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uantlib\QuantLibXL\Data2\XLS\EUR\"/>
    </mc:Choice>
  </mc:AlternateContent>
  <bookViews>
    <workbookView xWindow="19065" yWindow="-15" windowWidth="19110" windowHeight="12810" activeTab="2"/>
  </bookViews>
  <sheets>
    <sheet name="General Settings" sheetId="4" r:id="rId1"/>
    <sheet name="Eur3M" sheetId="3" r:id="rId2"/>
    <sheet name="Eur6M" sheetId="1" r:id="rId3"/>
  </sheets>
  <definedNames>
    <definedName name="BaseCurve">'General Settings'!$D$7</definedName>
    <definedName name="calendar">'General Settings'!$D$8</definedName>
    <definedName name="currency">'General Settings'!$D$5</definedName>
    <definedName name="EvaluationDate">'General Settings'!$D$9</definedName>
    <definedName name="familyname">'General Settings'!$D$6</definedName>
    <definedName name="MinDistance" localSheetId="1">Eur3M!$K$3:$K$64</definedName>
    <definedName name="MinDistance">Eur6M!$M$3:$M$65</definedName>
    <definedName name="objectoverwrite">'General Settings'!$D$12</definedName>
    <definedName name="permanent">'General Settings'!$D$11</definedName>
    <definedName name="Priority" localSheetId="1">Eur3M!$J$3:$J$64</definedName>
    <definedName name="Priority">Eur6M!$L$3:$L$65</definedName>
    <definedName name="SettlementDate">'General Settings'!$D$10</definedName>
    <definedName name="trigger">'General Settings'!$D$4</definedName>
  </definedNames>
  <calcPr calcId="152511"/>
</workbook>
</file>

<file path=xl/calcChain.xml><?xml version="1.0" encoding="utf-8"?>
<calcChain xmlns="http://schemas.openxmlformats.org/spreadsheetml/2006/main">
  <c r="X35" i="1" l="1"/>
  <c r="X34" i="1"/>
  <c r="X33" i="1"/>
  <c r="X32" i="1"/>
  <c r="AA5" i="1" l="1"/>
  <c r="AA6" i="1" s="1"/>
  <c r="X40" i="1"/>
  <c r="AA7" i="1" l="1"/>
  <c r="AB6" i="1"/>
  <c r="AB5" i="1"/>
  <c r="AA8" i="1"/>
  <c r="AB7" i="1"/>
  <c r="D7" i="4"/>
  <c r="X10" i="1" s="1"/>
  <c r="X9" i="1"/>
  <c r="G8" i="1"/>
  <c r="G5" i="1"/>
  <c r="G4" i="1"/>
  <c r="G3" i="1"/>
  <c r="I8" i="1"/>
  <c r="I7" i="1"/>
  <c r="I6" i="1"/>
  <c r="I5" i="1"/>
  <c r="I4" i="1"/>
  <c r="V5" i="3"/>
  <c r="G7" i="1"/>
  <c r="J8" i="1"/>
  <c r="J5" i="1"/>
  <c r="D9" i="4"/>
  <c r="J4" i="1"/>
  <c r="G6" i="1"/>
  <c r="V7" i="3"/>
  <c r="AA9" i="1" l="1"/>
  <c r="AB8" i="1"/>
  <c r="J1" i="1"/>
  <c r="H1" i="3"/>
  <c r="F23" i="3" s="1"/>
  <c r="J6" i="1"/>
  <c r="X21" i="1"/>
  <c r="V13" i="3"/>
  <c r="X22" i="1"/>
  <c r="BD7" i="3"/>
  <c r="BD28" i="3"/>
  <c r="BD12" i="3"/>
  <c r="BD33" i="3"/>
  <c r="BD9" i="3"/>
  <c r="BD6" i="3"/>
  <c r="BD22" i="3"/>
  <c r="BD19" i="3"/>
  <c r="J7" i="1"/>
  <c r="X20" i="1"/>
  <c r="BD3" i="3"/>
  <c r="BD5" i="3"/>
  <c r="BD31" i="3"/>
  <c r="BD32" i="3"/>
  <c r="BD36" i="3"/>
  <c r="BD11" i="3"/>
  <c r="BD25" i="3"/>
  <c r="BD29" i="3"/>
  <c r="D10" i="4"/>
  <c r="BD15" i="3"/>
  <c r="BD26" i="3"/>
  <c r="BD18" i="3"/>
  <c r="BD16" i="3"/>
  <c r="BD13" i="3"/>
  <c r="BD21" i="3"/>
  <c r="BD14" i="3"/>
  <c r="BD34" i="3"/>
  <c r="BD24" i="3"/>
  <c r="BD20" i="3"/>
  <c r="BD23" i="3"/>
  <c r="BD4" i="3"/>
  <c r="BD10" i="3"/>
  <c r="BD17" i="3"/>
  <c r="BD8" i="3"/>
  <c r="BD27" i="3"/>
  <c r="BD35" i="3"/>
  <c r="BD30" i="3"/>
  <c r="S3" i="1" l="1"/>
  <c r="BC3" i="1"/>
  <c r="AA10" i="1"/>
  <c r="AB9" i="1"/>
  <c r="X11" i="1"/>
  <c r="F17" i="3"/>
  <c r="F24" i="3"/>
  <c r="F16" i="3"/>
  <c r="F25" i="3"/>
  <c r="G26" i="1"/>
  <c r="G58" i="1"/>
  <c r="G50" i="1"/>
  <c r="G42" i="1"/>
  <c r="G34" i="1"/>
  <c r="G65" i="1"/>
  <c r="G57" i="1"/>
  <c r="G49" i="1"/>
  <c r="G41" i="1"/>
  <c r="G35" i="1"/>
  <c r="G64" i="1"/>
  <c r="G56" i="1"/>
  <c r="G48" i="1"/>
  <c r="G40" i="1"/>
  <c r="G32" i="1"/>
  <c r="G63" i="1"/>
  <c r="G55" i="1"/>
  <c r="G47" i="1"/>
  <c r="G39" i="1"/>
  <c r="G31" i="1"/>
  <c r="G62" i="1"/>
  <c r="G54" i="1"/>
  <c r="G46" i="1"/>
  <c r="G38" i="1"/>
  <c r="G30" i="1"/>
  <c r="G61" i="1"/>
  <c r="G53" i="1"/>
  <c r="G45" i="1"/>
  <c r="G37" i="1"/>
  <c r="G29" i="1"/>
  <c r="G60" i="1"/>
  <c r="G52" i="1"/>
  <c r="G44" i="1"/>
  <c r="G36" i="1"/>
  <c r="G28" i="1"/>
  <c r="G59" i="1"/>
  <c r="G51" i="1"/>
  <c r="G43" i="1"/>
  <c r="G33" i="1"/>
  <c r="G27" i="1"/>
  <c r="G22" i="1"/>
  <c r="G23" i="1"/>
  <c r="G19" i="1"/>
  <c r="G12" i="1"/>
  <c r="G21" i="1"/>
  <c r="G15" i="1"/>
  <c r="G16" i="1"/>
  <c r="G24" i="1"/>
  <c r="G9" i="1"/>
  <c r="G17" i="1"/>
  <c r="G25" i="1"/>
  <c r="G11" i="1"/>
  <c r="G20" i="1"/>
  <c r="G13" i="1"/>
  <c r="G14" i="1"/>
  <c r="G10" i="1"/>
  <c r="G18" i="1"/>
  <c r="F8" i="3"/>
  <c r="F9" i="3"/>
  <c r="F10" i="3"/>
  <c r="F18" i="3"/>
  <c r="F26" i="3"/>
  <c r="F3" i="3"/>
  <c r="F11" i="3"/>
  <c r="F19" i="3"/>
  <c r="F27" i="3"/>
  <c r="F4" i="3"/>
  <c r="F12" i="3"/>
  <c r="F20" i="3"/>
  <c r="F5" i="3"/>
  <c r="F13" i="3"/>
  <c r="F21" i="3"/>
  <c r="F6" i="3"/>
  <c r="F14" i="3"/>
  <c r="F22" i="3"/>
  <c r="F7" i="3"/>
  <c r="F15" i="3"/>
  <c r="G3" i="3"/>
  <c r="C4" i="3"/>
  <c r="G4" i="3" s="1"/>
  <c r="A4" i="3"/>
  <c r="I3" i="1"/>
  <c r="BG9" i="3"/>
  <c r="BI8" i="3"/>
  <c r="BI4" i="3"/>
  <c r="BI5" i="3"/>
  <c r="BI6" i="3"/>
  <c r="J3" i="1"/>
  <c r="BI3" i="3"/>
  <c r="BG4" i="3"/>
  <c r="BG3" i="3"/>
  <c r="BG8" i="3"/>
  <c r="H3" i="3"/>
  <c r="H4" i="3"/>
  <c r="BG5" i="3"/>
  <c r="BI9" i="3"/>
  <c r="BC4" i="1"/>
  <c r="BG7" i="3"/>
  <c r="BI7" i="3"/>
  <c r="BG6" i="3"/>
  <c r="BF3" i="1"/>
  <c r="AA11" i="1" l="1"/>
  <c r="AB10" i="1"/>
  <c r="I65" i="1"/>
  <c r="I64" i="1"/>
  <c r="BF4" i="1"/>
  <c r="BZ17" i="1"/>
  <c r="BH7" i="3"/>
  <c r="BZ11" i="1"/>
  <c r="BZ15" i="1"/>
  <c r="BH5" i="3"/>
  <c r="BZ20" i="1"/>
  <c r="BX20" i="1"/>
  <c r="BC5" i="1"/>
  <c r="J64" i="1"/>
  <c r="BX13" i="1"/>
  <c r="BX17" i="1"/>
  <c r="J65" i="1"/>
  <c r="BZ19" i="1"/>
  <c r="BZ16" i="1"/>
  <c r="BX16" i="1"/>
  <c r="BX18" i="1"/>
  <c r="BZ13" i="1"/>
  <c r="BX12" i="1"/>
  <c r="BH9" i="3"/>
  <c r="BX14" i="1"/>
  <c r="BX15" i="1"/>
  <c r="BH3" i="3"/>
  <c r="BX19" i="1"/>
  <c r="BZ18" i="1"/>
  <c r="BH6" i="3"/>
  <c r="BX11" i="1"/>
  <c r="BZ14" i="1"/>
  <c r="BZ12" i="1"/>
  <c r="BH4" i="3"/>
  <c r="BH8" i="3"/>
  <c r="AA12" i="1" l="1"/>
  <c r="AB11" i="1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C15" i="3"/>
  <c r="G15" i="3" s="1"/>
  <c r="A15" i="3"/>
  <c r="C14" i="3"/>
  <c r="G14" i="3" s="1"/>
  <c r="A14" i="3"/>
  <c r="C13" i="3"/>
  <c r="G13" i="3" s="1"/>
  <c r="A13" i="3"/>
  <c r="C12" i="3"/>
  <c r="G12" i="3" s="1"/>
  <c r="A12" i="3"/>
  <c r="C11" i="3"/>
  <c r="G11" i="3" s="1"/>
  <c r="A11" i="3"/>
  <c r="C10" i="3"/>
  <c r="G10" i="3" s="1"/>
  <c r="A10" i="3"/>
  <c r="C9" i="3"/>
  <c r="G9" i="3" s="1"/>
  <c r="A9" i="3"/>
  <c r="C8" i="3"/>
  <c r="G8" i="3" s="1"/>
  <c r="A8" i="3"/>
  <c r="C7" i="3"/>
  <c r="G7" i="3" s="1"/>
  <c r="A7" i="3"/>
  <c r="C6" i="3"/>
  <c r="G6" i="3" s="1"/>
  <c r="A6" i="3"/>
  <c r="C5" i="3"/>
  <c r="G5" i="3" s="1"/>
  <c r="A5" i="3"/>
  <c r="BF5" i="1"/>
  <c r="H47" i="3"/>
  <c r="H37" i="3"/>
  <c r="BY16" i="1"/>
  <c r="H49" i="3"/>
  <c r="BY11" i="1"/>
  <c r="H55" i="3"/>
  <c r="H33" i="3"/>
  <c r="H8" i="3"/>
  <c r="H51" i="3"/>
  <c r="H29" i="3"/>
  <c r="H34" i="3"/>
  <c r="H32" i="3"/>
  <c r="BY17" i="1"/>
  <c r="H45" i="3"/>
  <c r="H44" i="3"/>
  <c r="H43" i="3"/>
  <c r="H54" i="3"/>
  <c r="H53" i="3"/>
  <c r="BC6" i="1"/>
  <c r="H11" i="3"/>
  <c r="H58" i="3"/>
  <c r="H48" i="3"/>
  <c r="H57" i="3"/>
  <c r="H38" i="3"/>
  <c r="H64" i="3"/>
  <c r="H9" i="3"/>
  <c r="BY20" i="1"/>
  <c r="H39" i="3"/>
  <c r="BY13" i="1"/>
  <c r="H7" i="3"/>
  <c r="H41" i="3"/>
  <c r="H6" i="3"/>
  <c r="H15" i="3"/>
  <c r="H59" i="3"/>
  <c r="H42" i="3"/>
  <c r="H10" i="3"/>
  <c r="H5" i="3"/>
  <c r="H50" i="3"/>
  <c r="H56" i="3"/>
  <c r="H46" i="3"/>
  <c r="H61" i="3"/>
  <c r="BY18" i="1"/>
  <c r="BY14" i="1"/>
  <c r="H63" i="3"/>
  <c r="H52" i="3"/>
  <c r="H28" i="3"/>
  <c r="H62" i="3"/>
  <c r="H60" i="3"/>
  <c r="H12" i="3"/>
  <c r="BY12" i="1"/>
  <c r="H40" i="3"/>
  <c r="H30" i="3"/>
  <c r="H36" i="3"/>
  <c r="H35" i="3"/>
  <c r="H31" i="3"/>
  <c r="H14" i="3"/>
  <c r="BY19" i="1"/>
  <c r="H13" i="3"/>
  <c r="BY15" i="1"/>
  <c r="AA13" i="1" l="1"/>
  <c r="AB12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27" i="1"/>
  <c r="C26" i="1"/>
  <c r="I26" i="1" s="1"/>
  <c r="C25" i="1"/>
  <c r="I25" i="1" s="1"/>
  <c r="C24" i="1"/>
  <c r="I24" i="1" s="1"/>
  <c r="C23" i="1"/>
  <c r="I23" i="1" s="1"/>
  <c r="C22" i="1"/>
  <c r="I22" i="1" s="1"/>
  <c r="C21" i="1"/>
  <c r="I21" i="1" s="1"/>
  <c r="C20" i="1"/>
  <c r="I20" i="1" s="1"/>
  <c r="C19" i="1"/>
  <c r="I19" i="1" s="1"/>
  <c r="C18" i="1"/>
  <c r="I18" i="1" s="1"/>
  <c r="C17" i="1"/>
  <c r="I17" i="1" s="1"/>
  <c r="C16" i="1"/>
  <c r="I16" i="1" s="1"/>
  <c r="C15" i="1"/>
  <c r="I15" i="1" s="1"/>
  <c r="C14" i="1"/>
  <c r="I14" i="1" s="1"/>
  <c r="C13" i="1"/>
  <c r="I13" i="1" s="1"/>
  <c r="C12" i="1"/>
  <c r="I12" i="1" s="1"/>
  <c r="C11" i="1"/>
  <c r="I11" i="1" s="1"/>
  <c r="C10" i="1"/>
  <c r="I10" i="1" s="1"/>
  <c r="C9" i="1"/>
  <c r="I9" i="1" s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BF6" i="1"/>
  <c r="J31" i="1"/>
  <c r="J60" i="1"/>
  <c r="J22" i="1"/>
  <c r="J47" i="1"/>
  <c r="J12" i="1"/>
  <c r="J62" i="1"/>
  <c r="J26" i="1"/>
  <c r="J44" i="1"/>
  <c r="J10" i="1"/>
  <c r="J39" i="1"/>
  <c r="J14" i="1"/>
  <c r="J46" i="1"/>
  <c r="J56" i="1"/>
  <c r="J34" i="1"/>
  <c r="J48" i="1"/>
  <c r="J15" i="1"/>
  <c r="J37" i="1"/>
  <c r="J11" i="1"/>
  <c r="J28" i="1"/>
  <c r="J61" i="1"/>
  <c r="J24" i="1"/>
  <c r="J36" i="1"/>
  <c r="J57" i="1"/>
  <c r="J29" i="1"/>
  <c r="J52" i="1"/>
  <c r="J16" i="1"/>
  <c r="J41" i="1"/>
  <c r="J45" i="1"/>
  <c r="J32" i="1"/>
  <c r="J63" i="1"/>
  <c r="J13" i="1"/>
  <c r="J40" i="1"/>
  <c r="BC7" i="1"/>
  <c r="J20" i="1"/>
  <c r="J55" i="1"/>
  <c r="J50" i="1"/>
  <c r="J17" i="1"/>
  <c r="J53" i="1"/>
  <c r="J18" i="1"/>
  <c r="J49" i="1"/>
  <c r="J27" i="1"/>
  <c r="J35" i="1"/>
  <c r="J23" i="1"/>
  <c r="J33" i="1"/>
  <c r="J9" i="1"/>
  <c r="J21" i="1"/>
  <c r="J59" i="1"/>
  <c r="J42" i="1"/>
  <c r="J43" i="1"/>
  <c r="J51" i="1"/>
  <c r="J58" i="1"/>
  <c r="J25" i="1"/>
  <c r="J38" i="1"/>
  <c r="J19" i="1"/>
  <c r="J30" i="1"/>
  <c r="J54" i="1"/>
  <c r="AA14" i="1" l="1"/>
  <c r="AB13" i="1"/>
  <c r="BF7" i="1"/>
  <c r="AA15" i="1" l="1"/>
  <c r="AB14" i="1"/>
  <c r="AA16" i="1" l="1"/>
  <c r="AB15" i="1"/>
  <c r="AA17" i="1" l="1"/>
  <c r="AB16" i="1"/>
  <c r="V18" i="3"/>
  <c r="O3" i="1" a="1"/>
  <c r="BJ3" i="3"/>
  <c r="V33" i="3"/>
  <c r="X17" i="1"/>
  <c r="BJ4" i="3"/>
  <c r="V17" i="3"/>
  <c r="CA12" i="1"/>
  <c r="BL4" i="3"/>
  <c r="BJ9" i="3"/>
  <c r="BL3" i="3"/>
  <c r="CA20" i="1"/>
  <c r="CA19" i="1"/>
  <c r="BJ7" i="3"/>
  <c r="AD3" i="3"/>
  <c r="BL5" i="3"/>
  <c r="CA11" i="1"/>
  <c r="AD4" i="3"/>
  <c r="AE4" i="3"/>
  <c r="AC3" i="1"/>
  <c r="BJ6" i="3"/>
  <c r="BC8" i="1"/>
  <c r="C16" i="3" a="1"/>
  <c r="AC10" i="1"/>
  <c r="AD10" i="1" s="1"/>
  <c r="CA17" i="1"/>
  <c r="BL8" i="3"/>
  <c r="CA15" i="1"/>
  <c r="CA16" i="1"/>
  <c r="BJ8" i="3"/>
  <c r="AH10" i="1"/>
  <c r="V19" i="3"/>
  <c r="BJ5" i="3"/>
  <c r="CA13" i="1"/>
  <c r="AE3" i="3"/>
  <c r="AD5" i="3"/>
  <c r="AD6" i="3"/>
  <c r="AE6" i="3"/>
  <c r="AC16" i="1"/>
  <c r="AD16" i="1"/>
  <c r="BL9" i="3"/>
  <c r="BL7" i="3"/>
  <c r="BL6" i="3"/>
  <c r="CA14" i="1"/>
  <c r="CA18" i="1"/>
  <c r="AI3" i="3"/>
  <c r="AF3" i="3"/>
  <c r="AF4" i="3"/>
  <c r="AI4" i="3"/>
  <c r="AC12" i="1"/>
  <c r="AH3" i="1"/>
  <c r="AC4" i="1"/>
  <c r="AC13" i="1"/>
  <c r="AC15" i="1"/>
  <c r="AC5" i="1"/>
  <c r="AC8" i="1"/>
  <c r="AC11" i="1"/>
  <c r="AD3" i="1"/>
  <c r="AC6" i="1"/>
  <c r="AC9" i="1"/>
  <c r="AC7" i="1"/>
  <c r="AC14" i="1"/>
  <c r="BF8" i="1"/>
  <c r="BC9" i="1"/>
  <c r="AE5" i="3"/>
  <c r="AI5" i="3"/>
  <c r="AF5" i="3"/>
  <c r="AF6" i="3"/>
  <c r="AI6" i="3"/>
  <c r="AD7" i="3"/>
  <c r="AD12" i="1"/>
  <c r="AD4" i="1"/>
  <c r="AH4" i="1"/>
  <c r="AD13" i="1"/>
  <c r="AH13" i="1"/>
  <c r="AD15" i="1"/>
  <c r="AD5" i="1"/>
  <c r="AD8" i="1"/>
  <c r="AD11" i="1"/>
  <c r="AH11" i="1"/>
  <c r="AD6" i="1"/>
  <c r="AD9" i="1"/>
  <c r="AH9" i="1"/>
  <c r="AD7" i="1"/>
  <c r="AD14" i="1"/>
  <c r="BC10" i="1"/>
  <c r="AI7" i="3"/>
  <c r="AE7" i="3"/>
  <c r="AF7" i="3"/>
  <c r="AD8" i="3"/>
  <c r="AI8" i="3"/>
  <c r="AF8" i="3"/>
  <c r="AE8" i="3"/>
  <c r="AD9" i="3"/>
  <c r="AD10" i="3"/>
  <c r="AE9" i="3"/>
  <c r="AF9" i="3"/>
  <c r="AI9" i="3"/>
  <c r="AE10" i="3"/>
  <c r="AF10" i="3"/>
  <c r="AI10" i="3"/>
  <c r="AD11" i="3"/>
  <c r="AD12" i="3"/>
  <c r="AE11" i="3"/>
  <c r="AF11" i="3"/>
  <c r="AI11" i="3"/>
  <c r="AI12" i="3"/>
  <c r="AD13" i="3"/>
  <c r="AE12" i="3"/>
  <c r="AF12" i="3"/>
  <c r="AD14" i="3"/>
  <c r="AE13" i="3"/>
  <c r="AF13" i="3"/>
  <c r="AI13" i="3"/>
  <c r="AI14" i="3"/>
  <c r="AD15" i="3"/>
  <c r="AF14" i="3"/>
  <c r="AE14" i="3"/>
  <c r="AD16" i="3"/>
  <c r="AF15" i="3"/>
  <c r="AE15" i="3"/>
  <c r="AI15" i="3"/>
  <c r="AF16" i="3"/>
  <c r="AE16" i="3"/>
  <c r="AD17" i="3"/>
  <c r="AI16" i="3"/>
  <c r="AI17" i="3"/>
  <c r="AD18" i="3"/>
  <c r="AF17" i="3"/>
  <c r="AE17" i="3"/>
  <c r="AE18" i="3"/>
  <c r="AF18" i="3"/>
  <c r="AI18" i="3"/>
  <c r="AD19" i="3"/>
  <c r="AE19" i="3"/>
  <c r="AD20" i="3"/>
  <c r="AF19" i="3"/>
  <c r="AI19" i="3"/>
  <c r="AE20" i="3"/>
  <c r="AD21" i="3"/>
  <c r="AI20" i="3"/>
  <c r="AF20" i="3"/>
  <c r="AE21" i="3"/>
  <c r="AD22" i="3"/>
  <c r="AF21" i="3"/>
  <c r="AI21" i="3"/>
  <c r="AE22" i="3"/>
  <c r="AI22" i="3"/>
  <c r="AD23" i="3"/>
  <c r="AF22" i="3"/>
  <c r="AI23" i="3"/>
  <c r="AF23" i="3"/>
  <c r="AD24" i="3"/>
  <c r="AE23" i="3"/>
  <c r="AF24" i="3"/>
  <c r="AI24" i="3"/>
  <c r="AE24" i="3"/>
  <c r="AD25" i="3"/>
  <c r="AI25" i="3"/>
  <c r="AE25" i="3"/>
  <c r="AF25" i="3"/>
  <c r="AD26" i="3"/>
  <c r="AF26" i="3"/>
  <c r="AD27" i="3"/>
  <c r="AI26" i="3"/>
  <c r="AE26" i="3"/>
  <c r="AE27" i="3"/>
  <c r="AD28" i="3"/>
  <c r="AI27" i="3"/>
  <c r="AF27" i="3"/>
  <c r="AF28" i="3"/>
  <c r="AE28" i="3"/>
  <c r="AI28" i="3"/>
  <c r="AD29" i="3"/>
  <c r="AE29" i="3"/>
  <c r="AI29" i="3"/>
  <c r="AD30" i="3"/>
  <c r="AF29" i="3"/>
  <c r="AI30" i="3"/>
  <c r="AF30" i="3"/>
  <c r="AE30" i="3"/>
  <c r="AD31" i="3"/>
  <c r="AD32" i="3"/>
  <c r="AI31" i="3"/>
  <c r="AE31" i="3"/>
  <c r="AF31" i="3"/>
  <c r="AE32" i="3"/>
  <c r="AD33" i="3"/>
  <c r="AF32" i="3"/>
  <c r="AI32" i="3"/>
  <c r="AE33" i="3"/>
  <c r="AI33" i="3"/>
  <c r="AD34" i="3"/>
  <c r="AF33" i="3"/>
  <c r="AD35" i="3"/>
  <c r="AI34" i="3"/>
  <c r="AE34" i="3"/>
  <c r="AF34" i="3"/>
  <c r="AI35" i="3"/>
  <c r="AE35" i="3"/>
  <c r="AD36" i="3"/>
  <c r="AF35" i="3"/>
  <c r="AF36" i="3"/>
  <c r="AE36" i="3"/>
  <c r="AD37" i="3"/>
  <c r="AI36" i="3"/>
  <c r="AD38" i="3"/>
  <c r="AE37" i="3"/>
  <c r="AI37" i="3"/>
  <c r="AF37" i="3"/>
  <c r="AE38" i="3"/>
  <c r="AF38" i="3"/>
  <c r="AI38" i="3"/>
  <c r="AD39" i="3"/>
  <c r="AD40" i="3"/>
  <c r="AF39" i="3"/>
  <c r="AE39" i="3"/>
  <c r="AI39" i="3"/>
  <c r="AD41" i="3"/>
  <c r="AF40" i="3"/>
  <c r="AE40" i="3"/>
  <c r="AI40" i="3"/>
  <c r="AE41" i="3"/>
  <c r="AI41" i="3"/>
  <c r="AF41" i="3"/>
  <c r="AD42" i="3"/>
  <c r="AE42" i="3"/>
  <c r="AF42" i="3"/>
  <c r="AI42" i="3"/>
  <c r="AD43" i="3"/>
  <c r="AI43" i="3"/>
  <c r="AD44" i="3"/>
  <c r="AE43" i="3"/>
  <c r="AF43" i="3"/>
  <c r="AI44" i="3"/>
  <c r="AF44" i="3"/>
  <c r="AD45" i="3"/>
  <c r="AE44" i="3"/>
  <c r="AE45" i="3"/>
  <c r="AI45" i="3"/>
  <c r="AD46" i="3"/>
  <c r="AF45" i="3"/>
  <c r="AF46" i="3"/>
  <c r="AE46" i="3"/>
  <c r="AD47" i="3"/>
  <c r="AI46" i="3"/>
  <c r="AI47" i="3"/>
  <c r="AD48" i="3"/>
  <c r="AE47" i="3"/>
  <c r="AF47" i="3"/>
  <c r="AF48" i="3"/>
  <c r="AD49" i="3"/>
  <c r="AI48" i="3"/>
  <c r="AE48" i="3"/>
  <c r="AI49" i="3"/>
  <c r="AE49" i="3"/>
  <c r="AD50" i="3"/>
  <c r="AF49" i="3"/>
  <c r="AD51" i="3"/>
  <c r="AE50" i="3"/>
  <c r="AI50" i="3"/>
  <c r="AF50" i="3"/>
  <c r="AE51" i="3"/>
  <c r="AI51" i="3"/>
  <c r="AD52" i="3"/>
  <c r="AF51" i="3"/>
  <c r="AI52" i="3"/>
  <c r="AF52" i="3"/>
  <c r="AE52" i="3"/>
  <c r="AD53" i="3"/>
  <c r="AI53" i="3"/>
  <c r="AD54" i="3"/>
  <c r="AE53" i="3"/>
  <c r="AF53" i="3"/>
  <c r="AF54" i="3"/>
  <c r="AE54" i="3"/>
  <c r="AD55" i="3"/>
  <c r="AI54" i="3"/>
  <c r="AE55" i="3"/>
  <c r="AF55" i="3"/>
  <c r="AI55" i="3"/>
  <c r="AD56" i="3"/>
  <c r="AD57" i="3"/>
  <c r="AF56" i="3"/>
  <c r="AI56" i="3"/>
  <c r="AE56" i="3"/>
  <c r="AE57" i="3"/>
  <c r="AD58" i="3"/>
  <c r="AF57" i="3"/>
  <c r="AI57" i="3"/>
  <c r="AI58" i="3"/>
  <c r="AF58" i="3"/>
  <c r="AD59" i="3"/>
  <c r="AE58" i="3"/>
  <c r="AE59" i="3"/>
  <c r="AF59" i="3"/>
  <c r="AD60" i="3"/>
  <c r="AI59" i="3"/>
  <c r="AF60" i="3"/>
  <c r="AI60" i="3"/>
  <c r="AE60" i="3"/>
  <c r="AD61" i="3"/>
  <c r="AI61" i="3"/>
  <c r="AE61" i="3"/>
  <c r="AD62" i="3"/>
  <c r="AF61" i="3"/>
  <c r="AE62" i="3"/>
  <c r="AF62" i="3"/>
  <c r="AI62" i="3"/>
  <c r="AD63" i="3"/>
  <c r="AI63" i="3"/>
  <c r="AF63" i="3"/>
  <c r="AE63" i="3"/>
  <c r="AD64" i="3"/>
  <c r="AE64" i="3"/>
  <c r="AI64" i="3"/>
  <c r="AF64" i="3"/>
  <c r="AD65" i="3"/>
  <c r="AD66" i="3"/>
  <c r="AI65" i="3"/>
  <c r="AE65" i="3"/>
  <c r="AF65" i="3"/>
  <c r="AE66" i="3"/>
  <c r="AD67" i="3"/>
  <c r="AF66" i="3"/>
  <c r="AI66" i="3"/>
  <c r="AI67" i="3"/>
  <c r="AD68" i="3"/>
  <c r="AE67" i="3"/>
  <c r="AF67" i="3"/>
  <c r="AF68" i="3"/>
  <c r="AD69" i="3"/>
  <c r="AE68" i="3"/>
  <c r="AI68" i="3"/>
  <c r="AE69" i="3"/>
  <c r="AD70" i="3"/>
  <c r="AI69" i="3"/>
  <c r="AF69" i="3"/>
  <c r="AI70" i="3"/>
  <c r="AE70" i="3"/>
  <c r="AF70" i="3"/>
  <c r="AD71" i="3"/>
  <c r="AI71" i="3"/>
  <c r="AF71" i="3"/>
  <c r="AD72" i="3"/>
  <c r="AE71" i="3"/>
  <c r="AI72" i="3"/>
  <c r="AF72" i="3"/>
  <c r="AD73" i="3"/>
  <c r="AE72" i="3"/>
  <c r="AE73" i="3"/>
  <c r="AI73" i="3"/>
  <c r="AF73" i="3"/>
  <c r="AD74" i="3"/>
  <c r="AE74" i="3"/>
  <c r="AF74" i="3"/>
  <c r="AD75" i="3"/>
  <c r="AI74" i="3"/>
  <c r="AD76" i="3"/>
  <c r="AE75" i="3"/>
  <c r="AI75" i="3"/>
  <c r="AF75" i="3"/>
  <c r="AF76" i="3"/>
  <c r="AI76" i="3"/>
  <c r="AE76" i="3"/>
  <c r="AD77" i="3"/>
  <c r="AE77" i="3"/>
  <c r="AI77" i="3"/>
  <c r="AF77" i="3"/>
  <c r="AD78" i="3"/>
  <c r="AI78" i="3"/>
  <c r="AF78" i="3"/>
  <c r="AE78" i="3"/>
  <c r="AD79" i="3"/>
  <c r="AI79" i="3"/>
  <c r="AE79" i="3"/>
  <c r="AF79" i="3"/>
  <c r="AD80" i="3"/>
  <c r="AE80" i="3"/>
  <c r="AD81" i="3"/>
  <c r="AF80" i="3"/>
  <c r="AI80" i="3"/>
  <c r="AI81" i="3"/>
  <c r="AF81" i="3"/>
  <c r="AD82" i="3"/>
  <c r="AE81" i="3"/>
  <c r="AF82" i="3"/>
  <c r="AI82" i="3"/>
  <c r="AD83" i="3"/>
  <c r="AE82" i="3"/>
  <c r="AE83" i="3"/>
  <c r="AF83" i="3"/>
  <c r="AI83" i="3"/>
  <c r="AD84" i="3"/>
  <c r="AF84" i="3"/>
  <c r="AI84" i="3"/>
  <c r="AD85" i="3"/>
  <c r="AE84" i="3"/>
  <c r="AF85" i="3"/>
  <c r="AE85" i="3"/>
  <c r="AD86" i="3"/>
  <c r="AI85" i="3"/>
  <c r="AI86" i="3"/>
  <c r="AD87" i="3"/>
  <c r="AE86" i="3"/>
  <c r="AF86" i="3"/>
  <c r="AF87" i="3"/>
  <c r="AD88" i="3"/>
  <c r="AI87" i="3"/>
  <c r="AE87" i="3"/>
  <c r="AI88" i="3"/>
  <c r="AD89" i="3"/>
  <c r="AE88" i="3"/>
  <c r="AF88" i="3"/>
  <c r="AI89" i="3"/>
  <c r="AF89" i="3"/>
  <c r="AD90" i="3"/>
  <c r="AE89" i="3"/>
  <c r="AE90" i="3"/>
  <c r="AD91" i="3"/>
  <c r="AI90" i="3"/>
  <c r="AF90" i="3"/>
  <c r="AD92" i="3"/>
  <c r="AF91" i="3"/>
  <c r="AI91" i="3"/>
  <c r="AE91" i="3"/>
  <c r="AI92" i="3"/>
  <c r="AE92" i="3"/>
  <c r="AD93" i="3"/>
  <c r="AF92" i="3"/>
  <c r="AD94" i="3"/>
  <c r="AI93" i="3"/>
  <c r="AF93" i="3"/>
  <c r="AE93" i="3"/>
  <c r="AI94" i="3"/>
  <c r="AF94" i="3"/>
  <c r="AD95" i="3"/>
  <c r="AE94" i="3"/>
  <c r="AD96" i="3"/>
  <c r="AF95" i="3"/>
  <c r="AE95" i="3"/>
  <c r="AI95" i="3"/>
  <c r="AF96" i="3"/>
  <c r="AI96" i="3"/>
  <c r="AE96" i="3"/>
  <c r="AD97" i="3"/>
  <c r="AE97" i="3"/>
  <c r="AI97" i="3"/>
  <c r="AF97" i="3"/>
  <c r="AD98" i="3"/>
  <c r="AF98" i="3"/>
  <c r="AD99" i="3"/>
  <c r="AE98" i="3"/>
  <c r="AI98" i="3"/>
  <c r="AD100" i="3"/>
  <c r="AE99" i="3"/>
  <c r="AF99" i="3"/>
  <c r="AI99" i="3"/>
  <c r="AI100" i="3"/>
  <c r="AD101" i="3"/>
  <c r="AE100" i="3"/>
  <c r="AF100" i="3"/>
  <c r="AD102" i="3"/>
  <c r="AI101" i="3"/>
  <c r="AF101" i="3"/>
  <c r="AE101" i="3"/>
  <c r="AI102" i="3"/>
  <c r="AD103" i="3"/>
  <c r="AE102" i="3"/>
  <c r="AF102" i="3"/>
  <c r="AF103" i="3"/>
  <c r="AE103" i="3"/>
  <c r="AD104" i="3"/>
  <c r="AI103" i="3"/>
  <c r="AD105" i="3"/>
  <c r="AE104" i="3"/>
  <c r="AF104" i="3"/>
  <c r="AI104" i="3"/>
  <c r="AE105" i="3"/>
  <c r="AF105" i="3"/>
  <c r="AI105" i="3"/>
  <c r="AD106" i="3"/>
  <c r="AI106" i="3"/>
  <c r="AE106" i="3"/>
  <c r="AD107" i="3"/>
  <c r="AF106" i="3"/>
  <c r="AD108" i="3"/>
  <c r="AF107" i="3"/>
  <c r="AE107" i="3"/>
  <c r="AI107" i="3"/>
  <c r="AI108" i="3"/>
  <c r="AD109" i="3"/>
  <c r="AE108" i="3"/>
  <c r="AF108" i="3"/>
  <c r="AE109" i="3"/>
  <c r="AI109" i="3"/>
  <c r="AF109" i="3"/>
  <c r="AD110" i="3"/>
  <c r="AI110" i="3"/>
  <c r="AF110" i="3"/>
  <c r="AE110" i="3"/>
  <c r="AD111" i="3"/>
  <c r="AI111" i="3"/>
  <c r="AF111" i="3"/>
  <c r="AE111" i="3"/>
  <c r="AD112" i="3"/>
  <c r="AE112" i="3"/>
  <c r="AD113" i="3"/>
  <c r="AI112" i="3"/>
  <c r="AF112" i="3"/>
  <c r="AE113" i="3"/>
  <c r="AI113" i="3"/>
  <c r="AF113" i="3"/>
  <c r="AD114" i="3"/>
  <c r="AE114" i="3"/>
  <c r="AI114" i="3"/>
  <c r="AF114" i="3"/>
  <c r="AD115" i="3"/>
  <c r="AI115" i="3"/>
  <c r="AD116" i="3"/>
  <c r="AF115" i="3"/>
  <c r="AE115" i="3"/>
  <c r="AI116" i="3"/>
  <c r="AF116" i="3"/>
  <c r="AE116" i="3"/>
  <c r="AD117" i="3"/>
  <c r="AI117" i="3"/>
  <c r="AE117" i="3"/>
  <c r="AF117" i="3"/>
  <c r="AD118" i="3"/>
  <c r="AI118" i="3"/>
  <c r="AD119" i="3"/>
  <c r="AE118" i="3"/>
  <c r="AF118" i="3"/>
  <c r="AF119" i="3"/>
  <c r="AD120" i="3"/>
  <c r="AE119" i="3"/>
  <c r="AI119" i="3"/>
  <c r="AF120" i="3"/>
  <c r="AI120" i="3"/>
  <c r="AE120" i="3"/>
  <c r="AD121" i="3"/>
  <c r="AE121" i="3"/>
  <c r="AF121" i="3"/>
  <c r="AI121" i="3"/>
  <c r="AD122" i="3"/>
  <c r="AE122" i="3"/>
  <c r="AD123" i="3"/>
  <c r="AI122" i="3"/>
  <c r="AF122" i="3"/>
  <c r="AI123" i="3"/>
  <c r="AE123" i="3"/>
  <c r="AF123" i="3"/>
  <c r="AD124" i="3"/>
  <c r="AE124" i="3"/>
  <c r="AD125" i="3"/>
  <c r="AI124" i="3"/>
  <c r="AF124" i="3"/>
  <c r="AE125" i="3"/>
  <c r="AD126" i="3"/>
  <c r="AF125" i="3"/>
  <c r="AI125" i="3"/>
  <c r="AF126" i="3"/>
  <c r="AD127" i="3"/>
  <c r="AE126" i="3"/>
  <c r="AI126" i="3"/>
  <c r="AD128" i="3"/>
  <c r="AI127" i="3"/>
  <c r="AF127" i="3"/>
  <c r="AE127" i="3"/>
  <c r="AE128" i="3"/>
  <c r="AF128" i="3"/>
  <c r="AD129" i="3"/>
  <c r="AI128" i="3"/>
  <c r="AF129" i="3"/>
  <c r="AI129" i="3"/>
  <c r="AD130" i="3"/>
  <c r="AE129" i="3"/>
  <c r="AD131" i="3"/>
  <c r="AI130" i="3"/>
  <c r="AF130" i="3"/>
  <c r="AE130" i="3"/>
  <c r="AI131" i="3"/>
  <c r="AD132" i="3"/>
  <c r="AF131" i="3"/>
  <c r="AE131" i="3"/>
  <c r="AF132" i="3"/>
  <c r="AD133" i="3"/>
  <c r="AE132" i="3"/>
  <c r="AI132" i="3"/>
  <c r="AE133" i="3"/>
  <c r="AD134" i="3"/>
  <c r="AF133" i="3"/>
  <c r="AI133" i="3"/>
  <c r="AF134" i="3"/>
  <c r="AI134" i="3"/>
  <c r="AD135" i="3"/>
  <c r="AE134" i="3"/>
  <c r="AE135" i="3"/>
  <c r="AF135" i="3"/>
  <c r="AD136" i="3"/>
  <c r="AI135" i="3"/>
  <c r="AD137" i="3"/>
  <c r="AE136" i="3"/>
  <c r="AI136" i="3"/>
  <c r="AF136" i="3"/>
  <c r="AD138" i="3"/>
  <c r="AF137" i="3"/>
  <c r="AI137" i="3"/>
  <c r="AE137" i="3"/>
  <c r="AI138" i="3"/>
  <c r="AE138" i="3"/>
  <c r="AD139" i="3"/>
  <c r="AF138" i="3"/>
  <c r="AI139" i="3"/>
  <c r="AD140" i="3"/>
  <c r="AF139" i="3"/>
  <c r="AE139" i="3"/>
  <c r="AE140" i="3"/>
  <c r="AI140" i="3"/>
  <c r="AD141" i="3"/>
  <c r="AF140" i="3"/>
  <c r="AF141" i="3"/>
  <c r="AE141" i="3"/>
  <c r="AI141" i="3"/>
  <c r="AD142" i="3"/>
  <c r="AF142" i="3"/>
  <c r="AI142" i="3"/>
  <c r="AD143" i="3"/>
  <c r="AE142" i="3"/>
  <c r="AD144" i="3"/>
  <c r="AI143" i="3"/>
  <c r="AF143" i="3"/>
  <c r="AE143" i="3"/>
  <c r="AF144" i="3"/>
  <c r="AE144" i="3"/>
  <c r="AD145" i="3"/>
  <c r="AI144" i="3"/>
  <c r="AE145" i="3"/>
  <c r="AI145" i="3"/>
  <c r="AF145" i="3"/>
  <c r="AD146" i="3"/>
  <c r="AI146" i="3"/>
  <c r="AD147" i="3"/>
  <c r="AF146" i="3"/>
  <c r="AE146" i="3"/>
  <c r="AD148" i="3"/>
  <c r="AE147" i="3"/>
  <c r="AF147" i="3"/>
  <c r="AI147" i="3"/>
  <c r="AE148" i="3"/>
  <c r="AI148" i="3"/>
  <c r="AD149" i="3"/>
  <c r="AF148" i="3"/>
  <c r="AE149" i="3"/>
  <c r="AD150" i="3"/>
  <c r="AF149" i="3"/>
  <c r="AI149" i="3"/>
  <c r="AF150" i="3"/>
  <c r="AD151" i="3"/>
  <c r="AI150" i="3"/>
  <c r="AE150" i="3"/>
  <c r="AE151" i="3"/>
  <c r="AF151" i="3"/>
  <c r="AI151" i="3"/>
  <c r="AD152" i="3"/>
  <c r="AE152" i="3"/>
  <c r="AD153" i="3"/>
  <c r="AI152" i="3"/>
  <c r="AF152" i="3"/>
  <c r="AF153" i="3"/>
  <c r="AI153" i="3"/>
  <c r="AE153" i="3"/>
  <c r="AD154" i="3"/>
  <c r="AI154" i="3"/>
  <c r="AE154" i="3"/>
  <c r="AD155" i="3"/>
  <c r="AF154" i="3"/>
  <c r="AE155" i="3"/>
  <c r="AD156" i="3"/>
  <c r="AF155" i="3"/>
  <c r="AI155" i="3"/>
  <c r="AE156" i="3"/>
  <c r="AI156" i="3"/>
  <c r="AD157" i="3"/>
  <c r="AF156" i="3"/>
  <c r="AE157" i="3"/>
  <c r="AI157" i="3"/>
  <c r="AF157" i="3"/>
  <c r="AD158" i="3"/>
  <c r="AF158" i="3"/>
  <c r="AI158" i="3"/>
  <c r="AE158" i="3"/>
  <c r="AD159" i="3"/>
  <c r="AF159" i="3"/>
  <c r="AE159" i="3"/>
  <c r="AD160" i="3"/>
  <c r="AI159" i="3"/>
  <c r="AF160" i="3"/>
  <c r="AI160" i="3"/>
  <c r="AD161" i="3"/>
  <c r="AE160" i="3"/>
  <c r="AI161" i="3"/>
  <c r="AD162" i="3"/>
  <c r="AE161" i="3"/>
  <c r="AF161" i="3"/>
  <c r="AD163" i="3"/>
  <c r="AF162" i="3"/>
  <c r="AE162" i="3"/>
  <c r="AI162" i="3"/>
  <c r="AI163" i="3"/>
  <c r="AE163" i="3"/>
  <c r="AD164" i="3"/>
  <c r="AF163" i="3"/>
  <c r="AF164" i="3"/>
  <c r="AI164" i="3"/>
  <c r="AE164" i="3"/>
  <c r="AD165" i="3"/>
  <c r="AI165" i="3"/>
  <c r="AE165" i="3"/>
  <c r="AD166" i="3"/>
  <c r="AF165" i="3"/>
  <c r="AI166" i="3"/>
  <c r="AD167" i="3"/>
  <c r="AF166" i="3"/>
  <c r="AE166" i="3"/>
  <c r="AD168" i="3"/>
  <c r="AE167" i="3"/>
  <c r="AI167" i="3"/>
  <c r="AF167" i="3"/>
  <c r="AE168" i="3"/>
  <c r="AI168" i="3"/>
  <c r="AD169" i="3"/>
  <c r="AF168" i="3"/>
  <c r="AI169" i="3"/>
  <c r="AD170" i="3"/>
  <c r="AE169" i="3"/>
  <c r="AF169" i="3"/>
  <c r="AF170" i="3"/>
  <c r="AE170" i="3"/>
  <c r="AD171" i="3"/>
  <c r="AI170" i="3"/>
  <c r="AD172" i="3"/>
  <c r="AE171" i="3"/>
  <c r="AI171" i="3"/>
  <c r="AF171" i="3"/>
  <c r="AD173" i="3"/>
  <c r="AF172" i="3"/>
  <c r="AI172" i="3"/>
  <c r="AE172" i="3"/>
  <c r="AD174" i="3"/>
  <c r="AE173" i="3"/>
  <c r="AI173" i="3"/>
  <c r="AF173" i="3"/>
  <c r="AD175" i="3"/>
  <c r="AE174" i="3"/>
  <c r="AI174" i="3"/>
  <c r="AF174" i="3"/>
  <c r="AF175" i="3"/>
  <c r="AD176" i="3"/>
  <c r="AI175" i="3"/>
  <c r="AE175" i="3"/>
  <c r="AF176" i="3"/>
  <c r="AI176" i="3"/>
  <c r="AE176" i="3"/>
  <c r="AD177" i="3"/>
  <c r="AD178" i="3"/>
  <c r="AI177" i="3"/>
  <c r="AE177" i="3"/>
  <c r="AF177" i="3"/>
  <c r="AF178" i="3"/>
  <c r="AI178" i="3"/>
  <c r="AD179" i="3"/>
  <c r="AE178" i="3"/>
  <c r="AD180" i="3"/>
  <c r="AF179" i="3"/>
  <c r="AE179" i="3"/>
  <c r="AI179" i="3"/>
  <c r="AD181" i="3"/>
  <c r="AI180" i="3"/>
  <c r="AF180" i="3"/>
  <c r="AE180" i="3"/>
  <c r="AF181" i="3"/>
  <c r="AE181" i="3"/>
  <c r="AD182" i="3"/>
  <c r="AI181" i="3"/>
  <c r="AI182" i="3"/>
  <c r="AD183" i="3"/>
  <c r="AF182" i="3"/>
  <c r="AE182" i="3"/>
  <c r="AD184" i="3"/>
  <c r="AE183" i="3"/>
  <c r="AI183" i="3"/>
  <c r="AF183" i="3"/>
  <c r="AE184" i="3"/>
  <c r="AF184" i="3"/>
  <c r="AI184" i="3"/>
  <c r="AD185" i="3"/>
  <c r="AD186" i="3"/>
  <c r="AE185" i="3"/>
  <c r="AF185" i="3"/>
  <c r="AI185" i="3"/>
  <c r="AF186" i="3"/>
  <c r="AI186" i="3"/>
  <c r="AE186" i="3"/>
  <c r="AD187" i="3"/>
  <c r="AF187" i="3"/>
  <c r="AD188" i="3"/>
  <c r="AE187" i="3"/>
  <c r="AI187" i="3"/>
  <c r="AI188" i="3"/>
  <c r="AF188" i="3"/>
  <c r="AE188" i="3"/>
  <c r="AD189" i="3"/>
  <c r="AE189" i="3"/>
  <c r="AD190" i="3"/>
  <c r="AF189" i="3"/>
  <c r="AI189" i="3"/>
  <c r="AI190" i="3"/>
  <c r="AE190" i="3"/>
  <c r="AF190" i="3"/>
  <c r="AD191" i="3"/>
  <c r="AF191" i="3"/>
  <c r="AI191" i="3"/>
  <c r="AD192" i="3"/>
  <c r="AE191" i="3"/>
  <c r="AF192" i="3"/>
  <c r="AI192" i="3"/>
  <c r="AD193" i="3"/>
  <c r="AE192" i="3"/>
  <c r="AD194" i="3"/>
  <c r="AE193" i="3"/>
  <c r="AF193" i="3"/>
  <c r="AI193" i="3"/>
  <c r="AF194" i="3"/>
  <c r="AD195" i="3"/>
  <c r="AE194" i="3"/>
  <c r="AI194" i="3"/>
  <c r="AD196" i="3"/>
  <c r="AF195" i="3"/>
  <c r="AE195" i="3"/>
  <c r="AI195" i="3"/>
  <c r="AD197" i="3"/>
  <c r="AF196" i="3"/>
  <c r="AI196" i="3"/>
  <c r="AE196" i="3"/>
  <c r="AF197" i="3"/>
  <c r="AD198" i="3"/>
  <c r="AI197" i="3"/>
  <c r="AE197" i="3"/>
  <c r="AE198" i="3"/>
  <c r="AD199" i="3"/>
  <c r="AI198" i="3"/>
  <c r="AF198" i="3"/>
  <c r="AD200" i="3"/>
  <c r="AI199" i="3"/>
  <c r="AE199" i="3"/>
  <c r="AF199" i="3"/>
  <c r="AI200" i="3"/>
  <c r="AF200" i="3"/>
  <c r="AE200" i="3"/>
  <c r="AD201" i="3"/>
  <c r="AI201" i="3"/>
  <c r="AE201" i="3"/>
  <c r="AD202" i="3"/>
  <c r="AF201" i="3"/>
  <c r="AF202" i="3"/>
  <c r="AI202" i="3"/>
  <c r="AE202" i="3"/>
  <c r="AD203" i="3"/>
  <c r="AI203" i="3"/>
  <c r="AD204" i="3"/>
  <c r="AE203" i="3"/>
  <c r="AF203" i="3"/>
  <c r="AI204" i="3"/>
  <c r="AF204" i="3"/>
  <c r="AE204" i="3"/>
  <c r="AD205" i="3"/>
  <c r="AI205" i="3"/>
  <c r="AD206" i="3"/>
  <c r="AF205" i="3"/>
  <c r="AE205" i="3"/>
  <c r="AE206" i="3"/>
  <c r="AI206" i="3"/>
  <c r="AF206" i="3"/>
  <c r="AD207" i="3"/>
  <c r="AF207" i="3"/>
  <c r="AE207" i="3"/>
  <c r="AI207" i="3"/>
  <c r="AD208" i="3"/>
  <c r="AF208" i="3"/>
  <c r="AI208" i="3"/>
  <c r="AE208" i="3"/>
  <c r="AD209" i="3"/>
  <c r="AF209" i="3"/>
  <c r="AE209" i="3"/>
  <c r="AD210" i="3"/>
  <c r="AI209" i="3"/>
  <c r="AF210" i="3"/>
  <c r="AI210" i="3"/>
  <c r="AD211" i="3"/>
  <c r="AE210" i="3"/>
  <c r="AF211" i="3"/>
  <c r="AE211" i="3"/>
  <c r="AI211" i="3"/>
  <c r="AD212" i="3"/>
  <c r="AF212" i="3"/>
  <c r="AE212" i="3"/>
  <c r="AD213" i="3"/>
  <c r="AI212" i="3"/>
  <c r="AF213" i="3"/>
  <c r="AI213" i="3"/>
  <c r="AE213" i="3"/>
  <c r="AD214" i="3"/>
  <c r="AD215" i="3"/>
  <c r="AF214" i="3"/>
  <c r="AE214" i="3"/>
  <c r="AI214" i="3"/>
  <c r="AF215" i="3"/>
  <c r="AE215" i="3"/>
  <c r="AD216" i="3"/>
  <c r="AI215" i="3"/>
  <c r="AF216" i="3"/>
  <c r="AI216" i="3"/>
  <c r="AE216" i="3"/>
  <c r="AD217" i="3"/>
  <c r="AF217" i="3"/>
  <c r="AI217" i="3"/>
  <c r="AE217" i="3"/>
  <c r="AD218" i="3"/>
  <c r="AI218" i="3"/>
  <c r="AE218" i="3"/>
  <c r="AF218" i="3"/>
  <c r="AD219" i="3"/>
  <c r="AD220" i="3"/>
  <c r="AF219" i="3"/>
  <c r="AE219" i="3"/>
  <c r="AI219" i="3"/>
  <c r="AE220" i="3"/>
  <c r="AI220" i="3"/>
  <c r="AD221" i="3"/>
  <c r="AF220" i="3"/>
  <c r="AD222" i="3"/>
  <c r="AE221" i="3"/>
  <c r="AI221" i="3"/>
  <c r="AF221" i="3"/>
  <c r="AI222" i="3"/>
  <c r="AF222" i="3"/>
  <c r="AD223" i="3"/>
  <c r="AE222" i="3"/>
  <c r="AD224" i="3"/>
  <c r="AF223" i="3"/>
  <c r="AE223" i="3"/>
  <c r="AI223" i="3"/>
  <c r="AF224" i="3"/>
  <c r="AI224" i="3"/>
  <c r="AD225" i="3"/>
  <c r="AE224" i="3"/>
  <c r="AI225" i="3"/>
  <c r="AF225" i="3"/>
  <c r="AD226" i="3"/>
  <c r="AE225" i="3"/>
  <c r="AI226" i="3"/>
  <c r="AE226" i="3"/>
  <c r="AD227" i="3"/>
  <c r="AF226" i="3"/>
  <c r="AF227" i="3"/>
  <c r="AE227" i="3"/>
  <c r="AI227" i="3"/>
  <c r="AD228" i="3"/>
  <c r="AF228" i="3"/>
  <c r="AI228" i="3"/>
  <c r="AD229" i="3"/>
  <c r="AE228" i="3"/>
  <c r="AE229" i="3"/>
  <c r="AD230" i="3"/>
  <c r="AF229" i="3"/>
  <c r="AI229" i="3"/>
  <c r="AD231" i="3"/>
  <c r="AI230" i="3"/>
  <c r="AF230" i="3"/>
  <c r="AE230" i="3"/>
  <c r="AE231" i="3"/>
  <c r="AI231" i="3"/>
  <c r="AD232" i="3"/>
  <c r="AF231" i="3"/>
  <c r="AF232" i="3"/>
  <c r="AE232" i="3"/>
  <c r="AD233" i="3"/>
  <c r="AI232" i="3"/>
  <c r="AE233" i="3"/>
  <c r="AI233" i="3"/>
  <c r="AF233" i="3"/>
  <c r="AD234" i="3"/>
  <c r="AI234" i="3"/>
  <c r="AE234" i="3"/>
  <c r="AD235" i="3"/>
  <c r="AF234" i="3"/>
  <c r="AD236" i="3"/>
  <c r="AI235" i="3"/>
  <c r="AF235" i="3"/>
  <c r="AE235" i="3"/>
  <c r="AI236" i="3"/>
  <c r="AE236" i="3"/>
  <c r="AD237" i="3"/>
  <c r="AF236" i="3"/>
  <c r="AF237" i="3"/>
  <c r="AE237" i="3"/>
  <c r="AI237" i="3"/>
  <c r="AD238" i="3"/>
  <c r="AF238" i="3"/>
  <c r="AE238" i="3"/>
  <c r="AI238" i="3"/>
  <c r="AD239" i="3"/>
  <c r="AF239" i="3"/>
  <c r="AI239" i="3"/>
  <c r="AD240" i="3"/>
  <c r="AE239" i="3"/>
  <c r="AD241" i="3"/>
  <c r="AE240" i="3"/>
  <c r="AI240" i="3"/>
  <c r="AF240" i="3"/>
  <c r="AE241" i="3"/>
  <c r="AI241" i="3"/>
  <c r="AF241" i="3"/>
  <c r="AD242" i="3"/>
  <c r="AF242" i="3"/>
  <c r="AD243" i="3"/>
  <c r="AI242" i="3"/>
  <c r="AE242" i="3"/>
  <c r="AF243" i="3"/>
  <c r="AI243" i="3"/>
  <c r="AD244" i="3"/>
  <c r="AE243" i="3"/>
  <c r="AF244" i="3"/>
  <c r="AE244" i="3"/>
  <c r="AD245" i="3"/>
  <c r="AI244" i="3"/>
  <c r="AD246" i="3"/>
  <c r="AE245" i="3"/>
  <c r="AF245" i="3"/>
  <c r="AI245" i="3"/>
  <c r="AE246" i="3"/>
  <c r="AF246" i="3"/>
  <c r="AI246" i="3"/>
  <c r="AD247" i="3"/>
  <c r="AE247" i="3"/>
  <c r="AI247" i="3"/>
  <c r="AF247" i="3"/>
  <c r="AD248" i="3"/>
  <c r="AI248" i="3"/>
  <c r="AF248" i="3"/>
  <c r="AD249" i="3"/>
  <c r="AE248" i="3"/>
  <c r="AI249" i="3"/>
  <c r="AE249" i="3"/>
  <c r="AD250" i="3"/>
  <c r="AF249" i="3"/>
  <c r="AI250" i="3"/>
  <c r="AE250" i="3"/>
  <c r="AF250" i="3"/>
  <c r="AD251" i="3"/>
  <c r="AI251" i="3"/>
  <c r="AD252" i="3"/>
  <c r="AF251" i="3"/>
  <c r="AE251" i="3"/>
  <c r="AF252" i="3"/>
  <c r="AE252" i="3"/>
  <c r="AD253" i="3"/>
  <c r="AI252" i="3"/>
  <c r="AF253" i="3"/>
  <c r="AE253" i="3"/>
  <c r="AD254" i="3"/>
  <c r="AI253" i="3"/>
  <c r="AD255" i="3"/>
  <c r="AE254" i="3"/>
  <c r="AI254" i="3"/>
  <c r="AF254" i="3"/>
  <c r="AE255" i="3"/>
  <c r="AF255" i="3"/>
  <c r="AD256" i="3"/>
  <c r="AI255" i="3"/>
  <c r="AE256" i="3"/>
  <c r="AD257" i="3"/>
  <c r="AF256" i="3"/>
  <c r="AI256" i="3"/>
  <c r="AI257" i="3"/>
  <c r="AD258" i="3"/>
  <c r="AE257" i="3"/>
  <c r="AF257" i="3"/>
  <c r="AE258" i="3"/>
  <c r="AD259" i="3"/>
  <c r="AI258" i="3"/>
  <c r="AF258" i="3"/>
  <c r="AD260" i="3"/>
  <c r="AF259" i="3"/>
  <c r="AI259" i="3"/>
  <c r="AE259" i="3"/>
  <c r="AD261" i="3"/>
  <c r="AI260" i="3"/>
  <c r="AF260" i="3"/>
  <c r="AE260" i="3"/>
  <c r="AE261" i="3"/>
  <c r="AF261" i="3"/>
  <c r="AD262" i="3"/>
  <c r="AI261" i="3"/>
  <c r="AD263" i="3"/>
  <c r="AE262" i="3"/>
  <c r="AI262" i="3"/>
  <c r="AF262" i="3"/>
  <c r="AD264" i="3"/>
  <c r="AI263" i="3"/>
  <c r="AF263" i="3"/>
  <c r="AE263" i="3"/>
  <c r="AE264" i="3"/>
  <c r="AD265" i="3"/>
  <c r="AF264" i="3"/>
  <c r="AI264" i="3"/>
  <c r="AF265" i="3"/>
  <c r="AI265" i="3"/>
  <c r="AD266" i="3"/>
  <c r="AE265" i="3"/>
  <c r="AI266" i="3"/>
  <c r="AD267" i="3"/>
  <c r="AE266" i="3"/>
  <c r="AF266" i="3"/>
  <c r="AD268" i="3"/>
  <c r="AI267" i="3"/>
  <c r="AE267" i="3"/>
  <c r="AF267" i="3"/>
  <c r="AE268" i="3"/>
  <c r="AF268" i="3"/>
  <c r="AI268" i="3"/>
  <c r="AD269" i="3"/>
  <c r="AE269" i="3"/>
  <c r="AF269" i="3"/>
  <c r="AD270" i="3"/>
  <c r="AI269" i="3"/>
  <c r="AI270" i="3"/>
  <c r="AD271" i="3"/>
  <c r="AF270" i="3"/>
  <c r="AE270" i="3"/>
  <c r="AE271" i="3"/>
  <c r="AI271" i="3"/>
  <c r="AD272" i="3"/>
  <c r="AF271" i="3"/>
  <c r="AI272" i="3"/>
  <c r="AE272" i="3"/>
  <c r="AF272" i="3"/>
  <c r="AD273" i="3"/>
  <c r="AF273" i="3"/>
  <c r="AI273" i="3"/>
  <c r="AE273" i="3"/>
  <c r="AD274" i="3"/>
  <c r="AE274" i="3"/>
  <c r="AD275" i="3"/>
  <c r="AF274" i="3"/>
  <c r="AI274" i="3"/>
  <c r="AF275" i="3"/>
  <c r="AI275" i="3"/>
  <c r="AD276" i="3"/>
  <c r="AE275" i="3"/>
  <c r="AD277" i="3"/>
  <c r="AI276" i="3"/>
  <c r="AF276" i="3"/>
  <c r="AE276" i="3"/>
  <c r="AF277" i="3"/>
  <c r="AE277" i="3"/>
  <c r="AI277" i="3"/>
  <c r="AD278" i="3"/>
  <c r="AE278" i="3"/>
  <c r="AD279" i="3"/>
  <c r="AF278" i="3"/>
  <c r="AI278" i="3"/>
  <c r="AF279" i="3"/>
  <c r="AE279" i="3"/>
  <c r="AD280" i="3"/>
  <c r="AI279" i="3"/>
  <c r="AD281" i="3"/>
  <c r="AE280" i="3"/>
  <c r="AF280" i="3"/>
  <c r="AI280" i="3"/>
  <c r="AF281" i="3"/>
  <c r="AI281" i="3"/>
  <c r="AD282" i="3"/>
  <c r="AE281" i="3"/>
  <c r="AD283" i="3"/>
  <c r="AE282" i="3"/>
  <c r="AI282" i="3"/>
  <c r="AF282" i="3"/>
  <c r="AD284" i="3"/>
  <c r="AI283" i="3"/>
  <c r="AE283" i="3"/>
  <c r="AF283" i="3"/>
  <c r="AF284" i="3"/>
  <c r="AE284" i="3"/>
  <c r="AD285" i="3"/>
  <c r="AI284" i="3"/>
  <c r="AI285" i="3"/>
  <c r="AF285" i="3"/>
  <c r="AD286" i="3"/>
  <c r="AE285" i="3"/>
  <c r="AE286" i="3"/>
  <c r="AI286" i="3"/>
  <c r="AF286" i="3"/>
  <c r="AD287" i="3"/>
  <c r="AI287" i="3"/>
  <c r="AE287" i="3"/>
  <c r="AD288" i="3"/>
  <c r="AF287" i="3"/>
  <c r="AI288" i="3"/>
  <c r="AD289" i="3"/>
  <c r="AE288" i="3"/>
  <c r="AF288" i="3"/>
  <c r="AF289" i="3"/>
  <c r="AI289" i="3"/>
  <c r="AE289" i="3"/>
  <c r="AD290" i="3"/>
  <c r="AD291" i="3"/>
  <c r="AE290" i="3"/>
  <c r="AF290" i="3"/>
  <c r="AI290" i="3"/>
  <c r="AF291" i="3"/>
  <c r="AD292" i="3"/>
  <c r="AI291" i="3"/>
  <c r="AE291" i="3"/>
  <c r="AE292" i="3"/>
  <c r="AI292" i="3"/>
  <c r="AF292" i="3"/>
  <c r="AD293" i="3"/>
  <c r="AI293" i="3"/>
  <c r="AE293" i="3"/>
  <c r="AF293" i="3"/>
  <c r="AD294" i="3"/>
  <c r="AD295" i="3"/>
  <c r="AE294" i="3"/>
  <c r="AF294" i="3"/>
  <c r="AI294" i="3"/>
  <c r="AI295" i="3"/>
  <c r="AD296" i="3"/>
  <c r="AE295" i="3"/>
  <c r="AF295" i="3"/>
  <c r="AI296" i="3"/>
  <c r="AE296" i="3"/>
  <c r="AF296" i="3"/>
  <c r="AD297" i="3"/>
  <c r="AF297" i="3"/>
  <c r="AE297" i="3"/>
  <c r="AI297" i="3"/>
  <c r="AD298" i="3"/>
  <c r="AD299" i="3"/>
  <c r="AE298" i="3"/>
  <c r="AI298" i="3"/>
  <c r="AF298" i="3"/>
  <c r="AI299" i="3"/>
  <c r="AD300" i="3"/>
  <c r="AE299" i="3"/>
  <c r="AF299" i="3"/>
  <c r="AD301" i="3"/>
  <c r="AF300" i="3"/>
  <c r="AI300" i="3"/>
  <c r="AE300" i="3"/>
  <c r="AE301" i="3"/>
  <c r="AF301" i="3"/>
  <c r="AD302" i="3"/>
  <c r="AI301" i="3"/>
  <c r="AI302" i="3"/>
  <c r="AF302" i="3"/>
  <c r="AE302" i="3"/>
  <c r="AD303" i="3"/>
  <c r="AD304" i="3"/>
  <c r="AE303" i="3"/>
  <c r="AI303" i="3"/>
  <c r="AF303" i="3"/>
  <c r="AI304" i="3"/>
  <c r="AF304" i="3"/>
  <c r="AD305" i="3"/>
  <c r="AE304" i="3"/>
  <c r="AF305" i="3"/>
  <c r="AD306" i="3"/>
  <c r="AE305" i="3"/>
  <c r="AI305" i="3"/>
  <c r="AD307" i="3"/>
  <c r="AF306" i="3"/>
  <c r="AE306" i="3"/>
  <c r="AI306" i="3"/>
  <c r="AF307" i="3"/>
  <c r="AI307" i="3"/>
  <c r="AE307" i="3"/>
  <c r="AD308" i="3"/>
  <c r="AE308" i="3"/>
  <c r="AI308" i="3"/>
  <c r="AF308" i="3"/>
  <c r="AD309" i="3"/>
  <c r="AE309" i="3"/>
  <c r="AI309" i="3"/>
  <c r="AF309" i="3"/>
  <c r="AD310" i="3"/>
  <c r="AI310" i="3"/>
  <c r="AE310" i="3"/>
  <c r="AF310" i="3"/>
  <c r="AD311" i="3"/>
  <c r="AF311" i="3"/>
  <c r="AI311" i="3"/>
  <c r="AE311" i="3"/>
  <c r="AD312" i="3"/>
  <c r="AE312" i="3"/>
  <c r="AD313" i="3"/>
  <c r="AF312" i="3"/>
  <c r="AI312" i="3"/>
  <c r="AD314" i="3"/>
  <c r="AI313" i="3"/>
  <c r="AF313" i="3"/>
  <c r="AE313" i="3"/>
  <c r="AI314" i="3"/>
  <c r="AD315" i="3"/>
  <c r="AE314" i="3"/>
  <c r="AF314" i="3"/>
  <c r="AF315" i="3"/>
  <c r="AD316" i="3"/>
  <c r="AE315" i="3"/>
  <c r="AI315" i="3"/>
  <c r="AI316" i="3"/>
  <c r="AF316" i="3"/>
  <c r="AE316" i="3"/>
  <c r="AD317" i="3"/>
  <c r="AI317" i="3"/>
  <c r="AF317" i="3"/>
  <c r="AE317" i="3"/>
  <c r="AD318" i="3"/>
  <c r="AI318" i="3"/>
  <c r="AD319" i="3"/>
  <c r="AF318" i="3"/>
  <c r="AE318" i="3"/>
  <c r="AD320" i="3"/>
  <c r="AE319" i="3"/>
  <c r="AI319" i="3"/>
  <c r="AF319" i="3"/>
  <c r="AE320" i="3"/>
  <c r="AD321" i="3"/>
  <c r="AF320" i="3"/>
  <c r="AI320" i="3"/>
  <c r="AF321" i="3"/>
  <c r="AD322" i="3"/>
  <c r="AI321" i="3"/>
  <c r="AE321" i="3"/>
  <c r="AI322" i="3"/>
  <c r="AE322" i="3"/>
  <c r="AF322" i="3"/>
  <c r="AD323" i="3"/>
  <c r="AE323" i="3"/>
  <c r="AD324" i="3"/>
  <c r="AI323" i="3"/>
  <c r="AF323" i="3"/>
  <c r="AD325" i="3"/>
  <c r="AI324" i="3"/>
  <c r="AE324" i="3"/>
  <c r="AF324" i="3"/>
  <c r="AE325" i="3"/>
  <c r="AF325" i="3"/>
  <c r="AD326" i="3"/>
  <c r="AI325" i="3"/>
  <c r="AI326" i="3"/>
  <c r="AE326" i="3"/>
  <c r="AD327" i="3"/>
  <c r="AF326" i="3"/>
  <c r="AI327" i="3"/>
  <c r="AE327" i="3"/>
  <c r="AD328" i="3"/>
  <c r="AF327" i="3"/>
  <c r="AE328" i="3"/>
  <c r="AI328" i="3"/>
  <c r="AD329" i="3"/>
  <c r="AF328" i="3"/>
  <c r="AI329" i="3"/>
  <c r="AF329" i="3"/>
  <c r="AE329" i="3"/>
  <c r="AD330" i="3"/>
  <c r="AF330" i="3"/>
  <c r="AI330" i="3"/>
  <c r="AD331" i="3"/>
  <c r="AE330" i="3"/>
  <c r="AE331" i="3"/>
  <c r="AF331" i="3"/>
  <c r="AD332" i="3"/>
  <c r="AI331" i="3"/>
  <c r="AI332" i="3"/>
  <c r="AD333" i="3"/>
  <c r="AE332" i="3"/>
  <c r="AF332" i="3"/>
  <c r="AD334" i="3"/>
  <c r="AE333" i="3"/>
  <c r="AI333" i="3"/>
  <c r="AF333" i="3"/>
  <c r="AF334" i="3"/>
  <c r="AE334" i="3"/>
  <c r="AI334" i="3"/>
  <c r="AD335" i="3"/>
  <c r="AF335" i="3"/>
  <c r="AD336" i="3"/>
  <c r="AI335" i="3"/>
  <c r="AE335" i="3"/>
  <c r="AE336" i="3"/>
  <c r="AD337" i="3"/>
  <c r="AF336" i="3"/>
  <c r="AI336" i="3"/>
  <c r="AI337" i="3"/>
  <c r="AE337" i="3"/>
  <c r="AD338" i="3"/>
  <c r="AF337" i="3"/>
  <c r="AI338" i="3"/>
  <c r="AE338" i="3"/>
  <c r="AF338" i="3"/>
  <c r="AD339" i="3"/>
  <c r="AI339" i="3"/>
  <c r="AD340" i="3"/>
  <c r="AE339" i="3"/>
  <c r="AF339" i="3"/>
  <c r="AI340" i="3"/>
  <c r="AE340" i="3"/>
  <c r="AF340" i="3"/>
  <c r="AD341" i="3"/>
  <c r="AD342" i="3"/>
  <c r="AF341" i="3"/>
  <c r="AE341" i="3"/>
  <c r="AI341" i="3"/>
  <c r="AE342" i="3"/>
  <c r="AI342" i="3"/>
  <c r="AF342" i="3"/>
  <c r="AD343" i="3"/>
  <c r="AF343" i="3"/>
  <c r="AD344" i="3"/>
  <c r="AE343" i="3"/>
  <c r="AI343" i="3"/>
  <c r="AD345" i="3"/>
  <c r="AI344" i="3"/>
  <c r="AF344" i="3"/>
  <c r="AE344" i="3"/>
  <c r="AF345" i="3"/>
  <c r="AI345" i="3"/>
  <c r="AE345" i="3"/>
  <c r="AD346" i="3"/>
  <c r="AD347" i="3"/>
  <c r="AI346" i="3"/>
  <c r="AF346" i="3"/>
  <c r="AE346" i="3"/>
  <c r="AF347" i="3"/>
  <c r="AI347" i="3"/>
  <c r="AE347" i="3"/>
  <c r="AD348" i="3"/>
  <c r="AE348" i="3"/>
  <c r="AD349" i="3"/>
  <c r="AF348" i="3"/>
  <c r="AI348" i="3"/>
  <c r="AF349" i="3"/>
  <c r="AI349" i="3"/>
  <c r="AD350" i="3"/>
  <c r="AE349" i="3"/>
  <c r="AE350" i="3"/>
  <c r="AD351" i="3"/>
  <c r="AF350" i="3"/>
  <c r="AI350" i="3"/>
  <c r="AI351" i="3"/>
  <c r="AE351" i="3"/>
  <c r="AD352" i="3"/>
  <c r="AF351" i="3"/>
  <c r="AE352" i="3"/>
  <c r="AI352" i="3"/>
  <c r="AF352" i="3"/>
  <c r="AD353" i="3"/>
  <c r="AI353" i="3"/>
  <c r="AE353" i="3"/>
  <c r="AD354" i="3"/>
  <c r="AF353" i="3"/>
  <c r="AI354" i="3"/>
  <c r="AE354" i="3"/>
  <c r="AF354" i="3"/>
  <c r="AD355" i="3"/>
  <c r="AF355" i="3"/>
  <c r="AI355" i="3"/>
  <c r="AE355" i="3"/>
  <c r="AD356" i="3"/>
  <c r="AE356" i="3"/>
  <c r="AD357" i="3"/>
  <c r="AF356" i="3"/>
  <c r="AI356" i="3"/>
  <c r="AI357" i="3"/>
  <c r="AF357" i="3"/>
  <c r="AD358" i="3"/>
  <c r="AE357" i="3"/>
  <c r="AD359" i="3"/>
  <c r="AI358" i="3"/>
  <c r="AE358" i="3"/>
  <c r="AF358" i="3"/>
  <c r="AF359" i="3"/>
  <c r="AD360" i="3"/>
  <c r="AE359" i="3"/>
  <c r="AI359" i="3"/>
  <c r="AE360" i="3"/>
  <c r="AD361" i="3"/>
  <c r="AF360" i="3"/>
  <c r="AI360" i="3"/>
  <c r="AD362" i="3"/>
  <c r="AE361" i="3"/>
  <c r="AI361" i="3"/>
  <c r="AF361" i="3"/>
  <c r="AI362" i="3"/>
  <c r="AE362" i="3"/>
  <c r="AF362" i="3"/>
  <c r="AD363" i="3"/>
  <c r="AF363" i="3"/>
  <c r="AD364" i="3"/>
  <c r="AE363" i="3"/>
  <c r="AI363" i="3"/>
  <c r="AD365" i="3"/>
  <c r="AI364" i="3"/>
  <c r="AF364" i="3"/>
  <c r="AE364" i="3"/>
  <c r="AF365" i="3"/>
  <c r="AE365" i="3"/>
  <c r="AD366" i="3"/>
  <c r="AI365" i="3"/>
  <c r="AE366" i="3"/>
  <c r="AD367" i="3"/>
  <c r="AF366" i="3"/>
  <c r="AI366" i="3"/>
  <c r="AF367" i="3"/>
  <c r="AD368" i="3"/>
  <c r="AI367" i="3"/>
  <c r="AE367" i="3"/>
  <c r="AD369" i="3"/>
  <c r="AI368" i="3"/>
  <c r="AF368" i="3"/>
  <c r="AE368" i="3"/>
  <c r="AI369" i="3"/>
  <c r="AD370" i="3"/>
  <c r="AE369" i="3"/>
  <c r="AF369" i="3"/>
  <c r="AI370" i="3"/>
  <c r="AE370" i="3"/>
  <c r="AF370" i="3"/>
  <c r="AD371" i="3"/>
  <c r="AD372" i="3"/>
  <c r="AE371" i="3"/>
  <c r="AI371" i="3"/>
  <c r="AF371" i="3"/>
  <c r="AI372" i="3"/>
  <c r="AD373" i="3"/>
  <c r="AF372" i="3"/>
  <c r="AE372" i="3"/>
  <c r="AD374" i="3"/>
  <c r="AF373" i="3"/>
  <c r="AE373" i="3"/>
  <c r="AI373" i="3"/>
  <c r="AE374" i="3"/>
  <c r="AI374" i="3"/>
  <c r="AF374" i="3"/>
  <c r="AD375" i="3"/>
  <c r="AF375" i="3"/>
  <c r="AI375" i="3"/>
  <c r="AE375" i="3"/>
  <c r="AD376" i="3"/>
  <c r="AD377" i="3"/>
  <c r="AE376" i="3"/>
  <c r="AF376" i="3"/>
  <c r="AI376" i="3"/>
  <c r="AF377" i="3"/>
  <c r="AE377" i="3"/>
  <c r="AD378" i="3"/>
  <c r="AI377" i="3"/>
  <c r="AI378" i="3"/>
  <c r="AE378" i="3"/>
  <c r="AF378" i="3"/>
  <c r="AD379" i="3"/>
  <c r="AD380" i="3"/>
  <c r="AE379" i="3"/>
  <c r="AI379" i="3"/>
  <c r="AF379" i="3"/>
  <c r="AI380" i="3"/>
  <c r="AD381" i="3"/>
  <c r="AF380" i="3"/>
  <c r="AE380" i="3"/>
  <c r="AF381" i="3"/>
  <c r="AD382" i="3"/>
  <c r="AI381" i="3"/>
  <c r="AE381" i="3"/>
  <c r="AI382" i="3"/>
  <c r="AD383" i="3"/>
  <c r="AF382" i="3"/>
  <c r="AE382" i="3"/>
  <c r="AD384" i="3"/>
  <c r="AI383" i="3"/>
  <c r="AE383" i="3"/>
  <c r="AF383" i="3"/>
  <c r="AD385" i="3"/>
  <c r="AE384" i="3"/>
  <c r="AF384" i="3"/>
  <c r="AI384" i="3"/>
  <c r="AE385" i="3"/>
  <c r="AD386" i="3"/>
  <c r="AI385" i="3"/>
  <c r="AF385" i="3"/>
  <c r="AD387" i="3"/>
  <c r="AE386" i="3"/>
  <c r="AF386" i="3"/>
  <c r="AI386" i="3"/>
  <c r="AF387" i="3"/>
  <c r="AE387" i="3"/>
  <c r="AD388" i="3"/>
  <c r="AI387" i="3"/>
  <c r="AE388" i="3"/>
  <c r="AD389" i="3"/>
  <c r="AF388" i="3"/>
  <c r="AI388" i="3"/>
  <c r="AF389" i="3"/>
  <c r="AD390" i="3"/>
  <c r="AI389" i="3"/>
  <c r="AE389" i="3"/>
  <c r="AD391" i="3"/>
  <c r="AI390" i="3"/>
  <c r="AF390" i="3"/>
  <c r="AE390" i="3"/>
  <c r="AE391" i="3"/>
  <c r="AF391" i="3"/>
  <c r="AD392" i="3"/>
  <c r="AI391" i="3"/>
  <c r="AI392" i="3"/>
  <c r="AD393" i="3"/>
  <c r="AF392" i="3"/>
  <c r="AE392" i="3"/>
  <c r="AE393" i="3"/>
  <c r="AI393" i="3"/>
  <c r="AD394" i="3"/>
  <c r="AF393" i="3"/>
  <c r="AD395" i="3"/>
  <c r="AF394" i="3"/>
  <c r="AE394" i="3"/>
  <c r="AI394" i="3"/>
  <c r="AI395" i="3"/>
  <c r="AD396" i="3"/>
  <c r="AE395" i="3"/>
  <c r="AF395" i="3"/>
  <c r="AI396" i="3"/>
  <c r="AF396" i="3"/>
  <c r="AD397" i="3"/>
  <c r="AE396" i="3"/>
  <c r="AE397" i="3"/>
  <c r="AD398" i="3"/>
  <c r="AF397" i="3"/>
  <c r="AI397" i="3"/>
  <c r="AE398" i="3"/>
  <c r="AF398" i="3"/>
  <c r="AD399" i="3"/>
  <c r="AI398" i="3"/>
  <c r="AD400" i="3"/>
  <c r="AE399" i="3"/>
  <c r="AF399" i="3"/>
  <c r="AI399" i="3"/>
  <c r="AE400" i="3"/>
  <c r="AF400" i="3"/>
  <c r="AI400" i="3"/>
  <c r="AD401" i="3"/>
  <c r="AI401" i="3"/>
  <c r="AE401" i="3"/>
  <c r="AD402" i="3"/>
  <c r="AF401" i="3"/>
  <c r="AE402" i="3"/>
  <c r="AF402" i="3"/>
  <c r="AD403" i="3"/>
  <c r="AI402" i="3"/>
  <c r="AI403" i="3"/>
  <c r="AD404" i="3"/>
  <c r="AF403" i="3"/>
  <c r="AE403" i="3"/>
  <c r="AI404" i="3"/>
  <c r="AF404" i="3"/>
  <c r="AD405" i="3"/>
  <c r="AE404" i="3"/>
  <c r="AF405" i="3"/>
  <c r="AD406" i="3"/>
  <c r="AE405" i="3"/>
  <c r="AI405" i="3"/>
  <c r="AD407" i="3"/>
  <c r="AF406" i="3"/>
  <c r="AE406" i="3"/>
  <c r="AI406" i="3"/>
  <c r="AF407" i="3"/>
  <c r="AI407" i="3"/>
  <c r="AD408" i="3"/>
  <c r="AE407" i="3"/>
  <c r="AD409" i="3"/>
  <c r="AF408" i="3"/>
  <c r="AE408" i="3"/>
  <c r="AI408" i="3"/>
  <c r="AD410" i="3"/>
  <c r="AE409" i="3"/>
  <c r="AF409" i="3"/>
  <c r="AI409" i="3"/>
  <c r="AI410" i="3"/>
  <c r="AF410" i="3"/>
  <c r="AE410" i="3"/>
  <c r="AD411" i="3"/>
  <c r="AI411" i="3"/>
  <c r="AE411" i="3"/>
  <c r="AD412" i="3"/>
  <c r="AF411" i="3"/>
  <c r="AD413" i="3"/>
  <c r="AF412" i="3"/>
  <c r="AI412" i="3"/>
  <c r="AE412" i="3"/>
  <c r="AD414" i="3"/>
  <c r="AI413" i="3"/>
  <c r="AF413" i="3"/>
  <c r="AE413" i="3"/>
  <c r="AI414" i="3"/>
  <c r="AF414" i="3"/>
  <c r="AE414" i="3"/>
  <c r="AD415" i="3"/>
  <c r="AI415" i="3"/>
  <c r="AD416" i="3"/>
  <c r="AE415" i="3"/>
  <c r="AF415" i="3"/>
  <c r="AE416" i="3"/>
  <c r="AF416" i="3"/>
  <c r="AD417" i="3"/>
  <c r="AI416" i="3"/>
  <c r="AD418" i="3"/>
  <c r="AI417" i="3"/>
  <c r="AE417" i="3"/>
  <c r="AF417" i="3"/>
  <c r="AE418" i="3"/>
  <c r="AF418" i="3"/>
  <c r="AD419" i="3"/>
  <c r="AI418" i="3"/>
  <c r="AE419" i="3"/>
  <c r="AD420" i="3"/>
  <c r="AI419" i="3"/>
  <c r="AF419" i="3"/>
  <c r="AI420" i="3"/>
  <c r="AD421" i="3"/>
  <c r="AF420" i="3"/>
  <c r="AE420" i="3"/>
  <c r="AF421" i="3"/>
  <c r="AE421" i="3"/>
  <c r="AD422" i="3"/>
  <c r="AI421" i="3"/>
  <c r="AF422" i="3"/>
  <c r="AD423" i="3"/>
  <c r="AE422" i="3"/>
  <c r="AI422" i="3"/>
  <c r="AF423" i="3"/>
  <c r="AI423" i="3"/>
  <c r="AD424" i="3"/>
  <c r="AE423" i="3"/>
  <c r="AI424" i="3"/>
  <c r="AF424" i="3"/>
  <c r="AD425" i="3"/>
  <c r="AE424" i="3"/>
  <c r="AI425" i="3"/>
  <c r="AE425" i="3"/>
  <c r="AF425" i="3"/>
  <c r="AD426" i="3"/>
  <c r="AI426" i="3"/>
  <c r="AF426" i="3"/>
  <c r="AD427" i="3"/>
  <c r="AE426" i="3"/>
  <c r="AF427" i="3"/>
  <c r="AD428" i="3"/>
  <c r="AI427" i="3"/>
  <c r="AE427" i="3"/>
  <c r="AE428" i="3"/>
  <c r="AD429" i="3"/>
  <c r="AI428" i="3"/>
  <c r="AF428" i="3"/>
  <c r="AD430" i="3"/>
  <c r="AI429" i="3"/>
  <c r="AF429" i="3"/>
  <c r="AE429" i="3"/>
  <c r="AF430" i="3"/>
  <c r="AD431" i="3"/>
  <c r="AI430" i="3"/>
  <c r="AE430" i="3"/>
  <c r="AI431" i="3"/>
  <c r="AE431" i="3"/>
  <c r="AF431" i="3"/>
  <c r="AD432" i="3"/>
  <c r="AI432" i="3"/>
  <c r="AF432" i="3"/>
  <c r="AE432" i="3"/>
  <c r="AD433" i="3"/>
  <c r="AE433" i="3"/>
  <c r="AD434" i="3"/>
  <c r="AI433" i="3"/>
  <c r="AF433" i="3"/>
  <c r="AI434" i="3"/>
  <c r="AF434" i="3"/>
  <c r="AD435" i="3"/>
  <c r="AE434" i="3"/>
  <c r="AD436" i="3"/>
  <c r="AI435" i="3"/>
  <c r="AE435" i="3"/>
  <c r="AF435" i="3"/>
  <c r="AD437" i="3"/>
  <c r="AE436" i="3"/>
  <c r="AF436" i="3"/>
  <c r="AI436" i="3"/>
  <c r="AF437" i="3"/>
  <c r="AI437" i="3"/>
  <c r="AE437" i="3"/>
  <c r="AD438" i="3"/>
  <c r="AF438" i="3"/>
  <c r="AD439" i="3"/>
  <c r="AE438" i="3"/>
  <c r="AI438" i="3"/>
  <c r="AF439" i="3"/>
  <c r="AE439" i="3"/>
  <c r="AI439" i="3"/>
  <c r="AD440" i="3"/>
  <c r="AE440" i="3"/>
  <c r="AF440" i="3"/>
  <c r="AI440" i="3"/>
  <c r="AD441" i="3"/>
  <c r="AF441" i="3"/>
  <c r="AE441" i="3"/>
  <c r="AD442" i="3"/>
  <c r="AI441" i="3"/>
  <c r="AI442" i="3"/>
  <c r="AF442" i="3"/>
  <c r="AE442" i="3"/>
  <c r="AD443" i="3"/>
  <c r="AI443" i="3"/>
  <c r="AD444" i="3"/>
  <c r="AE443" i="3"/>
  <c r="AF443" i="3"/>
  <c r="AD445" i="3"/>
  <c r="AI444" i="3"/>
  <c r="AF444" i="3"/>
  <c r="AE444" i="3"/>
  <c r="AD446" i="3"/>
  <c r="AE445" i="3"/>
  <c r="AF445" i="3"/>
  <c r="AI445" i="3"/>
  <c r="AF446" i="3"/>
  <c r="AI446" i="3"/>
  <c r="AE446" i="3"/>
  <c r="AD447" i="3"/>
  <c r="AI447" i="3"/>
  <c r="AE447" i="3"/>
  <c r="AF447" i="3"/>
  <c r="AD448" i="3"/>
  <c r="AD449" i="3"/>
  <c r="AF448" i="3"/>
  <c r="AE448" i="3"/>
  <c r="AI448" i="3"/>
  <c r="AD450" i="3"/>
  <c r="AE449" i="3"/>
  <c r="AI449" i="3"/>
  <c r="AF449" i="3"/>
  <c r="AF450" i="3"/>
  <c r="AE450" i="3"/>
  <c r="AI450" i="3"/>
  <c r="AD451" i="3"/>
  <c r="AI451" i="3"/>
  <c r="AE451" i="3"/>
  <c r="AD452" i="3"/>
  <c r="AF451" i="3"/>
  <c r="AI452" i="3"/>
  <c r="AD453" i="3"/>
  <c r="AF452" i="3"/>
  <c r="AE452" i="3"/>
  <c r="AF453" i="3"/>
  <c r="AI453" i="3"/>
  <c r="AD454" i="3"/>
  <c r="AE453" i="3"/>
  <c r="AF454" i="3"/>
  <c r="AE454" i="3"/>
  <c r="AD455" i="3"/>
  <c r="AI454" i="3"/>
  <c r="AF455" i="3"/>
  <c r="AE455" i="3"/>
  <c r="AD456" i="3"/>
  <c r="AI455" i="3"/>
  <c r="AE456" i="3"/>
  <c r="AF456" i="3"/>
  <c r="AD457" i="3"/>
  <c r="AI456" i="3"/>
  <c r="AF457" i="3"/>
  <c r="AE457" i="3"/>
  <c r="AD458" i="3"/>
  <c r="AI457" i="3"/>
  <c r="AD459" i="3"/>
  <c r="AF458" i="3"/>
  <c r="AE458" i="3"/>
  <c r="AI458" i="3"/>
  <c r="AF459" i="3"/>
  <c r="AI459" i="3"/>
  <c r="AE459" i="3"/>
  <c r="AD460" i="3"/>
  <c r="AD461" i="3"/>
  <c r="AI460" i="3"/>
  <c r="AF460" i="3"/>
  <c r="AE460" i="3"/>
  <c r="AE461" i="3"/>
  <c r="AD462" i="3"/>
  <c r="AF461" i="3"/>
  <c r="AI461" i="3"/>
  <c r="AF462" i="3"/>
  <c r="AD463" i="3"/>
  <c r="AI462" i="3"/>
  <c r="AE462" i="3"/>
  <c r="AE463" i="3"/>
  <c r="AI463" i="3"/>
  <c r="AF463" i="3"/>
  <c r="AD464" i="3"/>
  <c r="AE464" i="3"/>
  <c r="AF464" i="3"/>
  <c r="AD465" i="3"/>
  <c r="AI464" i="3"/>
  <c r="AD466" i="3"/>
  <c r="AE465" i="3"/>
  <c r="AF465" i="3"/>
  <c r="AI465" i="3"/>
  <c r="AF466" i="3"/>
  <c r="AI466" i="3"/>
  <c r="AE466" i="3"/>
  <c r="AD467" i="3"/>
  <c r="AD468" i="3"/>
  <c r="AI467" i="3"/>
  <c r="AF467" i="3"/>
  <c r="AE467" i="3"/>
  <c r="AI468" i="3"/>
  <c r="AE468" i="3"/>
  <c r="AF468" i="3"/>
  <c r="AD469" i="3"/>
  <c r="AF469" i="3"/>
  <c r="AE469" i="3"/>
  <c r="AD470" i="3"/>
  <c r="AI469" i="3"/>
  <c r="AF470" i="3"/>
  <c r="AI470" i="3"/>
  <c r="AD471" i="3"/>
  <c r="AE470" i="3"/>
  <c r="AF471" i="3"/>
  <c r="AD472" i="3"/>
  <c r="AI471" i="3"/>
  <c r="AE471" i="3"/>
  <c r="AE472" i="3"/>
  <c r="AI472" i="3"/>
  <c r="AD473" i="3"/>
  <c r="AF472" i="3"/>
  <c r="AE473" i="3"/>
  <c r="AI473" i="3"/>
  <c r="AD474" i="3"/>
  <c r="AF473" i="3"/>
  <c r="AE474" i="3"/>
  <c r="AF474" i="3"/>
  <c r="AD475" i="3"/>
  <c r="AI474" i="3"/>
  <c r="AD476" i="3"/>
  <c r="AF475" i="3"/>
  <c r="AE475" i="3"/>
  <c r="AI475" i="3"/>
  <c r="AE476" i="3"/>
  <c r="AI476" i="3"/>
  <c r="AF476" i="3"/>
  <c r="AD477" i="3"/>
  <c r="AI477" i="3"/>
  <c r="AF477" i="3"/>
  <c r="AD478" i="3"/>
  <c r="AE477" i="3"/>
  <c r="AF478" i="3"/>
  <c r="AD479" i="3"/>
  <c r="AE478" i="3"/>
  <c r="AI478" i="3"/>
  <c r="AE479" i="3"/>
  <c r="AF479" i="3"/>
  <c r="AD480" i="3"/>
  <c r="AI479" i="3"/>
  <c r="AD481" i="3"/>
  <c r="AI480" i="3"/>
  <c r="AE480" i="3"/>
  <c r="AF480" i="3"/>
  <c r="AE481" i="3"/>
  <c r="AI481" i="3"/>
  <c r="AF481" i="3"/>
  <c r="AD482" i="3"/>
  <c r="AF482" i="3"/>
  <c r="AE482" i="3"/>
  <c r="AD483" i="3"/>
  <c r="AI482" i="3"/>
  <c r="AI483" i="3"/>
  <c r="AE483" i="3"/>
  <c r="AF483" i="3"/>
  <c r="AD484" i="3"/>
  <c r="AF484" i="3"/>
  <c r="AD485" i="3"/>
  <c r="AI484" i="3"/>
  <c r="AE484" i="3"/>
  <c r="AI485" i="3"/>
  <c r="AF485" i="3"/>
  <c r="AD486" i="3"/>
  <c r="AE485" i="3"/>
  <c r="AI486" i="3"/>
  <c r="AD487" i="3"/>
  <c r="AE486" i="3"/>
  <c r="AF486" i="3"/>
  <c r="AD488" i="3"/>
  <c r="AI487" i="3"/>
  <c r="AF487" i="3"/>
  <c r="AE487" i="3"/>
  <c r="AI488" i="3"/>
  <c r="AE488" i="3"/>
  <c r="AD489" i="3"/>
  <c r="AF488" i="3"/>
  <c r="AF489" i="3"/>
  <c r="AD490" i="3"/>
  <c r="AE489" i="3"/>
  <c r="AI489" i="3"/>
  <c r="AF490" i="3"/>
  <c r="AI490" i="3"/>
  <c r="AE490" i="3"/>
  <c r="AD491" i="3"/>
  <c r="AF491" i="3"/>
  <c r="AI491" i="3"/>
  <c r="AD492" i="3"/>
  <c r="AE491" i="3"/>
  <c r="AD493" i="3"/>
  <c r="AE492" i="3"/>
  <c r="AI492" i="3"/>
  <c r="AF492" i="3"/>
  <c r="AF493" i="3"/>
  <c r="AE493" i="3"/>
  <c r="AD494" i="3"/>
  <c r="AI493" i="3"/>
  <c r="AE494" i="3"/>
  <c r="AI494" i="3"/>
  <c r="AF494" i="3"/>
  <c r="AD495" i="3"/>
  <c r="AI495" i="3"/>
  <c r="AE495" i="3"/>
  <c r="AD496" i="3"/>
  <c r="AF495" i="3"/>
  <c r="AE496" i="3"/>
  <c r="AD497" i="3"/>
  <c r="AI496" i="3"/>
  <c r="AF496" i="3"/>
  <c r="AF497" i="3"/>
  <c r="AI497" i="3"/>
  <c r="AE497" i="3"/>
  <c r="AD498" i="3"/>
  <c r="AI498" i="3"/>
  <c r="AE498" i="3"/>
  <c r="AF498" i="3"/>
  <c r="AD499" i="3"/>
  <c r="AD500" i="3"/>
  <c r="AE499" i="3"/>
  <c r="AI499" i="3"/>
  <c r="AF499" i="3"/>
  <c r="AE500" i="3"/>
  <c r="AI500" i="3"/>
  <c r="AD501" i="3"/>
  <c r="AF500" i="3"/>
  <c r="AI501" i="3"/>
  <c r="AD502" i="3"/>
  <c r="AE501" i="3"/>
  <c r="AF501" i="3"/>
  <c r="AE502" i="3"/>
  <c r="AD503" i="3"/>
  <c r="AF502" i="3"/>
  <c r="AI502" i="3"/>
  <c r="AF503" i="3"/>
  <c r="AE503" i="3"/>
  <c r="AI503" i="3"/>
  <c r="AD504" i="3"/>
  <c r="AE504" i="3"/>
  <c r="AF504" i="3"/>
  <c r="AI504" i="3"/>
  <c r="AD505" i="3"/>
  <c r="AD506" i="3"/>
  <c r="AI505" i="3"/>
  <c r="AF505" i="3"/>
  <c r="AE505" i="3"/>
  <c r="AF506" i="3"/>
  <c r="AI506" i="3"/>
  <c r="AE506" i="3"/>
  <c r="AD507" i="3"/>
  <c r="AE507" i="3"/>
  <c r="AI507" i="3"/>
  <c r="AD508" i="3"/>
  <c r="AF507" i="3"/>
  <c r="AD509" i="3"/>
  <c r="AF508" i="3"/>
  <c r="AI508" i="3"/>
  <c r="AE508" i="3"/>
  <c r="AE509" i="3"/>
  <c r="AF509" i="3"/>
  <c r="AI509" i="3"/>
  <c r="AD510" i="3"/>
  <c r="AD511" i="3"/>
  <c r="AI510" i="3"/>
  <c r="AF510" i="3"/>
  <c r="AE510" i="3"/>
  <c r="AE511" i="3"/>
  <c r="AD512" i="3"/>
  <c r="AF511" i="3"/>
  <c r="AI511" i="3"/>
  <c r="AD513" i="3"/>
  <c r="AF512" i="3"/>
  <c r="AE512" i="3"/>
  <c r="AI512" i="3"/>
  <c r="AF513" i="3"/>
  <c r="AE513" i="3"/>
  <c r="AI513" i="3"/>
  <c r="AD514" i="3"/>
  <c r="AE514" i="3"/>
  <c r="AI514" i="3"/>
  <c r="AF514" i="3"/>
  <c r="AD515" i="3"/>
  <c r="AF515" i="3"/>
  <c r="AD516" i="3"/>
  <c r="AI515" i="3"/>
  <c r="AE515" i="3"/>
  <c r="AI516" i="3"/>
  <c r="AE516" i="3"/>
  <c r="AF516" i="3"/>
  <c r="AD517" i="3"/>
  <c r="AF517" i="3"/>
  <c r="AE517" i="3"/>
  <c r="AD518" i="3"/>
  <c r="AI517" i="3"/>
  <c r="AF518" i="3"/>
  <c r="AD519" i="3"/>
  <c r="AE518" i="3"/>
  <c r="AI518" i="3"/>
  <c r="AD520" i="3"/>
  <c r="AE519" i="3"/>
  <c r="AI519" i="3"/>
  <c r="AF519" i="3"/>
  <c r="AF520" i="3"/>
  <c r="AD521" i="3"/>
  <c r="AI520" i="3"/>
  <c r="AE520" i="3"/>
  <c r="AD522" i="3"/>
  <c r="AF521" i="3"/>
  <c r="AI521" i="3"/>
  <c r="AE521" i="3"/>
  <c r="AE522" i="3"/>
  <c r="AF522" i="3"/>
  <c r="AI522" i="3"/>
  <c r="AD523" i="3"/>
  <c r="AI523" i="3"/>
  <c r="AD524" i="3"/>
  <c r="AE523" i="3"/>
  <c r="AF523" i="3"/>
  <c r="AE524" i="3"/>
  <c r="AF524" i="3"/>
  <c r="AI524" i="3"/>
  <c r="AD525" i="3"/>
  <c r="AF525" i="3"/>
  <c r="AE525" i="3"/>
  <c r="AD526" i="3"/>
  <c r="AI525" i="3"/>
  <c r="AD527" i="3"/>
  <c r="AI526" i="3"/>
  <c r="AE526" i="3"/>
  <c r="AF526" i="3"/>
  <c r="AE527" i="3"/>
  <c r="AD528" i="3"/>
  <c r="AI527" i="3"/>
  <c r="AF527" i="3"/>
  <c r="AI528" i="3"/>
  <c r="AF528" i="3"/>
  <c r="AD529" i="3"/>
  <c r="AE528" i="3"/>
  <c r="AF529" i="3"/>
  <c r="AE529" i="3"/>
  <c r="AI529" i="3"/>
  <c r="AD530" i="3"/>
  <c r="AF530" i="3"/>
  <c r="AE530" i="3"/>
  <c r="AD531" i="3"/>
  <c r="AI530" i="3"/>
  <c r="AD532" i="3"/>
  <c r="AE531" i="3"/>
  <c r="AI531" i="3"/>
  <c r="AF531" i="3"/>
  <c r="AD533" i="3"/>
  <c r="AE532" i="3"/>
  <c r="AF532" i="3"/>
  <c r="AI532" i="3"/>
  <c r="AE533" i="3"/>
  <c r="AF533" i="3"/>
  <c r="AD534" i="3"/>
  <c r="AI533" i="3"/>
  <c r="AE534" i="3"/>
  <c r="AI534" i="3"/>
  <c r="AD535" i="3"/>
  <c r="AF534" i="3"/>
  <c r="AI535" i="3"/>
  <c r="AD536" i="3"/>
  <c r="AE535" i="3"/>
  <c r="AF535" i="3"/>
  <c r="AE536" i="3"/>
  <c r="AI536" i="3"/>
  <c r="AF536" i="3"/>
  <c r="AD537" i="3"/>
  <c r="AE537" i="3"/>
  <c r="AI537" i="3"/>
  <c r="AF537" i="3"/>
  <c r="AD538" i="3"/>
  <c r="AD539" i="3"/>
  <c r="AF538" i="3"/>
  <c r="AI538" i="3"/>
  <c r="AE538" i="3"/>
  <c r="AE539" i="3"/>
  <c r="AF539" i="3"/>
  <c r="AI539" i="3"/>
  <c r="AD540" i="3"/>
  <c r="AD541" i="3"/>
  <c r="AF540" i="3"/>
  <c r="AI540" i="3"/>
  <c r="AE540" i="3"/>
  <c r="AE541" i="3"/>
  <c r="AI541" i="3"/>
  <c r="AD542" i="3"/>
  <c r="AF541" i="3"/>
  <c r="AF542" i="3"/>
  <c r="AI542" i="3"/>
  <c r="AD543" i="3"/>
  <c r="AE542" i="3"/>
  <c r="AD544" i="3"/>
  <c r="AE543" i="3"/>
  <c r="AI543" i="3"/>
  <c r="AF543" i="3"/>
  <c r="AF544" i="3"/>
  <c r="AE544" i="3"/>
  <c r="AD545" i="3"/>
  <c r="AI544" i="3"/>
  <c r="AF545" i="3"/>
  <c r="AE545" i="3"/>
  <c r="AD546" i="3"/>
  <c r="AI545" i="3"/>
  <c r="AD547" i="3"/>
  <c r="AE546" i="3"/>
  <c r="AF546" i="3"/>
  <c r="AI546" i="3"/>
  <c r="AE547" i="3"/>
  <c r="AD548" i="3"/>
  <c r="AI547" i="3"/>
  <c r="AF547" i="3"/>
  <c r="AI548" i="3"/>
  <c r="AD549" i="3"/>
  <c r="AE548" i="3"/>
  <c r="AF548" i="3"/>
  <c r="AI549" i="3"/>
  <c r="AE549" i="3"/>
  <c r="AF549" i="3"/>
  <c r="AD550" i="3"/>
  <c r="AF550" i="3"/>
  <c r="AE550" i="3"/>
  <c r="AI550" i="3"/>
  <c r="AD551" i="3"/>
  <c r="AD552" i="3"/>
  <c r="AE551" i="3"/>
  <c r="AI551" i="3"/>
  <c r="AF551" i="3"/>
  <c r="AD553" i="3"/>
  <c r="AI552" i="3"/>
  <c r="AE552" i="3"/>
  <c r="AF552" i="3"/>
  <c r="AE553" i="3"/>
  <c r="AI553" i="3"/>
  <c r="AD554" i="3"/>
  <c r="AF553" i="3"/>
  <c r="AI554" i="3"/>
  <c r="AF554" i="3"/>
  <c r="AE554" i="3"/>
  <c r="AD555" i="3"/>
  <c r="AF555" i="3"/>
  <c r="AE555" i="3"/>
  <c r="AD556" i="3"/>
  <c r="AI555" i="3"/>
  <c r="AE556" i="3"/>
  <c r="AD557" i="3"/>
  <c r="AI556" i="3"/>
  <c r="AF556" i="3"/>
  <c r="AE557" i="3"/>
  <c r="AD558" i="3"/>
  <c r="AI557" i="3"/>
  <c r="AF557" i="3"/>
  <c r="AI558" i="3"/>
  <c r="AE558" i="3"/>
  <c r="AF558" i="3"/>
  <c r="AD559" i="3"/>
  <c r="AD560" i="3"/>
  <c r="AI559" i="3"/>
  <c r="AF559" i="3"/>
  <c r="AE559" i="3"/>
  <c r="AF560" i="3"/>
  <c r="AE560" i="3"/>
  <c r="AI560" i="3"/>
  <c r="AD561" i="3"/>
  <c r="AF561" i="3"/>
  <c r="AI561" i="3"/>
  <c r="AE561" i="3"/>
  <c r="AD562" i="3"/>
  <c r="AE562" i="3"/>
  <c r="AI562" i="3"/>
  <c r="AF562" i="3"/>
  <c r="AD563" i="3"/>
  <c r="AI563" i="3"/>
  <c r="AF563" i="3"/>
  <c r="AD564" i="3"/>
  <c r="AE563" i="3"/>
  <c r="AI564" i="3"/>
  <c r="AE564" i="3"/>
  <c r="AF564" i="3"/>
  <c r="AD565" i="3"/>
  <c r="AF565" i="3"/>
  <c r="AD566" i="3"/>
  <c r="AE565" i="3"/>
  <c r="AI565" i="3"/>
  <c r="AI566" i="3"/>
  <c r="AD567" i="3"/>
  <c r="AF566" i="3"/>
  <c r="AE566" i="3"/>
  <c r="AI567" i="3"/>
  <c r="AE567" i="3"/>
  <c r="AF567" i="3"/>
  <c r="AD568" i="3"/>
  <c r="AF568" i="3"/>
  <c r="AD569" i="3"/>
  <c r="AI568" i="3"/>
  <c r="AE568" i="3"/>
  <c r="AF569" i="3"/>
  <c r="AE569" i="3"/>
  <c r="AD570" i="3"/>
  <c r="AI569" i="3"/>
  <c r="AE570" i="3"/>
  <c r="AF570" i="3"/>
  <c r="AI570" i="3"/>
  <c r="AD571" i="3"/>
  <c r="AE571" i="3"/>
  <c r="AI571" i="3"/>
  <c r="AF571" i="3"/>
  <c r="AD572" i="3"/>
  <c r="AI572" i="3"/>
  <c r="AE572" i="3"/>
  <c r="AD573" i="3"/>
  <c r="AF572" i="3"/>
  <c r="AE573" i="3"/>
  <c r="AD574" i="3"/>
  <c r="AF573" i="3"/>
  <c r="AI573" i="3"/>
  <c r="AI574" i="3"/>
  <c r="AD575" i="3"/>
  <c r="AF574" i="3"/>
  <c r="AE574" i="3"/>
  <c r="AD576" i="3"/>
  <c r="AE575" i="3"/>
  <c r="AI575" i="3"/>
  <c r="AF575" i="3"/>
  <c r="AI576" i="3"/>
  <c r="AD577" i="3"/>
  <c r="AF576" i="3"/>
  <c r="AE576" i="3"/>
  <c r="AF577" i="3"/>
  <c r="AE577" i="3"/>
  <c r="AD578" i="3"/>
  <c r="AI577" i="3"/>
  <c r="AE578" i="3"/>
  <c r="AI578" i="3"/>
  <c r="AF578" i="3"/>
  <c r="AD579" i="3"/>
  <c r="AF579" i="3"/>
  <c r="AD580" i="3"/>
  <c r="AE579" i="3"/>
  <c r="AI579" i="3"/>
  <c r="AI580" i="3"/>
  <c r="AD581" i="3"/>
  <c r="AE580" i="3"/>
  <c r="AF580" i="3"/>
  <c r="AD582" i="3"/>
  <c r="AI581" i="3"/>
  <c r="AE581" i="3"/>
  <c r="AF581" i="3"/>
  <c r="AF582" i="3"/>
  <c r="AE582" i="3"/>
  <c r="AI582" i="3"/>
  <c r="AD583" i="3"/>
  <c r="AI583" i="3"/>
  <c r="AD584" i="3"/>
  <c r="AF583" i="3"/>
  <c r="AE583" i="3"/>
  <c r="AE584" i="3"/>
  <c r="AD585" i="3"/>
  <c r="AI584" i="3"/>
  <c r="AF584" i="3"/>
  <c r="AF585" i="3"/>
  <c r="AI585" i="3"/>
  <c r="AE585" i="3"/>
  <c r="AD586" i="3"/>
  <c r="AE586" i="3"/>
  <c r="AF586" i="3"/>
  <c r="AD587" i="3"/>
  <c r="AI586" i="3"/>
  <c r="AI587" i="3"/>
  <c r="AD588" i="3"/>
  <c r="AE587" i="3"/>
  <c r="AF587" i="3"/>
  <c r="AD589" i="3"/>
  <c r="AE588" i="3"/>
  <c r="AI588" i="3"/>
  <c r="AF588" i="3"/>
  <c r="AI589" i="3"/>
  <c r="AD590" i="3"/>
  <c r="AE589" i="3"/>
  <c r="AF589" i="3"/>
  <c r="AF590" i="3"/>
  <c r="AI590" i="3"/>
  <c r="AE590" i="3"/>
  <c r="AD591" i="3"/>
  <c r="AE591" i="3"/>
  <c r="AD592" i="3"/>
  <c r="AI591" i="3"/>
  <c r="AF591" i="3"/>
  <c r="AI592" i="3"/>
  <c r="AF592" i="3"/>
  <c r="AD593" i="3"/>
  <c r="AE592" i="3"/>
  <c r="AF593" i="3"/>
  <c r="AD594" i="3"/>
  <c r="AE593" i="3"/>
  <c r="AI593" i="3"/>
  <c r="AD595" i="3"/>
  <c r="AI594" i="3"/>
  <c r="AF594" i="3"/>
  <c r="AE594" i="3"/>
  <c r="AE595" i="3"/>
  <c r="AD596" i="3"/>
  <c r="AF595" i="3"/>
  <c r="AI595" i="3"/>
  <c r="AD597" i="3"/>
  <c r="AE596" i="3"/>
  <c r="AF596" i="3"/>
  <c r="AI596" i="3"/>
  <c r="AD598" i="3"/>
  <c r="AE597" i="3"/>
  <c r="AI597" i="3"/>
  <c r="AF597" i="3"/>
  <c r="AF598" i="3"/>
  <c r="AI598" i="3"/>
  <c r="AD599" i="3"/>
  <c r="AE598" i="3"/>
  <c r="AD600" i="3"/>
  <c r="AE599" i="3"/>
  <c r="AI599" i="3"/>
  <c r="AF599" i="3"/>
  <c r="AD601" i="3"/>
  <c r="AF600" i="3"/>
  <c r="AI600" i="3"/>
  <c r="AE600" i="3"/>
  <c r="AE601" i="3"/>
  <c r="AD602" i="3"/>
  <c r="AF601" i="3"/>
  <c r="AI601" i="3"/>
  <c r="AE602" i="3"/>
  <c r="AD603" i="3"/>
  <c r="AI602" i="3"/>
  <c r="AF602" i="3"/>
  <c r="AE603" i="3"/>
  <c r="AI603" i="3"/>
  <c r="AD604" i="3"/>
  <c r="AF603" i="3"/>
  <c r="AD605" i="3"/>
  <c r="AE604" i="3"/>
  <c r="AF604" i="3"/>
  <c r="AI604" i="3"/>
  <c r="AF605" i="3"/>
  <c r="AI605" i="3"/>
  <c r="AE605" i="3"/>
  <c r="AD606" i="3"/>
  <c r="AF606" i="3"/>
  <c r="AE606" i="3"/>
  <c r="AD607" i="3"/>
  <c r="AI606" i="3"/>
  <c r="AD608" i="3"/>
  <c r="AI607" i="3"/>
  <c r="AF607" i="3"/>
  <c r="AE607" i="3"/>
  <c r="AI608" i="3"/>
  <c r="AE608" i="3"/>
  <c r="AF608" i="3"/>
  <c r="AD609" i="3"/>
  <c r="AF609" i="3"/>
  <c r="AI609" i="3"/>
  <c r="AD610" i="3"/>
  <c r="AE609" i="3"/>
  <c r="AE610" i="3"/>
  <c r="AF610" i="3"/>
  <c r="AI610" i="3"/>
  <c r="AD611" i="3"/>
  <c r="AF611" i="3"/>
  <c r="AE611" i="3"/>
  <c r="AI611" i="3"/>
  <c r="AD612" i="3"/>
  <c r="AE612" i="3"/>
  <c r="AI612" i="3"/>
  <c r="AD613" i="3"/>
  <c r="AF612" i="3"/>
  <c r="AF613" i="3"/>
  <c r="AI613" i="3"/>
  <c r="AE613" i="3"/>
  <c r="AD614" i="3"/>
  <c r="AD615" i="3"/>
  <c r="AI614" i="3"/>
  <c r="AE614" i="3"/>
  <c r="AF614" i="3"/>
  <c r="AE615" i="3"/>
  <c r="AD616" i="3"/>
  <c r="AI615" i="3"/>
  <c r="AF615" i="3"/>
  <c r="AI616" i="3"/>
  <c r="AE616" i="3"/>
  <c r="AF616" i="3"/>
  <c r="AD617" i="3"/>
  <c r="AD618" i="3"/>
  <c r="AI617" i="3"/>
  <c r="AE617" i="3"/>
  <c r="AF617" i="3"/>
  <c r="AF618" i="3"/>
  <c r="AD619" i="3"/>
  <c r="AI618" i="3"/>
  <c r="AE618" i="3"/>
  <c r="AF619" i="3"/>
  <c r="AE619" i="3"/>
  <c r="AD620" i="3"/>
  <c r="AI619" i="3"/>
  <c r="AI620" i="3"/>
  <c r="AD621" i="3"/>
  <c r="AE620" i="3"/>
  <c r="AF620" i="3"/>
  <c r="AE621" i="3"/>
  <c r="AD622" i="3"/>
  <c r="AI621" i="3"/>
  <c r="AF621" i="3"/>
  <c r="AD623" i="3"/>
  <c r="AI622" i="3"/>
  <c r="AE622" i="3"/>
  <c r="AF622" i="3"/>
  <c r="AE623" i="3"/>
  <c r="AI623" i="3"/>
  <c r="AD624" i="3"/>
  <c r="AF623" i="3"/>
  <c r="AE624" i="3"/>
  <c r="AD625" i="3"/>
  <c r="AF624" i="3"/>
  <c r="AI624" i="3"/>
  <c r="AF625" i="3"/>
  <c r="AE625" i="3"/>
  <c r="AD626" i="3"/>
  <c r="AI625" i="3"/>
  <c r="AF626" i="3"/>
  <c r="AD627" i="3"/>
  <c r="AE626" i="3"/>
  <c r="AI626" i="3"/>
  <c r="AE627" i="3"/>
  <c r="AD628" i="3"/>
  <c r="AI627" i="3"/>
  <c r="AF627" i="3"/>
  <c r="AF628" i="3"/>
  <c r="AI628" i="3"/>
  <c r="AD629" i="3"/>
  <c r="AE628" i="3"/>
  <c r="AE629" i="3"/>
  <c r="AD630" i="3"/>
  <c r="AF629" i="3"/>
  <c r="AI629" i="3"/>
  <c r="AE630" i="3"/>
  <c r="AF630" i="3"/>
  <c r="AI630" i="3"/>
  <c r="AD631" i="3"/>
  <c r="AF631" i="3"/>
  <c r="AI631" i="3"/>
  <c r="AE631" i="3"/>
  <c r="AD632" i="3"/>
  <c r="AE632" i="3"/>
  <c r="AF632" i="3"/>
  <c r="AD633" i="3"/>
  <c r="AI632" i="3"/>
  <c r="AE633" i="3"/>
  <c r="AI633" i="3"/>
  <c r="AF633" i="3"/>
  <c r="AD634" i="3"/>
  <c r="AI634" i="3"/>
  <c r="AF634" i="3"/>
  <c r="AD635" i="3"/>
  <c r="AE634" i="3"/>
  <c r="AI635" i="3"/>
  <c r="AF635" i="3"/>
  <c r="AD636" i="3"/>
  <c r="AE635" i="3"/>
  <c r="AI636" i="3"/>
  <c r="AE636" i="3"/>
  <c r="AD637" i="3"/>
  <c r="AF636" i="3"/>
  <c r="AE637" i="3"/>
  <c r="AI637" i="3"/>
  <c r="AF637" i="3"/>
  <c r="AD638" i="3"/>
  <c r="AD639" i="3"/>
  <c r="AI638" i="3"/>
  <c r="AF638" i="3"/>
  <c r="AE638" i="3"/>
  <c r="AI639" i="3"/>
  <c r="AD640" i="3"/>
  <c r="AE639" i="3"/>
  <c r="AF639" i="3"/>
  <c r="AF640" i="3"/>
  <c r="AD641" i="3"/>
  <c r="AI640" i="3"/>
  <c r="AE640" i="3"/>
  <c r="AF641" i="3"/>
  <c r="AD642" i="3"/>
  <c r="AI641" i="3"/>
  <c r="AE641" i="3"/>
  <c r="AI642" i="3"/>
  <c r="AD643" i="3"/>
  <c r="AF642" i="3"/>
  <c r="AE642" i="3"/>
  <c r="AD644" i="3"/>
  <c r="AI643" i="3"/>
  <c r="AF643" i="3"/>
  <c r="AE643" i="3"/>
  <c r="AE644" i="3"/>
  <c r="AF644" i="3"/>
  <c r="AI644" i="3"/>
  <c r="AD645" i="3"/>
  <c r="AD646" i="3"/>
  <c r="AE645" i="3"/>
  <c r="AF645" i="3"/>
  <c r="AI645" i="3"/>
  <c r="AE646" i="3"/>
  <c r="AI646" i="3"/>
  <c r="AF646" i="3"/>
  <c r="AD647" i="3"/>
  <c r="AF647" i="3"/>
  <c r="AD648" i="3"/>
  <c r="AE647" i="3"/>
  <c r="AI647" i="3"/>
  <c r="AD649" i="3"/>
  <c r="AE648" i="3"/>
  <c r="AI648" i="3"/>
  <c r="AF648" i="3"/>
  <c r="AI649" i="3"/>
  <c r="AE649" i="3"/>
  <c r="AF649" i="3"/>
  <c r="AD650" i="3"/>
  <c r="AF650" i="3"/>
  <c r="AI650" i="3"/>
  <c r="AD651" i="3"/>
  <c r="AE650" i="3"/>
  <c r="AD652" i="3"/>
  <c r="AI651" i="3"/>
  <c r="AE651" i="3"/>
  <c r="AF651" i="3"/>
  <c r="AD653" i="3"/>
  <c r="AE652" i="3"/>
  <c r="AI652" i="3"/>
  <c r="AF652" i="3"/>
  <c r="AD654" i="3"/>
  <c r="AF653" i="3"/>
  <c r="AE653" i="3"/>
  <c r="AI653" i="3"/>
  <c r="AE654" i="3"/>
  <c r="AF654" i="3"/>
  <c r="AI654" i="3"/>
  <c r="AD655" i="3"/>
  <c r="AE655" i="3"/>
  <c r="AI655" i="3"/>
  <c r="AF655" i="3"/>
  <c r="AD656" i="3"/>
  <c r="AE656" i="3"/>
  <c r="AI656" i="3"/>
  <c r="AF656" i="3"/>
  <c r="AD657" i="3"/>
  <c r="AI657" i="3"/>
  <c r="AE657" i="3"/>
  <c r="AF657" i="3"/>
  <c r="AD658" i="3"/>
  <c r="AI658" i="3"/>
  <c r="AE658" i="3"/>
  <c r="AF658" i="3"/>
  <c r="AD659" i="3"/>
  <c r="AE659" i="3"/>
  <c r="AF659" i="3"/>
  <c r="AI659" i="3"/>
  <c r="AD660" i="3"/>
  <c r="AI660" i="3"/>
  <c r="AD661" i="3"/>
  <c r="AF660" i="3"/>
  <c r="AE660" i="3"/>
  <c r="AD662" i="3"/>
  <c r="AI661" i="3"/>
  <c r="AE661" i="3"/>
  <c r="AF661" i="3"/>
  <c r="AI662" i="3"/>
  <c r="AE662" i="3"/>
  <c r="AF662" i="3"/>
  <c r="AD663" i="3"/>
  <c r="AI663" i="3"/>
  <c r="AE663" i="3"/>
  <c r="AF663" i="3"/>
  <c r="AD664" i="3"/>
  <c r="AD665" i="3"/>
  <c r="AI664" i="3"/>
  <c r="AE664" i="3"/>
  <c r="AF664" i="3"/>
  <c r="AF665" i="3"/>
  <c r="AE665" i="3"/>
  <c r="AD666" i="3"/>
  <c r="AI665" i="3"/>
  <c r="AF666" i="3"/>
  <c r="AE666" i="3"/>
  <c r="AI666" i="3"/>
  <c r="AD667" i="3"/>
  <c r="AE667" i="3"/>
  <c r="AD668" i="3"/>
  <c r="AI667" i="3"/>
  <c r="AF667" i="3"/>
  <c r="AE668" i="3"/>
  <c r="AF668" i="3"/>
  <c r="AI668" i="3"/>
  <c r="AD669" i="3"/>
  <c r="AD670" i="3"/>
  <c r="AE669" i="3"/>
  <c r="AF669" i="3"/>
  <c r="AI669" i="3"/>
  <c r="AD671" i="3"/>
  <c r="AI670" i="3"/>
  <c r="AE670" i="3"/>
  <c r="AF670" i="3"/>
  <c r="AE671" i="3"/>
  <c r="AI671" i="3"/>
  <c r="AF671" i="3"/>
  <c r="AD672" i="3"/>
  <c r="AE672" i="3"/>
  <c r="AF672" i="3"/>
  <c r="AI672" i="3"/>
  <c r="AD673" i="3"/>
  <c r="AE673" i="3"/>
  <c r="AD674" i="3"/>
  <c r="AF673" i="3"/>
  <c r="AI673" i="3"/>
  <c r="AI674" i="3"/>
  <c r="AE674" i="3"/>
  <c r="AD675" i="3"/>
  <c r="AF674" i="3"/>
  <c r="AD676" i="3"/>
  <c r="AF675" i="3"/>
  <c r="AE675" i="3"/>
  <c r="AI675" i="3"/>
  <c r="AF676" i="3"/>
  <c r="AD677" i="3"/>
  <c r="AE676" i="3"/>
  <c r="AI676" i="3"/>
  <c r="AF677" i="3"/>
  <c r="AE677" i="3"/>
  <c r="AI677" i="3"/>
  <c r="AD678" i="3"/>
  <c r="AF678" i="3"/>
  <c r="AE678" i="3"/>
  <c r="AD679" i="3"/>
  <c r="AI678" i="3"/>
  <c r="AD680" i="3"/>
  <c r="AF679" i="3"/>
  <c r="AI679" i="3"/>
  <c r="AE679" i="3"/>
  <c r="AE680" i="3"/>
  <c r="AF680" i="3"/>
  <c r="AD681" i="3"/>
  <c r="AI680" i="3"/>
  <c r="AD682" i="3"/>
  <c r="AF681" i="3"/>
  <c r="AI681" i="3"/>
  <c r="AE681" i="3"/>
  <c r="AD683" i="3"/>
  <c r="AE682" i="3"/>
  <c r="AF682" i="3"/>
  <c r="AI682" i="3"/>
  <c r="AD684" i="3"/>
  <c r="AI683" i="3"/>
  <c r="AE683" i="3"/>
  <c r="AF683" i="3"/>
  <c r="AD685" i="3"/>
  <c r="AI684" i="3"/>
  <c r="AE684" i="3"/>
  <c r="AF684" i="3"/>
  <c r="AI685" i="3"/>
  <c r="AF685" i="3"/>
  <c r="AD686" i="3"/>
  <c r="AE685" i="3"/>
  <c r="AD687" i="3"/>
  <c r="AE686" i="3"/>
  <c r="AI686" i="3"/>
  <c r="AF686" i="3"/>
  <c r="AD688" i="3"/>
  <c r="AF687" i="3"/>
  <c r="AE687" i="3"/>
  <c r="AI687" i="3"/>
  <c r="AI688" i="3"/>
  <c r="AD689" i="3"/>
  <c r="AF688" i="3"/>
  <c r="AE688" i="3"/>
  <c r="AF689" i="3"/>
  <c r="AI689" i="3"/>
  <c r="AE689" i="3"/>
  <c r="AD690" i="3"/>
  <c r="AD691" i="3"/>
  <c r="AF690" i="3"/>
  <c r="AI690" i="3"/>
  <c r="AE690" i="3"/>
  <c r="AD692" i="3"/>
  <c r="AI691" i="3"/>
  <c r="AF691" i="3"/>
  <c r="AE691" i="3"/>
  <c r="AI692" i="3"/>
  <c r="AF692" i="3"/>
  <c r="AD693" i="3"/>
  <c r="AE692" i="3"/>
  <c r="AI693" i="3"/>
  <c r="AF693" i="3"/>
  <c r="AE693" i="3"/>
  <c r="AD694" i="3"/>
  <c r="AF694" i="3"/>
  <c r="AI694" i="3"/>
  <c r="AE694" i="3"/>
  <c r="CB18" i="1" l="1"/>
  <c r="CB14" i="1"/>
  <c r="CB13" i="1"/>
  <c r="BK5" i="3"/>
  <c r="BK8" i="3"/>
  <c r="CB16" i="1"/>
  <c r="CB15" i="1"/>
  <c r="CB17" i="1"/>
  <c r="C19" i="3"/>
  <c r="G19" i="3" s="1"/>
  <c r="C22" i="3"/>
  <c r="G22" i="3" s="1"/>
  <c r="C18" i="3"/>
  <c r="G18" i="3" s="1"/>
  <c r="C23" i="3"/>
  <c r="G23" i="3" s="1"/>
  <c r="C27" i="3"/>
  <c r="G27" i="3" s="1"/>
  <c r="C16" i="3"/>
  <c r="G16" i="3" s="1"/>
  <c r="C26" i="3"/>
  <c r="G26" i="3" s="1"/>
  <c r="C21" i="3"/>
  <c r="G21" i="3" s="1"/>
  <c r="C24" i="3"/>
  <c r="G24" i="3" s="1"/>
  <c r="C25" i="3"/>
  <c r="G25" i="3" s="1"/>
  <c r="C20" i="3"/>
  <c r="G20" i="3" s="1"/>
  <c r="C17" i="3"/>
  <c r="G17" i="3" s="1"/>
  <c r="BK6" i="3"/>
  <c r="CB11" i="1"/>
  <c r="BK7" i="3"/>
  <c r="CB19" i="1"/>
  <c r="CB20" i="1"/>
  <c r="BK9" i="3"/>
  <c r="CB12" i="1"/>
  <c r="BK4" i="3"/>
  <c r="BK3" i="3"/>
  <c r="O18" i="1"/>
  <c r="O39" i="1"/>
  <c r="O37" i="1"/>
  <c r="O41" i="1"/>
  <c r="O58" i="1"/>
  <c r="O70" i="1"/>
  <c r="O54" i="1"/>
  <c r="O10" i="1"/>
  <c r="O11" i="1"/>
  <c r="O51" i="1"/>
  <c r="O31" i="1"/>
  <c r="O4" i="1"/>
  <c r="O24" i="1"/>
  <c r="O42" i="1"/>
  <c r="O50" i="1"/>
  <c r="O46" i="1"/>
  <c r="O49" i="1"/>
  <c r="O48" i="1"/>
  <c r="O36" i="1"/>
  <c r="O55" i="1"/>
  <c r="O64" i="1"/>
  <c r="O60" i="1"/>
  <c r="O63" i="1"/>
  <c r="O44" i="1"/>
  <c r="O22" i="1"/>
  <c r="O43" i="1"/>
  <c r="O35" i="1"/>
  <c r="O30" i="1"/>
  <c r="O33" i="1"/>
  <c r="O3" i="1"/>
  <c r="O27" i="1"/>
  <c r="O29" i="1"/>
  <c r="O34" i="1"/>
  <c r="O53" i="1"/>
  <c r="O45" i="1"/>
  <c r="O57" i="1"/>
  <c r="O52" i="1"/>
  <c r="O5" i="1"/>
  <c r="O59" i="1"/>
  <c r="O65" i="1"/>
  <c r="O66" i="1"/>
  <c r="O67" i="1"/>
  <c r="O20" i="1"/>
  <c r="O7" i="1"/>
  <c r="O62" i="1"/>
  <c r="O56" i="1"/>
  <c r="O12" i="1"/>
  <c r="O19" i="1"/>
  <c r="O25" i="1"/>
  <c r="O69" i="1"/>
  <c r="O28" i="1"/>
  <c r="O6" i="1"/>
  <c r="O23" i="1"/>
  <c r="O13" i="1"/>
  <c r="O40" i="1"/>
  <c r="O68" i="1"/>
  <c r="O9" i="1"/>
  <c r="O38" i="1"/>
  <c r="O61" i="1"/>
  <c r="O21" i="1"/>
  <c r="O26" i="1"/>
  <c r="O14" i="1"/>
  <c r="O32" i="1"/>
  <c r="O71" i="1"/>
  <c r="O47" i="1"/>
  <c r="O8" i="1"/>
  <c r="O16" i="1"/>
  <c r="O17" i="1"/>
  <c r="O15" i="1"/>
  <c r="AA18" i="1"/>
  <c r="AB17" i="1"/>
  <c r="BF10" i="1"/>
  <c r="AH6" i="1"/>
  <c r="AH12" i="1"/>
  <c r="H18" i="3"/>
  <c r="H20" i="3"/>
  <c r="P54" i="1"/>
  <c r="S54" i="1"/>
  <c r="T54" i="1" s="1"/>
  <c r="R54" i="1"/>
  <c r="Q54" i="1"/>
  <c r="BF9" i="1"/>
  <c r="AH8" i="1"/>
  <c r="H23" i="3"/>
  <c r="H21" i="3"/>
  <c r="H17" i="3"/>
  <c r="S38" i="1"/>
  <c r="P38" i="1"/>
  <c r="Q38" i="1"/>
  <c r="R38" i="1"/>
  <c r="R55" i="1"/>
  <c r="P55" i="1"/>
  <c r="S55" i="1"/>
  <c r="T55" i="1" s="1"/>
  <c r="Q55" i="1"/>
  <c r="R32" i="1"/>
  <c r="S32" i="1"/>
  <c r="Q32" i="1"/>
  <c r="P32" i="1"/>
  <c r="P51" i="1"/>
  <c r="R51" i="1"/>
  <c r="S51" i="1"/>
  <c r="Q51" i="1"/>
  <c r="R37" i="1"/>
  <c r="S37" i="1"/>
  <c r="T37" i="1" s="1"/>
  <c r="P37" i="1"/>
  <c r="Q37" i="1"/>
  <c r="S64" i="1"/>
  <c r="T64" i="1" s="1"/>
  <c r="P64" i="1"/>
  <c r="Q64" i="1"/>
  <c r="R64" i="1"/>
  <c r="Q36" i="1"/>
  <c r="P36" i="1"/>
  <c r="R36" i="1"/>
  <c r="S36" i="1"/>
  <c r="Q28" i="1"/>
  <c r="S28" i="1"/>
  <c r="R28" i="1"/>
  <c r="P28" i="1"/>
  <c r="P46" i="1"/>
  <c r="R46" i="1"/>
  <c r="Q46" i="1"/>
  <c r="S46" i="1"/>
  <c r="T46" i="1" s="1"/>
  <c r="R60" i="1"/>
  <c r="Q60" i="1"/>
  <c r="S60" i="1"/>
  <c r="T60" i="1" s="1"/>
  <c r="P60" i="1"/>
  <c r="Q21" i="1"/>
  <c r="P21" i="1"/>
  <c r="S21" i="1"/>
  <c r="T21" i="1" s="1"/>
  <c r="R21" i="1"/>
  <c r="S13" i="1"/>
  <c r="T13" i="1" s="1"/>
  <c r="R13" i="1"/>
  <c r="Q13" i="1"/>
  <c r="P13" i="1"/>
  <c r="P29" i="1"/>
  <c r="Q29" i="1"/>
  <c r="R29" i="1"/>
  <c r="S29" i="1"/>
  <c r="T29" i="1" s="1"/>
  <c r="Q41" i="1"/>
  <c r="R41" i="1"/>
  <c r="S41" i="1"/>
  <c r="P41" i="1"/>
  <c r="Q62" i="1"/>
  <c r="P62" i="1"/>
  <c r="S62" i="1"/>
  <c r="T62" i="1" s="1"/>
  <c r="R62" i="1"/>
  <c r="P33" i="1"/>
  <c r="S33" i="1"/>
  <c r="R33" i="1"/>
  <c r="Q33" i="1"/>
  <c r="S17" i="1"/>
  <c r="T17" i="1" s="1"/>
  <c r="R17" i="1"/>
  <c r="Q17" i="1"/>
  <c r="P17" i="1"/>
  <c r="H27" i="3"/>
  <c r="S42" i="1"/>
  <c r="R42" i="1"/>
  <c r="Q42" i="1"/>
  <c r="P42" i="1"/>
  <c r="R11" i="1"/>
  <c r="P11" i="1"/>
  <c r="Q11" i="1"/>
  <c r="S11" i="1"/>
  <c r="S5" i="1"/>
  <c r="R5" i="1"/>
  <c r="P5" i="1"/>
  <c r="Q5" i="1"/>
  <c r="R47" i="1"/>
  <c r="Q47" i="1"/>
  <c r="S47" i="1"/>
  <c r="P47" i="1"/>
  <c r="Q56" i="1"/>
  <c r="R56" i="1"/>
  <c r="S56" i="1"/>
  <c r="T56" i="1" s="1"/>
  <c r="P56" i="1"/>
  <c r="P45" i="1"/>
  <c r="Q45" i="1"/>
  <c r="S45" i="1"/>
  <c r="T45" i="1" s="1"/>
  <c r="R45" i="1"/>
  <c r="S31" i="1"/>
  <c r="R31" i="1"/>
  <c r="Q31" i="1"/>
  <c r="P31" i="1"/>
  <c r="Q30" i="1"/>
  <c r="S30" i="1"/>
  <c r="T30" i="1" s="1"/>
  <c r="R30" i="1"/>
  <c r="P30" i="1"/>
  <c r="S58" i="1"/>
  <c r="T58" i="1" s="1"/>
  <c r="Q58" i="1"/>
  <c r="P58" i="1"/>
  <c r="R58" i="1"/>
  <c r="S66" i="1"/>
  <c r="T66" i="1" s="1"/>
  <c r="R66" i="1"/>
  <c r="P66" i="1"/>
  <c r="Q66" i="1"/>
  <c r="P20" i="1"/>
  <c r="R20" i="1"/>
  <c r="S20" i="1"/>
  <c r="T20" i="1" s="1"/>
  <c r="Q20" i="1"/>
  <c r="R7" i="1"/>
  <c r="P7" i="1"/>
  <c r="Q7" i="1"/>
  <c r="S7" i="1"/>
  <c r="T7" i="1" s="1"/>
  <c r="R69" i="1"/>
  <c r="P69" i="1"/>
  <c r="S69" i="1"/>
  <c r="Q69" i="1"/>
  <c r="Q22" i="1"/>
  <c r="R22" i="1"/>
  <c r="P22" i="1"/>
  <c r="S22" i="1"/>
  <c r="P72" i="1"/>
  <c r="S72" i="1"/>
  <c r="T72" i="1" s="1"/>
  <c r="R72" i="1"/>
  <c r="Q72" i="1"/>
  <c r="S18" i="1"/>
  <c r="T18" i="1" s="1"/>
  <c r="R18" i="1"/>
  <c r="Q18" i="1"/>
  <c r="P18" i="1"/>
  <c r="AH14" i="1"/>
  <c r="AH5" i="1"/>
  <c r="H19" i="3"/>
  <c r="H24" i="3"/>
  <c r="S8" i="1"/>
  <c r="T8" i="1" s="1"/>
  <c r="P8" i="1"/>
  <c r="Q8" i="1"/>
  <c r="R8" i="1"/>
  <c r="AH7" i="1"/>
  <c r="AH15" i="1"/>
  <c r="AH16" i="1"/>
  <c r="H22" i="3"/>
  <c r="H16" i="3"/>
  <c r="H25" i="3"/>
  <c r="S19" i="1"/>
  <c r="P19" i="1"/>
  <c r="Q19" i="1"/>
  <c r="R19" i="1"/>
  <c r="Q59" i="1"/>
  <c r="R59" i="1"/>
  <c r="P59" i="1"/>
  <c r="S59" i="1"/>
  <c r="S12" i="1"/>
  <c r="R12" i="1"/>
  <c r="P12" i="1"/>
  <c r="Q12" i="1"/>
  <c r="R25" i="1"/>
  <c r="P25" i="1"/>
  <c r="Q25" i="1"/>
  <c r="S25" i="1"/>
  <c r="P50" i="1"/>
  <c r="R50" i="1"/>
  <c r="Q50" i="1"/>
  <c r="S50" i="1"/>
  <c r="R65" i="1"/>
  <c r="S65" i="1"/>
  <c r="T65" i="1" s="1"/>
  <c r="Q65" i="1"/>
  <c r="P65" i="1"/>
  <c r="S23" i="1"/>
  <c r="R23" i="1"/>
  <c r="P23" i="1"/>
  <c r="Q23" i="1"/>
  <c r="P34" i="1"/>
  <c r="S34" i="1"/>
  <c r="T34" i="1" s="1"/>
  <c r="R34" i="1"/>
  <c r="Q34" i="1"/>
  <c r="Q35" i="1"/>
  <c r="P35" i="1"/>
  <c r="S35" i="1"/>
  <c r="T35" i="1" s="1"/>
  <c r="R35" i="1"/>
  <c r="R53" i="1"/>
  <c r="S53" i="1"/>
  <c r="T53" i="1" s="1"/>
  <c r="Q53" i="1"/>
  <c r="P53" i="1"/>
  <c r="Q67" i="1"/>
  <c r="S67" i="1"/>
  <c r="T67" i="1" s="1"/>
  <c r="R67" i="1"/>
  <c r="P67" i="1"/>
  <c r="Q63" i="1"/>
  <c r="R63" i="1"/>
  <c r="S63" i="1"/>
  <c r="T63" i="1" s="1"/>
  <c r="P63" i="1"/>
  <c r="R26" i="1"/>
  <c r="S26" i="1"/>
  <c r="T26" i="1" s="1"/>
  <c r="Q26" i="1"/>
  <c r="P26" i="1"/>
  <c r="P24" i="1"/>
  <c r="R24" i="1"/>
  <c r="Q24" i="1"/>
  <c r="S24" i="1"/>
  <c r="T24" i="1" s="1"/>
  <c r="S10" i="1"/>
  <c r="T10" i="1" s="1"/>
  <c r="R10" i="1"/>
  <c r="Q10" i="1"/>
  <c r="P10" i="1"/>
  <c r="S27" i="1"/>
  <c r="T27" i="1" s="1"/>
  <c r="R27" i="1"/>
  <c r="P27" i="1"/>
  <c r="Q27" i="1"/>
  <c r="Q48" i="1"/>
  <c r="P48" i="1"/>
  <c r="S48" i="1"/>
  <c r="T48" i="1" s="1"/>
  <c r="R48" i="1"/>
  <c r="P16" i="1"/>
  <c r="Q16" i="1"/>
  <c r="R16" i="1"/>
  <c r="S16" i="1"/>
  <c r="AC17" i="1"/>
  <c r="AD17" i="1" s="1"/>
  <c r="AH17" i="1"/>
  <c r="H26" i="3"/>
  <c r="M3" i="3" s="1" a="1"/>
  <c r="Q40" i="1"/>
  <c r="P40" i="1"/>
  <c r="S40" i="1"/>
  <c r="R40" i="1"/>
  <c r="P71" i="1"/>
  <c r="Q71" i="1"/>
  <c r="S71" i="1"/>
  <c r="T71" i="1" s="1"/>
  <c r="R71" i="1"/>
  <c r="S52" i="1"/>
  <c r="Q52" i="1"/>
  <c r="R52" i="1"/>
  <c r="P52" i="1"/>
  <c r="R43" i="1"/>
  <c r="S43" i="1"/>
  <c r="T43" i="1" s="1"/>
  <c r="P43" i="1"/>
  <c r="Q43" i="1"/>
  <c r="P49" i="1"/>
  <c r="Q49" i="1"/>
  <c r="R49" i="1"/>
  <c r="S49" i="1"/>
  <c r="T49" i="1" s="1"/>
  <c r="P61" i="1"/>
  <c r="S61" i="1"/>
  <c r="T61" i="1" s="1"/>
  <c r="R61" i="1"/>
  <c r="Q61" i="1"/>
  <c r="P44" i="1"/>
  <c r="S44" i="1"/>
  <c r="T44" i="1" s="1"/>
  <c r="R44" i="1"/>
  <c r="Q44" i="1"/>
  <c r="P4" i="1"/>
  <c r="S4" i="1"/>
  <c r="T4" i="1" s="1"/>
  <c r="R4" i="1"/>
  <c r="Q4" i="1"/>
  <c r="P6" i="1"/>
  <c r="Q6" i="1"/>
  <c r="R6" i="1"/>
  <c r="S6" i="1"/>
  <c r="T6" i="1" s="1"/>
  <c r="S68" i="1"/>
  <c r="T68" i="1" s="1"/>
  <c r="P68" i="1"/>
  <c r="Q68" i="1"/>
  <c r="R68" i="1"/>
  <c r="R57" i="1"/>
  <c r="P57" i="1"/>
  <c r="S57" i="1"/>
  <c r="T57" i="1" s="1"/>
  <c r="Q57" i="1"/>
  <c r="P70" i="1"/>
  <c r="R70" i="1"/>
  <c r="Q70" i="1"/>
  <c r="S70" i="1"/>
  <c r="T70" i="1" s="1"/>
  <c r="R14" i="1"/>
  <c r="P14" i="1"/>
  <c r="S14" i="1"/>
  <c r="T14" i="1" s="1"/>
  <c r="Q14" i="1"/>
  <c r="Q39" i="1"/>
  <c r="P39" i="1"/>
  <c r="R39" i="1"/>
  <c r="S39" i="1"/>
  <c r="T39" i="1" s="1"/>
  <c r="R15" i="1"/>
  <c r="Q15" i="1"/>
  <c r="P15" i="1"/>
  <c r="S15" i="1"/>
  <c r="T15" i="1" s="1"/>
  <c r="P9" i="1"/>
  <c r="Q9" i="1"/>
  <c r="S9" i="1"/>
  <c r="T9" i="1" s="1"/>
  <c r="R9" i="1"/>
  <c r="BC11" i="1"/>
  <c r="BF11" i="1" s="1"/>
  <c r="M57" i="3" l="1"/>
  <c r="M51" i="3"/>
  <c r="M11" i="3"/>
  <c r="M48" i="3"/>
  <c r="M8" i="3"/>
  <c r="M17" i="3"/>
  <c r="M38" i="3"/>
  <c r="M3" i="3"/>
  <c r="M37" i="3"/>
  <c r="M16" i="3"/>
  <c r="M49" i="3"/>
  <c r="M18" i="3"/>
  <c r="M43" i="3"/>
  <c r="M45" i="3"/>
  <c r="M27" i="3"/>
  <c r="M21" i="3"/>
  <c r="M35" i="3"/>
  <c r="M46" i="3"/>
  <c r="M22" i="3"/>
  <c r="M15" i="3"/>
  <c r="M47" i="3"/>
  <c r="M41" i="3"/>
  <c r="M4" i="3"/>
  <c r="M44" i="3"/>
  <c r="M9" i="3"/>
  <c r="M56" i="3"/>
  <c r="M30" i="3"/>
  <c r="M25" i="3"/>
  <c r="M42" i="3"/>
  <c r="M50" i="3"/>
  <c r="M40" i="3"/>
  <c r="M28" i="3"/>
  <c r="M36" i="3"/>
  <c r="M55" i="3"/>
  <c r="M24" i="3"/>
  <c r="M29" i="3"/>
  <c r="M39" i="3"/>
  <c r="M33" i="3"/>
  <c r="M53" i="3"/>
  <c r="M12" i="3"/>
  <c r="M5" i="3"/>
  <c r="M31" i="3"/>
  <c r="M7" i="3"/>
  <c r="M32" i="3"/>
  <c r="M10" i="3"/>
  <c r="M19" i="3"/>
  <c r="M14" i="3"/>
  <c r="M26" i="3"/>
  <c r="M54" i="3"/>
  <c r="M6" i="3"/>
  <c r="M20" i="3"/>
  <c r="M13" i="3"/>
  <c r="M34" i="3"/>
  <c r="M52" i="3"/>
  <c r="M23" i="3"/>
  <c r="AA19" i="1"/>
  <c r="AB18" i="1"/>
  <c r="T52" i="1"/>
  <c r="T50" i="1"/>
  <c r="T19" i="1"/>
  <c r="T47" i="1"/>
  <c r="T33" i="1"/>
  <c r="T51" i="1"/>
  <c r="N48" i="3"/>
  <c r="O3" i="3"/>
  <c r="O18" i="3"/>
  <c r="Q21" i="3"/>
  <c r="O15" i="3"/>
  <c r="Q44" i="3"/>
  <c r="O25" i="3"/>
  <c r="P28" i="3"/>
  <c r="Q29" i="3"/>
  <c r="Q12" i="3"/>
  <c r="O32" i="3"/>
  <c r="O26" i="3"/>
  <c r="Q13" i="3"/>
  <c r="O8" i="3"/>
  <c r="N51" i="3"/>
  <c r="Q17" i="3"/>
  <c r="O16" i="3"/>
  <c r="O45" i="3"/>
  <c r="O46" i="3"/>
  <c r="N41" i="3"/>
  <c r="Q56" i="3"/>
  <c r="Q50" i="3"/>
  <c r="N55" i="3"/>
  <c r="N33" i="3"/>
  <c r="Q31" i="3"/>
  <c r="O19" i="3"/>
  <c r="Q6" i="3"/>
  <c r="Q52" i="3"/>
  <c r="BC12" i="1"/>
  <c r="O11" i="3"/>
  <c r="P38" i="3"/>
  <c r="O49" i="3"/>
  <c r="P27" i="3"/>
  <c r="Q22" i="3"/>
  <c r="O4" i="3"/>
  <c r="P30" i="3"/>
  <c r="N40" i="3"/>
  <c r="N24" i="3"/>
  <c r="O53" i="3"/>
  <c r="O7" i="3"/>
  <c r="P14" i="3"/>
  <c r="P20" i="3"/>
  <c r="Q23" i="3"/>
  <c r="Q57" i="3"/>
  <c r="O37" i="3"/>
  <c r="N43" i="3"/>
  <c r="N35" i="3"/>
  <c r="N47" i="3"/>
  <c r="N9" i="3"/>
  <c r="O42" i="3"/>
  <c r="Q36" i="3"/>
  <c r="P5" i="3"/>
  <c r="N10" i="3"/>
  <c r="Q34" i="3"/>
  <c r="T40" i="1"/>
  <c r="T25" i="1"/>
  <c r="T22" i="1"/>
  <c r="T5" i="1"/>
  <c r="T41" i="1"/>
  <c r="T32" i="1"/>
  <c r="O48" i="3"/>
  <c r="Q3" i="3"/>
  <c r="P18" i="3"/>
  <c r="N21" i="3"/>
  <c r="N15" i="3"/>
  <c r="O44" i="3"/>
  <c r="Q25" i="3"/>
  <c r="Q28" i="3"/>
  <c r="O29" i="3"/>
  <c r="O12" i="3"/>
  <c r="P32" i="3"/>
  <c r="Q26" i="3"/>
  <c r="N13" i="3"/>
  <c r="Q8" i="3"/>
  <c r="P51" i="3"/>
  <c r="O17" i="3"/>
  <c r="Q16" i="3"/>
  <c r="P45" i="3"/>
  <c r="N46" i="3"/>
  <c r="P41" i="3"/>
  <c r="P56" i="3"/>
  <c r="O50" i="3"/>
  <c r="O55" i="3"/>
  <c r="Q33" i="3"/>
  <c r="P31" i="3"/>
  <c r="P19" i="3"/>
  <c r="O6" i="3"/>
  <c r="N52" i="3"/>
  <c r="BF12" i="1"/>
  <c r="P11" i="3"/>
  <c r="O38" i="3"/>
  <c r="N49" i="3"/>
  <c r="Q27" i="3"/>
  <c r="P22" i="3"/>
  <c r="Q4" i="3"/>
  <c r="Q30" i="3"/>
  <c r="P40" i="3"/>
  <c r="Q24" i="3"/>
  <c r="Q53" i="3"/>
  <c r="Q7" i="3"/>
  <c r="Q14" i="3"/>
  <c r="O20" i="3"/>
  <c r="P23" i="3"/>
  <c r="P57" i="3"/>
  <c r="N37" i="3"/>
  <c r="Q43" i="3"/>
  <c r="P35" i="3"/>
  <c r="P47" i="3"/>
  <c r="Q9" i="3"/>
  <c r="Q42" i="3"/>
  <c r="O36" i="3"/>
  <c r="Q39" i="3"/>
  <c r="Q5" i="3"/>
  <c r="O10" i="3"/>
  <c r="N54" i="3"/>
  <c r="N34" i="3"/>
  <c r="P9" i="3"/>
  <c r="N36" i="3"/>
  <c r="N5" i="3"/>
  <c r="O54" i="3"/>
  <c r="O34" i="3"/>
  <c r="T16" i="1"/>
  <c r="T12" i="1"/>
  <c r="T69" i="1"/>
  <c r="T11" i="1"/>
  <c r="T28" i="1"/>
  <c r="T38" i="1"/>
  <c r="Q48" i="3"/>
  <c r="N3" i="3"/>
  <c r="Q18" i="3"/>
  <c r="P21" i="3"/>
  <c r="P15" i="3"/>
  <c r="P44" i="3"/>
  <c r="N25" i="3"/>
  <c r="N28" i="3"/>
  <c r="N29" i="3"/>
  <c r="P12" i="3"/>
  <c r="Q32" i="3"/>
  <c r="N26" i="3"/>
  <c r="O13" i="3"/>
  <c r="P8" i="3"/>
  <c r="Q51" i="3"/>
  <c r="N17" i="3"/>
  <c r="N16" i="3"/>
  <c r="N45" i="3"/>
  <c r="P46" i="3"/>
  <c r="O41" i="3"/>
  <c r="O56" i="3"/>
  <c r="P50" i="3"/>
  <c r="P55" i="3"/>
  <c r="P33" i="3"/>
  <c r="O31" i="3"/>
  <c r="Q19" i="3"/>
  <c r="N6" i="3"/>
  <c r="P52" i="3"/>
  <c r="N11" i="3"/>
  <c r="Q38" i="3"/>
  <c r="Q49" i="3"/>
  <c r="N27" i="3"/>
  <c r="O22" i="3"/>
  <c r="N4" i="3"/>
  <c r="O30" i="3"/>
  <c r="O40" i="3"/>
  <c r="P24" i="3"/>
  <c r="N53" i="3"/>
  <c r="P7" i="3"/>
  <c r="O14" i="3"/>
  <c r="N20" i="3"/>
  <c r="N23" i="3"/>
  <c r="AC18" i="1"/>
  <c r="N57" i="3"/>
  <c r="P37" i="3"/>
  <c r="P43" i="3"/>
  <c r="O35" i="3"/>
  <c r="O47" i="3"/>
  <c r="P42" i="3"/>
  <c r="N39" i="3"/>
  <c r="Q10" i="3"/>
  <c r="T23" i="1"/>
  <c r="T59" i="1"/>
  <c r="T31" i="1"/>
  <c r="T42" i="1"/>
  <c r="T36" i="1"/>
  <c r="P48" i="3"/>
  <c r="P3" i="3"/>
  <c r="N18" i="3"/>
  <c r="O21" i="3"/>
  <c r="Q15" i="3"/>
  <c r="N44" i="3"/>
  <c r="P25" i="3"/>
  <c r="O28" i="3"/>
  <c r="P29" i="3"/>
  <c r="N12" i="3"/>
  <c r="N32" i="3"/>
  <c r="P26" i="3"/>
  <c r="P13" i="3"/>
  <c r="N8" i="3"/>
  <c r="O51" i="3"/>
  <c r="P17" i="3"/>
  <c r="P16" i="3"/>
  <c r="Q45" i="3"/>
  <c r="Q46" i="3"/>
  <c r="Q41" i="3"/>
  <c r="N56" i="3"/>
  <c r="N50" i="3"/>
  <c r="Q55" i="3"/>
  <c r="O33" i="3"/>
  <c r="N31" i="3"/>
  <c r="N19" i="3"/>
  <c r="P6" i="3"/>
  <c r="O52" i="3"/>
  <c r="Q11" i="3"/>
  <c r="N38" i="3"/>
  <c r="P49" i="3"/>
  <c r="O27" i="3"/>
  <c r="N22" i="3"/>
  <c r="P4" i="3"/>
  <c r="N30" i="3"/>
  <c r="Q40" i="3"/>
  <c r="O24" i="3"/>
  <c r="P53" i="3"/>
  <c r="N7" i="3"/>
  <c r="N14" i="3"/>
  <c r="Q20" i="3"/>
  <c r="O23" i="3"/>
  <c r="O57" i="3"/>
  <c r="Q37" i="3"/>
  <c r="O43" i="3"/>
  <c r="Q35" i="3"/>
  <c r="Q47" i="3"/>
  <c r="O9" i="3"/>
  <c r="N42" i="3"/>
  <c r="P36" i="3"/>
  <c r="P39" i="3"/>
  <c r="O5" i="3"/>
  <c r="P10" i="3"/>
  <c r="Q54" i="3"/>
  <c r="P34" i="3"/>
  <c r="AD18" i="1"/>
  <c r="O39" i="3"/>
  <c r="P54" i="3"/>
  <c r="AH18" i="1"/>
  <c r="R34" i="3" l="1"/>
  <c r="R54" i="3"/>
  <c r="R10" i="3"/>
  <c r="R5" i="3"/>
  <c r="R39" i="3"/>
  <c r="R36" i="3"/>
  <c r="R42" i="3"/>
  <c r="R9" i="3"/>
  <c r="R47" i="3"/>
  <c r="R35" i="3"/>
  <c r="R43" i="3"/>
  <c r="R37" i="3"/>
  <c r="R57" i="3"/>
  <c r="R23" i="3"/>
  <c r="R20" i="3"/>
  <c r="R14" i="3"/>
  <c r="R7" i="3"/>
  <c r="R53" i="3"/>
  <c r="R24" i="3"/>
  <c r="R40" i="3"/>
  <c r="R30" i="3"/>
  <c r="R4" i="3"/>
  <c r="R22" i="3"/>
  <c r="R27" i="3"/>
  <c r="R49" i="3"/>
  <c r="R38" i="3"/>
  <c r="R11" i="3"/>
  <c r="R52" i="3"/>
  <c r="R6" i="3"/>
  <c r="R19" i="3"/>
  <c r="R31" i="3"/>
  <c r="R33" i="3"/>
  <c r="R55" i="3"/>
  <c r="R50" i="3"/>
  <c r="R56" i="3"/>
  <c r="R41" i="3"/>
  <c r="R46" i="3"/>
  <c r="R45" i="3"/>
  <c r="R16" i="3"/>
  <c r="R17" i="3"/>
  <c r="R51" i="3"/>
  <c r="R8" i="3"/>
  <c r="R13" i="3"/>
  <c r="R26" i="3"/>
  <c r="R32" i="3"/>
  <c r="R12" i="3"/>
  <c r="R29" i="3"/>
  <c r="R28" i="3"/>
  <c r="R25" i="3"/>
  <c r="R44" i="3"/>
  <c r="R15" i="3"/>
  <c r="R21" i="3"/>
  <c r="R18" i="3"/>
  <c r="R3" i="3"/>
  <c r="R48" i="3"/>
  <c r="AA20" i="1"/>
  <c r="AB19" i="1"/>
  <c r="S57" i="3"/>
  <c r="S52" i="3"/>
  <c r="S26" i="3"/>
  <c r="S4" i="3"/>
  <c r="S18" i="3"/>
  <c r="S20" i="3"/>
  <c r="S12" i="3"/>
  <c r="S13" i="3"/>
  <c r="S34" i="3"/>
  <c r="S7" i="3"/>
  <c r="S33" i="3"/>
  <c r="S28" i="3"/>
  <c r="S35" i="3"/>
  <c r="S38" i="3"/>
  <c r="S51" i="3"/>
  <c r="BC13" i="1"/>
  <c r="S10" i="3"/>
  <c r="S24" i="3"/>
  <c r="S50" i="3"/>
  <c r="S44" i="3"/>
  <c r="S9" i="3"/>
  <c r="S27" i="3"/>
  <c r="S15" i="3"/>
  <c r="S21" i="3"/>
  <c r="S6" i="3"/>
  <c r="S16" i="3"/>
  <c r="S42" i="3"/>
  <c r="S45" i="3"/>
  <c r="S37" i="3"/>
  <c r="S39" i="3"/>
  <c r="S30" i="3"/>
  <c r="S41" i="3"/>
  <c r="S23" i="3"/>
  <c r="S32" i="3"/>
  <c r="S22" i="3"/>
  <c r="S3" i="3"/>
  <c r="S31" i="3"/>
  <c r="S47" i="3"/>
  <c r="S49" i="3"/>
  <c r="S17" i="3"/>
  <c r="S54" i="3"/>
  <c r="S53" i="3"/>
  <c r="S55" i="3"/>
  <c r="S25" i="3"/>
  <c r="S29" i="3"/>
  <c r="S43" i="3"/>
  <c r="S11" i="3"/>
  <c r="S8" i="3"/>
  <c r="AC19" i="1"/>
  <c r="S14" i="3"/>
  <c r="S56" i="3"/>
  <c r="S36" i="3"/>
  <c r="S46" i="3"/>
  <c r="S48" i="3"/>
  <c r="S19" i="3"/>
  <c r="S5" i="3"/>
  <c r="S40" i="3"/>
  <c r="AH19" i="1"/>
  <c r="AA21" i="1" l="1"/>
  <c r="AB20" i="1"/>
  <c r="BF13" i="1"/>
  <c r="BC14" i="1"/>
  <c r="AD19" i="1"/>
  <c r="AC20" i="1"/>
  <c r="BF14" i="1"/>
  <c r="AD20" i="1"/>
  <c r="AH20" i="1"/>
  <c r="AB21" i="1" l="1"/>
  <c r="AA22" i="1"/>
  <c r="AB22" i="1" s="1"/>
  <c r="AC22" i="1"/>
  <c r="AH22" i="1" s="1"/>
  <c r="AC21" i="1"/>
  <c r="AH21" i="1" s="1"/>
  <c r="BC15" i="1"/>
  <c r="AD21" i="1"/>
  <c r="AD22" i="1"/>
  <c r="AA23" i="1" l="1"/>
  <c r="BC16" i="1"/>
  <c r="BF15" i="1"/>
  <c r="AA24" i="1" l="1"/>
  <c r="AB23" i="1"/>
  <c r="AC23" i="1"/>
  <c r="AD23" i="1" s="1"/>
  <c r="BC17" i="1"/>
  <c r="BF17" i="1" s="1"/>
  <c r="AH23" i="1"/>
  <c r="BF16" i="1"/>
  <c r="AA25" i="1" l="1"/>
  <c r="AB24" i="1"/>
  <c r="BC18" i="1"/>
  <c r="AC24" i="1"/>
  <c r="AD24" i="1" s="1"/>
  <c r="BF18" i="1"/>
  <c r="AH24" i="1"/>
  <c r="AA26" i="1" l="1"/>
  <c r="AB25" i="1"/>
  <c r="AC25" i="1"/>
  <c r="AD25" i="1" s="1"/>
  <c r="AH25" i="1"/>
  <c r="BC19" i="1"/>
  <c r="AA27" i="1" l="1"/>
  <c r="AB26" i="1"/>
  <c r="AC26" i="1"/>
  <c r="AH26" i="1" s="1"/>
  <c r="AD26" i="1"/>
  <c r="BF19" i="1"/>
  <c r="BC20" i="1"/>
  <c r="BF20" i="1" s="1"/>
  <c r="AA28" i="1" l="1"/>
  <c r="AB27" i="1"/>
  <c r="BC21" i="1"/>
  <c r="AC27" i="1"/>
  <c r="AH27" i="1"/>
  <c r="AD27" i="1"/>
  <c r="AA29" i="1" l="1"/>
  <c r="AB28" i="1"/>
  <c r="BC22" i="1"/>
  <c r="AC28" i="1"/>
  <c r="AH28" i="1" s="1"/>
  <c r="BF21" i="1"/>
  <c r="AD28" i="1"/>
  <c r="AA30" i="1" l="1"/>
  <c r="AB29" i="1"/>
  <c r="BC23" i="1"/>
  <c r="AC29" i="1"/>
  <c r="AH29" i="1" s="1"/>
  <c r="BF22" i="1"/>
  <c r="AD29" i="1"/>
  <c r="AB30" i="1" l="1"/>
  <c r="AA31" i="1"/>
  <c r="BC24" i="1"/>
  <c r="BF23" i="1"/>
  <c r="AC30" i="1"/>
  <c r="AD30" i="1"/>
  <c r="AH30" i="1"/>
  <c r="AA32" i="1" l="1"/>
  <c r="AB31" i="1"/>
  <c r="BC25" i="1"/>
  <c r="BF25" i="1"/>
  <c r="AC31" i="1"/>
  <c r="BF24" i="1"/>
  <c r="AD31" i="1"/>
  <c r="AA33" i="1" l="1"/>
  <c r="AB32" i="1"/>
  <c r="BC26" i="1"/>
  <c r="BF26" i="1" s="1"/>
  <c r="AC32" i="1"/>
  <c r="AD32" i="1" s="1"/>
  <c r="AH32" i="1"/>
  <c r="AH31" i="1"/>
  <c r="AB33" i="1" l="1"/>
  <c r="AA34" i="1"/>
  <c r="BC27" i="1"/>
  <c r="AC33" i="1"/>
  <c r="AD33" i="1" s="1"/>
  <c r="AH33" i="1"/>
  <c r="BF27" i="1"/>
  <c r="AA35" i="1" l="1"/>
  <c r="AB34" i="1"/>
  <c r="AC34" i="1"/>
  <c r="AD34" i="1" s="1"/>
  <c r="BC28" i="1"/>
  <c r="AH34" i="1"/>
  <c r="BF28" i="1"/>
  <c r="AA36" i="1" l="1"/>
  <c r="AB35" i="1"/>
  <c r="BC29" i="1"/>
  <c r="AC35" i="1"/>
  <c r="AD35" i="1" s="1"/>
  <c r="AH35" i="1"/>
  <c r="BF29" i="1"/>
  <c r="AA37" i="1" l="1"/>
  <c r="AB36" i="1"/>
  <c r="AC36" i="1"/>
  <c r="AD36" i="1" s="1"/>
  <c r="BC30" i="1"/>
  <c r="AH36" i="1"/>
  <c r="BF30" i="1"/>
  <c r="AA38" i="1" l="1"/>
  <c r="AB37" i="1"/>
  <c r="AC37" i="1"/>
  <c r="BC31" i="1"/>
  <c r="BF31" i="1" s="1"/>
  <c r="AH37" i="1"/>
  <c r="AA39" i="1" l="1"/>
  <c r="AB38" i="1"/>
  <c r="BC32" i="1"/>
  <c r="AC38" i="1"/>
  <c r="BF32" i="1"/>
  <c r="AD37" i="1"/>
  <c r="AD38" i="1"/>
  <c r="AH38" i="1"/>
  <c r="AA40" i="1" l="1"/>
  <c r="AB39" i="1"/>
  <c r="AC39" i="1"/>
  <c r="AD39" i="1" s="1"/>
  <c r="BC33" i="1"/>
  <c r="AH39" i="1"/>
  <c r="BF33" i="1"/>
  <c r="AA41" i="1" l="1"/>
  <c r="AB40" i="1"/>
  <c r="AC40" i="1"/>
  <c r="AD40" i="1" s="1"/>
  <c r="BC34" i="1"/>
  <c r="AH40" i="1"/>
  <c r="BF34" i="1"/>
  <c r="AA42" i="1" l="1"/>
  <c r="AB41" i="1"/>
  <c r="BC35" i="1"/>
  <c r="BF35" i="1"/>
  <c r="AC41" i="1"/>
  <c r="AD41" i="1" s="1"/>
  <c r="AH41" i="1"/>
  <c r="AA43" i="1" l="1"/>
  <c r="AB42" i="1"/>
  <c r="AC42" i="1"/>
  <c r="AD42" i="1" s="1"/>
  <c r="AH42" i="1"/>
  <c r="BC36" i="1"/>
  <c r="AA44" i="1" l="1"/>
  <c r="AB43" i="1"/>
  <c r="BC37" i="1"/>
  <c r="AC43" i="1"/>
  <c r="AH43" i="1" s="1"/>
  <c r="BF37" i="1"/>
  <c r="BF36" i="1"/>
  <c r="AD43" i="1"/>
  <c r="AA45" i="1" l="1"/>
  <c r="AB44" i="1"/>
  <c r="BC38" i="1"/>
  <c r="AC44" i="1"/>
  <c r="AD44" i="1"/>
  <c r="AH44" i="1"/>
  <c r="AA46" i="1" l="1"/>
  <c r="AB45" i="1"/>
  <c r="BC39" i="1"/>
  <c r="AC45" i="1"/>
  <c r="AD45" i="1" s="1"/>
  <c r="BF38" i="1"/>
  <c r="AH45" i="1"/>
  <c r="AA47" i="1" l="1"/>
  <c r="AB46" i="1"/>
  <c r="BC40" i="1"/>
  <c r="AC46" i="1"/>
  <c r="AD46" i="1" s="1"/>
  <c r="BF39" i="1"/>
  <c r="AH46" i="1"/>
  <c r="AA48" i="1" l="1"/>
  <c r="AB47" i="1"/>
  <c r="BC41" i="1"/>
  <c r="AC47" i="1"/>
  <c r="AD47" i="1" s="1"/>
  <c r="BF40" i="1"/>
  <c r="AH47" i="1"/>
  <c r="AA49" i="1" l="1"/>
  <c r="AB48" i="1"/>
  <c r="BC42" i="1"/>
  <c r="AC48" i="1"/>
  <c r="AH48" i="1" s="1"/>
  <c r="BF41" i="1"/>
  <c r="AD48" i="1"/>
  <c r="AA50" i="1" l="1"/>
  <c r="AB49" i="1"/>
  <c r="BC43" i="1"/>
  <c r="AC49" i="1"/>
  <c r="AD49" i="1" s="1"/>
  <c r="BF42" i="1"/>
  <c r="AH49" i="1"/>
  <c r="AA51" i="1" l="1"/>
  <c r="AB50" i="1"/>
  <c r="BC44" i="1"/>
  <c r="AC50" i="1"/>
  <c r="AD50" i="1" s="1"/>
  <c r="BF43" i="1"/>
  <c r="AH50" i="1"/>
  <c r="AA52" i="1" l="1"/>
  <c r="AB51" i="1"/>
  <c r="BC45" i="1"/>
  <c r="BF44" i="1"/>
  <c r="AC51" i="1"/>
  <c r="AH51" i="1"/>
  <c r="AD51" i="1"/>
  <c r="AA53" i="1" l="1"/>
  <c r="AB52" i="1"/>
  <c r="BC46" i="1"/>
  <c r="AC52" i="1"/>
  <c r="AD52" i="1" s="1"/>
  <c r="BF45" i="1"/>
  <c r="AH52" i="1"/>
  <c r="AA54" i="1" l="1"/>
  <c r="AB53" i="1"/>
  <c r="BC47" i="1"/>
  <c r="AC53" i="1"/>
  <c r="AD53" i="1" s="1"/>
  <c r="BF46" i="1"/>
  <c r="AH53" i="1"/>
  <c r="AA55" i="1" l="1"/>
  <c r="AB54" i="1"/>
  <c r="BC48" i="1"/>
  <c r="AC54" i="1"/>
  <c r="AH54" i="1" s="1"/>
  <c r="BF47" i="1"/>
  <c r="AD54" i="1"/>
  <c r="AA56" i="1" l="1"/>
  <c r="AB55" i="1"/>
  <c r="AC55" i="1"/>
  <c r="AH55" i="1"/>
  <c r="BC49" i="1"/>
  <c r="AD55" i="1"/>
  <c r="BF48" i="1"/>
  <c r="BF49" i="1"/>
  <c r="AA57" i="1" l="1"/>
  <c r="AB56" i="1"/>
  <c r="BC50" i="1"/>
  <c r="BF50" i="1"/>
  <c r="AC56" i="1"/>
  <c r="AH56" i="1"/>
  <c r="AD56" i="1"/>
  <c r="AA58" i="1" l="1"/>
  <c r="AB57" i="1"/>
  <c r="BC51" i="1"/>
  <c r="AC57" i="1"/>
  <c r="AD57" i="1"/>
  <c r="AH57" i="1"/>
  <c r="AA59" i="1" l="1"/>
  <c r="AB58" i="1"/>
  <c r="BC52" i="1"/>
  <c r="AC58" i="1"/>
  <c r="BF52" i="1"/>
  <c r="BF51" i="1"/>
  <c r="AD58" i="1"/>
  <c r="AH58" i="1"/>
  <c r="AA60" i="1" l="1"/>
  <c r="AB59" i="1"/>
  <c r="BC53" i="1"/>
  <c r="AC59" i="1"/>
  <c r="AD59" i="1"/>
  <c r="AH59" i="1"/>
  <c r="AA61" i="1" l="1"/>
  <c r="AB60" i="1"/>
  <c r="BC54" i="1"/>
  <c r="BF53" i="1"/>
  <c r="AC60" i="1"/>
  <c r="AD60" i="1"/>
  <c r="AH60" i="1"/>
  <c r="AA62" i="1" l="1"/>
  <c r="AB61" i="1"/>
  <c r="BC55" i="1"/>
  <c r="AC61" i="1"/>
  <c r="AD61" i="1" s="1"/>
  <c r="BF54" i="1"/>
  <c r="AH61" i="1"/>
  <c r="AA63" i="1" l="1"/>
  <c r="AB62" i="1"/>
  <c r="AC62" i="1"/>
  <c r="AH62" i="1" s="1"/>
  <c r="AD62" i="1"/>
  <c r="BF55" i="1"/>
  <c r="BC56" i="1"/>
  <c r="BF56" i="1" s="1"/>
  <c r="AA64" i="1" l="1"/>
  <c r="AB63" i="1"/>
  <c r="AC63" i="1"/>
  <c r="AD63" i="1" s="1"/>
  <c r="AH63" i="1"/>
  <c r="BC57" i="1"/>
  <c r="AA65" i="1" l="1"/>
  <c r="AB64" i="1"/>
  <c r="AC64" i="1"/>
  <c r="BC58" i="1"/>
  <c r="BF58" i="1"/>
  <c r="BF57" i="1"/>
  <c r="AD64" i="1"/>
  <c r="AH64" i="1"/>
  <c r="AA66" i="1" l="1"/>
  <c r="AB65" i="1"/>
  <c r="AC65" i="1"/>
  <c r="BC59" i="1"/>
  <c r="BF59" i="1" s="1"/>
  <c r="AH65" i="1"/>
  <c r="AA67" i="1" l="1"/>
  <c r="AB66" i="1"/>
  <c r="BC60" i="1"/>
  <c r="AC66" i="1"/>
  <c r="AD66" i="1" s="1"/>
  <c r="AD65" i="1"/>
  <c r="AH66" i="1"/>
  <c r="AA68" i="1" l="1"/>
  <c r="AB67" i="1"/>
  <c r="BC61" i="1"/>
  <c r="BF61" i="1"/>
  <c r="AC67" i="1"/>
  <c r="AH67" i="1"/>
  <c r="BF60" i="1"/>
  <c r="AD67" i="1"/>
  <c r="AA69" i="1" l="1"/>
  <c r="AB68" i="1"/>
  <c r="BC62" i="1"/>
  <c r="AC68" i="1"/>
  <c r="AD68" i="1"/>
  <c r="AH68" i="1"/>
  <c r="AA70" i="1" l="1"/>
  <c r="AB69" i="1"/>
  <c r="AC69" i="1"/>
  <c r="AD69" i="1"/>
  <c r="BC63" i="1"/>
  <c r="AH69" i="1"/>
  <c r="BF62" i="1"/>
  <c r="BF63" i="1"/>
  <c r="AA71" i="1" l="1"/>
  <c r="AB70" i="1"/>
  <c r="AC70" i="1"/>
  <c r="BC64" i="1"/>
  <c r="BF64" i="1" s="1"/>
  <c r="AH70" i="1"/>
  <c r="AA72" i="1" l="1"/>
  <c r="AB71" i="1"/>
  <c r="AC71" i="1"/>
  <c r="AD71" i="1" s="1"/>
  <c r="AH71" i="1"/>
  <c r="AD70" i="1"/>
  <c r="BC65" i="1"/>
  <c r="BF65" i="1" s="1"/>
  <c r="AA73" i="1" l="1"/>
  <c r="AB72" i="1"/>
  <c r="AC72" i="1"/>
  <c r="AH72" i="1" s="1"/>
  <c r="AD72" i="1"/>
  <c r="BC66" i="1"/>
  <c r="AA74" i="1" l="1"/>
  <c r="AB73" i="1"/>
  <c r="AC73" i="1"/>
  <c r="AH73" i="1"/>
  <c r="BC67" i="1"/>
  <c r="AD73" i="1"/>
  <c r="BF66" i="1"/>
  <c r="BF67" i="1"/>
  <c r="AA75" i="1" l="1"/>
  <c r="AB74" i="1"/>
  <c r="BC68" i="1"/>
  <c r="BF68" i="1" s="1"/>
  <c r="AC74" i="1"/>
  <c r="AD74" i="1"/>
  <c r="AA76" i="1" l="1"/>
  <c r="AB75" i="1"/>
  <c r="BC69" i="1"/>
  <c r="AC75" i="1"/>
  <c r="AH74" i="1"/>
  <c r="AD75" i="1"/>
  <c r="AA77" i="1" l="1"/>
  <c r="AB76" i="1"/>
  <c r="BF69" i="1"/>
  <c r="AC76" i="1"/>
  <c r="AD76" i="1"/>
  <c r="AH76" i="1"/>
  <c r="AH75" i="1"/>
  <c r="BC70" i="1"/>
  <c r="AA78" i="1" l="1"/>
  <c r="AB77" i="1"/>
  <c r="AC77" i="1"/>
  <c r="AH77" i="1"/>
  <c r="BC71" i="1"/>
  <c r="AD77" i="1"/>
  <c r="BF70" i="1"/>
  <c r="BF71" i="1"/>
  <c r="AA79" i="1" l="1"/>
  <c r="AB78" i="1"/>
  <c r="AC78" i="1"/>
  <c r="AD78" i="1" s="1"/>
  <c r="BC72" i="1"/>
  <c r="AH78" i="1"/>
  <c r="AA80" i="1" l="1"/>
  <c r="AB79" i="1"/>
  <c r="AC79" i="1"/>
  <c r="BC73" i="1"/>
  <c r="BF73" i="1"/>
  <c r="BF72" i="1"/>
  <c r="AH79" i="1"/>
  <c r="AD79" i="1"/>
  <c r="AA81" i="1" l="1"/>
  <c r="AB80" i="1"/>
  <c r="AC80" i="1"/>
  <c r="BC74" i="1"/>
  <c r="BF74" i="1" s="1"/>
  <c r="AD80" i="1"/>
  <c r="AH80" i="1"/>
  <c r="AA82" i="1" l="1"/>
  <c r="AB81" i="1"/>
  <c r="BC75" i="1"/>
  <c r="BF75" i="1"/>
  <c r="AC81" i="1"/>
  <c r="AH81" i="1" s="1"/>
  <c r="AD81" i="1"/>
  <c r="AA83" i="1" l="1"/>
  <c r="AB82" i="1"/>
  <c r="BC76" i="1"/>
  <c r="BF76" i="1"/>
  <c r="AC82" i="1"/>
  <c r="AH82" i="1" s="1"/>
  <c r="AD82" i="1"/>
  <c r="AA84" i="1" l="1"/>
  <c r="AB83" i="1"/>
  <c r="BC77" i="1"/>
  <c r="BF77" i="1"/>
  <c r="AC83" i="1"/>
  <c r="AH83" i="1" s="1"/>
  <c r="AD83" i="1"/>
  <c r="AA85" i="1" l="1"/>
  <c r="AB84" i="1"/>
  <c r="BC78" i="1"/>
  <c r="BF78" i="1"/>
  <c r="AC84" i="1"/>
  <c r="AH84" i="1" s="1"/>
  <c r="AD84" i="1"/>
  <c r="AA86" i="1" l="1"/>
  <c r="AB85" i="1"/>
  <c r="BC79" i="1"/>
  <c r="AC85" i="1"/>
  <c r="AD85" i="1" s="1"/>
  <c r="AH85" i="1"/>
  <c r="BF79" i="1"/>
  <c r="AA87" i="1" l="1"/>
  <c r="AB86" i="1"/>
  <c r="AC86" i="1"/>
  <c r="BC80" i="1"/>
  <c r="BF80" i="1" s="1"/>
  <c r="AD86" i="1"/>
  <c r="AA88" i="1" l="1"/>
  <c r="AB87" i="1"/>
  <c r="BC81" i="1"/>
  <c r="AH86" i="1"/>
  <c r="AC87" i="1"/>
  <c r="AH87" i="1"/>
  <c r="AD87" i="1"/>
  <c r="AA89" i="1" l="1"/>
  <c r="AB88" i="1"/>
  <c r="AC88" i="1"/>
  <c r="AH88" i="1"/>
  <c r="BC82" i="1"/>
  <c r="AD88" i="1"/>
  <c r="BF81" i="1"/>
  <c r="BF82" i="1"/>
  <c r="AA90" i="1" l="1"/>
  <c r="AB89" i="1"/>
  <c r="AC89" i="1"/>
  <c r="AD89" i="1" s="1"/>
  <c r="BC83" i="1"/>
  <c r="AH89" i="1"/>
  <c r="AA91" i="1" l="1"/>
  <c r="AB90" i="1"/>
  <c r="AC90" i="1"/>
  <c r="AH90" i="1"/>
  <c r="BC84" i="1"/>
  <c r="AD90" i="1"/>
  <c r="BF83" i="1"/>
  <c r="BF84" i="1"/>
  <c r="AA92" i="1" l="1"/>
  <c r="AB91" i="1"/>
  <c r="AC91" i="1"/>
  <c r="AD91" i="1" s="1"/>
  <c r="BC85" i="1"/>
  <c r="AH91" i="1"/>
  <c r="AA93" i="1" l="1"/>
  <c r="AB92" i="1"/>
  <c r="AC92" i="1"/>
  <c r="AD92" i="1"/>
  <c r="BC86" i="1"/>
  <c r="BF86" i="1" s="1"/>
  <c r="AH92" i="1"/>
  <c r="BF85" i="1"/>
  <c r="AA94" i="1" l="1"/>
  <c r="AB93" i="1"/>
  <c r="AC93" i="1"/>
  <c r="AH93" i="1"/>
  <c r="BC87" i="1"/>
  <c r="BF87" i="1" s="1"/>
  <c r="AA95" i="1" l="1"/>
  <c r="AB94" i="1"/>
  <c r="AC94" i="1"/>
  <c r="AD93" i="1"/>
  <c r="BC88" i="1"/>
  <c r="AD94" i="1"/>
  <c r="AA96" i="1" l="1"/>
  <c r="AB95" i="1"/>
  <c r="AH94" i="1"/>
  <c r="AC95" i="1"/>
  <c r="AH95" i="1"/>
  <c r="BF88" i="1"/>
  <c r="BC89" i="1"/>
  <c r="BF89" i="1" s="1"/>
  <c r="AD95" i="1"/>
  <c r="AA97" i="1" l="1"/>
  <c r="AB96" i="1"/>
  <c r="AC96" i="1"/>
  <c r="AD96" i="1" s="1"/>
  <c r="BC90" i="1"/>
  <c r="AH96" i="1"/>
  <c r="AA98" i="1" l="1"/>
  <c r="AB97" i="1"/>
  <c r="AC97" i="1"/>
  <c r="AD97" i="1"/>
  <c r="BC91" i="1"/>
  <c r="BF91" i="1" s="1"/>
  <c r="AH97" i="1"/>
  <c r="BF90" i="1"/>
  <c r="AA99" i="1" l="1"/>
  <c r="AB98" i="1"/>
  <c r="AC98" i="1"/>
  <c r="AD98" i="1" s="1"/>
  <c r="BC92" i="1"/>
  <c r="AH98" i="1"/>
  <c r="AA100" i="1" l="1"/>
  <c r="AB99" i="1"/>
  <c r="AC99" i="1"/>
  <c r="AH99" i="1"/>
  <c r="BC93" i="1"/>
  <c r="BF92" i="1"/>
  <c r="BF93" i="1"/>
  <c r="AA101" i="1" l="1"/>
  <c r="AB100" i="1"/>
  <c r="BC94" i="1"/>
  <c r="BF94" i="1" s="1"/>
  <c r="AD99" i="1"/>
  <c r="AC100" i="1"/>
  <c r="AH100" i="1"/>
  <c r="AD100" i="1"/>
  <c r="AA102" i="1" l="1"/>
  <c r="AB101" i="1"/>
  <c r="AC101" i="1"/>
  <c r="BC95" i="1"/>
  <c r="BF95" i="1" s="1"/>
  <c r="AD101" i="1"/>
  <c r="AH101" i="1"/>
  <c r="AA103" i="1" l="1"/>
  <c r="AB102" i="1"/>
  <c r="AC102" i="1"/>
  <c r="AH102" i="1"/>
  <c r="BC96" i="1"/>
  <c r="AA104" i="1" l="1"/>
  <c r="AB103" i="1"/>
  <c r="AD102" i="1"/>
  <c r="BC97" i="1"/>
  <c r="AC103" i="1"/>
  <c r="AD103" i="1"/>
  <c r="BF96" i="1"/>
  <c r="AH103" i="1"/>
  <c r="AA105" i="1" l="1"/>
  <c r="AB104" i="1"/>
  <c r="BC98" i="1"/>
  <c r="BF98" i="1" s="1"/>
  <c r="BF97" i="1"/>
  <c r="AC104" i="1"/>
  <c r="AD104" i="1"/>
  <c r="AH104" i="1"/>
  <c r="AA106" i="1" l="1"/>
  <c r="AB105" i="1"/>
  <c r="BC99" i="1"/>
  <c r="AC105" i="1"/>
  <c r="AD105" i="1" s="1"/>
  <c r="AH105" i="1"/>
  <c r="AA107" i="1" l="1"/>
  <c r="AB106" i="1"/>
  <c r="AC106" i="1"/>
  <c r="AH106" i="1"/>
  <c r="BC100" i="1"/>
  <c r="AD106" i="1"/>
  <c r="BF99" i="1"/>
  <c r="BF100" i="1"/>
  <c r="AA108" i="1" l="1"/>
  <c r="AB107" i="1"/>
  <c r="BC101" i="1"/>
  <c r="AC107" i="1"/>
  <c r="AD107" i="1" s="1"/>
  <c r="BF101" i="1"/>
  <c r="AH107" i="1"/>
  <c r="AA109" i="1" l="1"/>
  <c r="AB108" i="1"/>
  <c r="BC102" i="1"/>
  <c r="AC108" i="1"/>
  <c r="AD108" i="1" s="1"/>
  <c r="AH108" i="1"/>
  <c r="AA110" i="1" l="1"/>
  <c r="AB109" i="1"/>
  <c r="BC103" i="1"/>
  <c r="AC109" i="1"/>
  <c r="AD109" i="1" s="1"/>
  <c r="BF102" i="1"/>
  <c r="AH109" i="1"/>
  <c r="AA111" i="1" l="1"/>
  <c r="AB110" i="1"/>
  <c r="AC110" i="1"/>
  <c r="AH110" i="1"/>
  <c r="BC104" i="1"/>
  <c r="AD110" i="1"/>
  <c r="BF103" i="1"/>
  <c r="BF104" i="1"/>
  <c r="AA112" i="1" l="1"/>
  <c r="AB111" i="1"/>
  <c r="AC111" i="1"/>
  <c r="AH111" i="1"/>
  <c r="BC105" i="1"/>
  <c r="BF105" i="1" s="1"/>
  <c r="AD111" i="1"/>
  <c r="AA113" i="1" l="1"/>
  <c r="AB112" i="1"/>
  <c r="BC106" i="1"/>
  <c r="AC112" i="1"/>
  <c r="AD112" i="1"/>
  <c r="AH112" i="1"/>
  <c r="AA114" i="1" l="1"/>
  <c r="AB113" i="1"/>
  <c r="AC113" i="1"/>
  <c r="AH113" i="1"/>
  <c r="BC107" i="1"/>
  <c r="AD113" i="1"/>
  <c r="BF106" i="1"/>
  <c r="BF107" i="1"/>
  <c r="AA115" i="1" l="1"/>
  <c r="AB114" i="1"/>
  <c r="BC108" i="1"/>
  <c r="BF108" i="1"/>
  <c r="AC114" i="1"/>
  <c r="AH114" i="1" s="1"/>
  <c r="AD114" i="1"/>
  <c r="AA116" i="1" l="1"/>
  <c r="AB115" i="1"/>
  <c r="BC109" i="1"/>
  <c r="BF109" i="1"/>
  <c r="AC115" i="1"/>
  <c r="AH115" i="1" s="1"/>
  <c r="AD115" i="1"/>
  <c r="AA117" i="1" l="1"/>
  <c r="AB116" i="1"/>
  <c r="BC110" i="1"/>
  <c r="BF110" i="1"/>
  <c r="AC116" i="1"/>
  <c r="AH116" i="1" s="1"/>
  <c r="AD116" i="1"/>
  <c r="AA118" i="1" l="1"/>
  <c r="AB117" i="1"/>
  <c r="BC111" i="1"/>
  <c r="AC117" i="1"/>
  <c r="BF111" i="1"/>
  <c r="AD117" i="1"/>
  <c r="AA119" i="1" l="1"/>
  <c r="AB118" i="1"/>
  <c r="BC112" i="1"/>
  <c r="AH117" i="1"/>
  <c r="AC118" i="1"/>
  <c r="AD118" i="1"/>
  <c r="AH118" i="1"/>
  <c r="AA120" i="1" l="1"/>
  <c r="AB119" i="1"/>
  <c r="AC119" i="1"/>
  <c r="AH119" i="1"/>
  <c r="BC113" i="1"/>
  <c r="AD119" i="1"/>
  <c r="BF112" i="1"/>
  <c r="BF113" i="1"/>
  <c r="AA121" i="1" l="1"/>
  <c r="AB120" i="1"/>
  <c r="BC114" i="1"/>
  <c r="BF114" i="1"/>
  <c r="AC120" i="1"/>
  <c r="AH120" i="1" s="1"/>
  <c r="AD120" i="1"/>
  <c r="AA122" i="1" l="1"/>
  <c r="AB121" i="1"/>
  <c r="BC115" i="1"/>
  <c r="AC121" i="1"/>
  <c r="AD121" i="1" s="1"/>
  <c r="AH121" i="1"/>
  <c r="AA123" i="1" l="1"/>
  <c r="AB122" i="1"/>
  <c r="AC122" i="1"/>
  <c r="BF115" i="1"/>
  <c r="BC116" i="1"/>
  <c r="AD122" i="1"/>
  <c r="AH122" i="1"/>
  <c r="AA124" i="1" l="1"/>
  <c r="AB123" i="1"/>
  <c r="AC123" i="1"/>
  <c r="AD123" i="1"/>
  <c r="BC117" i="1"/>
  <c r="AH123" i="1"/>
  <c r="BF116" i="1"/>
  <c r="BF117" i="1"/>
  <c r="AA125" i="1" l="1"/>
  <c r="AB124" i="1"/>
  <c r="BC118" i="1"/>
  <c r="BF118" i="1"/>
  <c r="AC124" i="1"/>
  <c r="AH124" i="1" s="1"/>
  <c r="AD124" i="1"/>
  <c r="AA126" i="1" l="1"/>
  <c r="AB125" i="1"/>
  <c r="AC125" i="1"/>
  <c r="BC119" i="1"/>
  <c r="BF119" i="1" s="1"/>
  <c r="AD125" i="1"/>
  <c r="AH125" i="1"/>
  <c r="AA127" i="1" l="1"/>
  <c r="AB126" i="1"/>
  <c r="BC120" i="1"/>
  <c r="BF120" i="1"/>
  <c r="AC126" i="1"/>
  <c r="AH126" i="1" s="1"/>
  <c r="AD126" i="1"/>
  <c r="AA128" i="1" l="1"/>
  <c r="AB127" i="1"/>
  <c r="BC121" i="1"/>
  <c r="AC127" i="1"/>
  <c r="BF121" i="1"/>
  <c r="AD127" i="1"/>
  <c r="AA129" i="1" l="1"/>
  <c r="AB128" i="1"/>
  <c r="AC128" i="1"/>
  <c r="AH128" i="1"/>
  <c r="BC122" i="1"/>
  <c r="AD128" i="1"/>
  <c r="AH127" i="1"/>
  <c r="BF122" i="1"/>
  <c r="AA130" i="1" l="1"/>
  <c r="AB129" i="1"/>
  <c r="BC123" i="1"/>
  <c r="BF123" i="1"/>
  <c r="AC129" i="1"/>
  <c r="AH129" i="1" s="1"/>
  <c r="AD129" i="1"/>
  <c r="AA131" i="1" l="1"/>
  <c r="AB130" i="1"/>
  <c r="BC124" i="1"/>
  <c r="BF124" i="1"/>
  <c r="AC130" i="1"/>
  <c r="AH130" i="1" s="1"/>
  <c r="AD130" i="1"/>
  <c r="AA132" i="1" l="1"/>
  <c r="AB131" i="1"/>
  <c r="BC125" i="1"/>
  <c r="AC131" i="1"/>
  <c r="AD131" i="1" s="1"/>
  <c r="AH131" i="1"/>
  <c r="AA133" i="1" l="1"/>
  <c r="AB132" i="1"/>
  <c r="BC126" i="1"/>
  <c r="AC132" i="1"/>
  <c r="AH132" i="1" s="1"/>
  <c r="BF125" i="1"/>
  <c r="AA134" i="1" l="1"/>
  <c r="AB133" i="1"/>
  <c r="BC127" i="1"/>
  <c r="AC133" i="1"/>
  <c r="AD133" i="1" s="1"/>
  <c r="AH133" i="1"/>
  <c r="BF126" i="1"/>
  <c r="AD132" i="1"/>
  <c r="AA135" i="1" l="1"/>
  <c r="AB134" i="1"/>
  <c r="AC134" i="1"/>
  <c r="AH134" i="1"/>
  <c r="BC128" i="1"/>
  <c r="AD134" i="1"/>
  <c r="BF127" i="1"/>
  <c r="BF128" i="1"/>
  <c r="AA136" i="1" l="1"/>
  <c r="AB135" i="1"/>
  <c r="BC129" i="1"/>
  <c r="BF129" i="1"/>
  <c r="AC135" i="1"/>
  <c r="AH135" i="1" s="1"/>
  <c r="AD135" i="1"/>
  <c r="AA137" i="1" l="1"/>
  <c r="AB136" i="1"/>
  <c r="BC130" i="1"/>
  <c r="BF130" i="1"/>
  <c r="AC136" i="1"/>
  <c r="AH136" i="1" s="1"/>
  <c r="AD136" i="1"/>
  <c r="AA138" i="1" l="1"/>
  <c r="AB137" i="1"/>
  <c r="AC137" i="1"/>
  <c r="BC131" i="1"/>
  <c r="BF131" i="1" s="1"/>
  <c r="AD137" i="1"/>
  <c r="AH137" i="1"/>
  <c r="AA139" i="1" l="1"/>
  <c r="AB138" i="1"/>
  <c r="AC138" i="1"/>
  <c r="AD138" i="1" s="1"/>
  <c r="AH138" i="1"/>
  <c r="BC132" i="1"/>
  <c r="AA140" i="1" l="1"/>
  <c r="AB139" i="1"/>
  <c r="AC139" i="1"/>
  <c r="AH139" i="1"/>
  <c r="BC133" i="1"/>
  <c r="AD139" i="1"/>
  <c r="BF132" i="1"/>
  <c r="BF133" i="1"/>
  <c r="AA141" i="1" l="1"/>
  <c r="AB140" i="1"/>
  <c r="BC134" i="1"/>
  <c r="BF134" i="1"/>
  <c r="AC140" i="1"/>
  <c r="AH140" i="1"/>
  <c r="AA142" i="1" l="1"/>
  <c r="AB141" i="1"/>
  <c r="AC141" i="1"/>
  <c r="AD140" i="1"/>
  <c r="BC135" i="1"/>
  <c r="BF135" i="1" s="1"/>
  <c r="AH141" i="1"/>
  <c r="AA143" i="1" l="1"/>
  <c r="AB142" i="1"/>
  <c r="AC142" i="1"/>
  <c r="AD141" i="1"/>
  <c r="BC136" i="1"/>
  <c r="AD142" i="1"/>
  <c r="AH142" i="1"/>
  <c r="AA144" i="1" l="1"/>
  <c r="AB143" i="1"/>
  <c r="BC137" i="1"/>
  <c r="BF136" i="1"/>
  <c r="AC143" i="1"/>
  <c r="AD143" i="1"/>
  <c r="AH143" i="1"/>
  <c r="AA145" i="1" l="1"/>
  <c r="AB144" i="1"/>
  <c r="BC138" i="1"/>
  <c r="BF137" i="1"/>
  <c r="AC144" i="1"/>
  <c r="AH144" i="1"/>
  <c r="AD144" i="1"/>
  <c r="AA146" i="1" l="1"/>
  <c r="AB145" i="1"/>
  <c r="BC139" i="1"/>
  <c r="AC145" i="1"/>
  <c r="BF138" i="1"/>
  <c r="AD145" i="1"/>
  <c r="AA147" i="1" l="1"/>
  <c r="AB146" i="1"/>
  <c r="AH145" i="1"/>
  <c r="AC146" i="1"/>
  <c r="BC140" i="1"/>
  <c r="BF139" i="1"/>
  <c r="AH146" i="1"/>
  <c r="AD146" i="1"/>
  <c r="AA148" i="1" l="1"/>
  <c r="AB147" i="1"/>
  <c r="BC141" i="1"/>
  <c r="AC147" i="1"/>
  <c r="AH147" i="1" s="1"/>
  <c r="BF141" i="1"/>
  <c r="BF140" i="1"/>
  <c r="AD147" i="1"/>
  <c r="AA149" i="1" l="1"/>
  <c r="AB148" i="1"/>
  <c r="AC148" i="1"/>
  <c r="BC142" i="1"/>
  <c r="BF142" i="1" s="1"/>
  <c r="AH148" i="1"/>
  <c r="AA150" i="1" l="1"/>
  <c r="AB149" i="1"/>
  <c r="BC143" i="1"/>
  <c r="BF143" i="1"/>
  <c r="AC149" i="1"/>
  <c r="AD149" i="1"/>
  <c r="AD148" i="1"/>
  <c r="AH149" i="1"/>
  <c r="AA151" i="1" l="1"/>
  <c r="AB150" i="1"/>
  <c r="AC150" i="1"/>
  <c r="BC144" i="1"/>
  <c r="AH150" i="1"/>
  <c r="AA152" i="1" l="1"/>
  <c r="AB151" i="1"/>
  <c r="AD150" i="1"/>
  <c r="AC151" i="1"/>
  <c r="AH151" i="1"/>
  <c r="BF144" i="1"/>
  <c r="BC145" i="1"/>
  <c r="BF145" i="1" s="1"/>
  <c r="AA153" i="1" l="1"/>
  <c r="AB152" i="1"/>
  <c r="AC152" i="1"/>
  <c r="AD152" i="1" s="1"/>
  <c r="BC146" i="1"/>
  <c r="BF146" i="1" s="1"/>
  <c r="AH152" i="1"/>
  <c r="AD151" i="1"/>
  <c r="AA154" i="1" l="1"/>
  <c r="AB153" i="1"/>
  <c r="AC153" i="1"/>
  <c r="AH153" i="1" s="1"/>
  <c r="AD153" i="1"/>
  <c r="BC147" i="1"/>
  <c r="BF147" i="1" s="1"/>
  <c r="AA155" i="1" l="1"/>
  <c r="AB154" i="1"/>
  <c r="BC148" i="1"/>
  <c r="BF148" i="1"/>
  <c r="AC154" i="1"/>
  <c r="AD154" i="1" s="1"/>
  <c r="AH154" i="1"/>
  <c r="AA156" i="1" l="1"/>
  <c r="AB155" i="1"/>
  <c r="BC149" i="1"/>
  <c r="BF149" i="1"/>
  <c r="AC155" i="1"/>
  <c r="AH155" i="1" s="1"/>
  <c r="AD155" i="1"/>
  <c r="AA157" i="1" l="1"/>
  <c r="AB156" i="1"/>
  <c r="BC150" i="1"/>
  <c r="AC156" i="1"/>
  <c r="AH156" i="1" s="1"/>
  <c r="AD156" i="1"/>
  <c r="BF150" i="1"/>
  <c r="AA158" i="1" l="1"/>
  <c r="AB157" i="1"/>
  <c r="BC151" i="1"/>
  <c r="AC157" i="1"/>
  <c r="AH157" i="1" s="1"/>
  <c r="AD157" i="1"/>
  <c r="BF151" i="1"/>
  <c r="AA159" i="1" l="1"/>
  <c r="AB158" i="1"/>
  <c r="BC152" i="1"/>
  <c r="BF152" i="1"/>
  <c r="AC158" i="1"/>
  <c r="AH158" i="1" s="1"/>
  <c r="AD158" i="1"/>
  <c r="AA160" i="1" l="1"/>
  <c r="AB159" i="1"/>
  <c r="BC153" i="1"/>
  <c r="AC159" i="1"/>
  <c r="BF153" i="1"/>
  <c r="AD159" i="1"/>
  <c r="AA161" i="1" l="1"/>
  <c r="AB160" i="1"/>
  <c r="AC160" i="1"/>
  <c r="AH160" i="1"/>
  <c r="BC154" i="1"/>
  <c r="AD160" i="1"/>
  <c r="AH159" i="1"/>
  <c r="BF154" i="1"/>
  <c r="AA162" i="1" l="1"/>
  <c r="AB161" i="1"/>
  <c r="BC155" i="1"/>
  <c r="BF155" i="1"/>
  <c r="AC161" i="1"/>
  <c r="AH161" i="1"/>
  <c r="AA163" i="1" l="1"/>
  <c r="AB162" i="1"/>
  <c r="BC156" i="1"/>
  <c r="BF156" i="1" s="1"/>
  <c r="AD161" i="1"/>
  <c r="AC162" i="1"/>
  <c r="AD162" i="1"/>
  <c r="AA164" i="1" l="1"/>
  <c r="AB163" i="1"/>
  <c r="BC157" i="1"/>
  <c r="BF157" i="1" s="1"/>
  <c r="AH162" i="1"/>
  <c r="AC163" i="1"/>
  <c r="AD163" i="1"/>
  <c r="AH163" i="1"/>
  <c r="AA165" i="1" l="1"/>
  <c r="AB164" i="1"/>
  <c r="BC158" i="1"/>
  <c r="BF158" i="1"/>
  <c r="AC164" i="1"/>
  <c r="AH164" i="1"/>
  <c r="AA166" i="1" l="1"/>
  <c r="AB165" i="1"/>
  <c r="BC159" i="1"/>
  <c r="BF159" i="1" s="1"/>
  <c r="AD164" i="1"/>
  <c r="AC165" i="1"/>
  <c r="AD165" i="1"/>
  <c r="AA167" i="1" l="1"/>
  <c r="AB166" i="1"/>
  <c r="BC160" i="1"/>
  <c r="BF160" i="1" s="1"/>
  <c r="AH165" i="1"/>
  <c r="AC166" i="1"/>
  <c r="AH166" i="1"/>
  <c r="AA168" i="1" l="1"/>
  <c r="AB167" i="1"/>
  <c r="BC161" i="1"/>
  <c r="BF161" i="1" s="1"/>
  <c r="AD166" i="1"/>
  <c r="AC167" i="1"/>
  <c r="AH167" i="1"/>
  <c r="AA169" i="1" l="1"/>
  <c r="AB168" i="1"/>
  <c r="BC162" i="1"/>
  <c r="BF162" i="1" s="1"/>
  <c r="AD167" i="1"/>
  <c r="AC168" i="1"/>
  <c r="AD168" i="1"/>
  <c r="AH168" i="1"/>
  <c r="AA170" i="1" l="1"/>
  <c r="AB169" i="1"/>
  <c r="BC163" i="1"/>
  <c r="BF163" i="1"/>
  <c r="AC169" i="1"/>
  <c r="AD169" i="1" s="1"/>
  <c r="AH169" i="1"/>
  <c r="AA171" i="1" l="1"/>
  <c r="AB170" i="1"/>
  <c r="BC164" i="1"/>
  <c r="AC170" i="1"/>
  <c r="AD170" i="1"/>
  <c r="AH170" i="1"/>
  <c r="AA172" i="1" l="1"/>
  <c r="AB171" i="1"/>
  <c r="AC171" i="1"/>
  <c r="AH171" i="1"/>
  <c r="BC165" i="1"/>
  <c r="BF164" i="1"/>
  <c r="BF165" i="1"/>
  <c r="AA173" i="1" l="1"/>
  <c r="AB172" i="1"/>
  <c r="AC172" i="1"/>
  <c r="AH172" i="1"/>
  <c r="BC166" i="1"/>
  <c r="AD171" i="1"/>
  <c r="BF166" i="1"/>
  <c r="AA174" i="1" l="1"/>
  <c r="AB173" i="1"/>
  <c r="AC173" i="1"/>
  <c r="AD172" i="1"/>
  <c r="BC167" i="1"/>
  <c r="AD173" i="1"/>
  <c r="AH173" i="1"/>
  <c r="AA175" i="1" l="1"/>
  <c r="AB174" i="1"/>
  <c r="AC174" i="1"/>
  <c r="BF167" i="1"/>
  <c r="BC168" i="1"/>
  <c r="BF168" i="1" s="1"/>
  <c r="AD174" i="1"/>
  <c r="AH174" i="1"/>
  <c r="AA176" i="1" l="1"/>
  <c r="AB175" i="1"/>
  <c r="BC169" i="1"/>
  <c r="BF169" i="1"/>
  <c r="AC175" i="1"/>
  <c r="AD175" i="1"/>
  <c r="AA177" i="1" l="1"/>
  <c r="AB176" i="1"/>
  <c r="AC176" i="1"/>
  <c r="AD176" i="1" s="1"/>
  <c r="BC170" i="1"/>
  <c r="BF170" i="1" s="1"/>
  <c r="AH176" i="1"/>
  <c r="AH175" i="1"/>
  <c r="AA178" i="1" l="1"/>
  <c r="AB177" i="1"/>
  <c r="BC171" i="1"/>
  <c r="BF171" i="1"/>
  <c r="AC177" i="1"/>
  <c r="AH177" i="1" s="1"/>
  <c r="AD177" i="1"/>
  <c r="AA179" i="1" l="1"/>
  <c r="AB178" i="1"/>
  <c r="BC172" i="1"/>
  <c r="BF172" i="1"/>
  <c r="AC178" i="1"/>
  <c r="AH178" i="1"/>
  <c r="AA180" i="1" l="1"/>
  <c r="AB179" i="1"/>
  <c r="BC173" i="1"/>
  <c r="BF173" i="1" s="1"/>
  <c r="AD178" i="1"/>
  <c r="AC179" i="1"/>
  <c r="AD179" i="1"/>
  <c r="AA181" i="1" l="1"/>
  <c r="AB180" i="1"/>
  <c r="BC174" i="1"/>
  <c r="BF174" i="1" s="1"/>
  <c r="AH179" i="1"/>
  <c r="AC180" i="1"/>
  <c r="AD180" i="1"/>
  <c r="AA182" i="1" l="1"/>
  <c r="AB181" i="1"/>
  <c r="BC175" i="1"/>
  <c r="BF175" i="1" s="1"/>
  <c r="AH180" i="1"/>
  <c r="AC181" i="1"/>
  <c r="AH181" i="1"/>
  <c r="AA183" i="1" l="1"/>
  <c r="AB182" i="1"/>
  <c r="AC182" i="1"/>
  <c r="AD181" i="1"/>
  <c r="BC176" i="1"/>
  <c r="BF176" i="1" s="1"/>
  <c r="AH182" i="1"/>
  <c r="AA184" i="1" l="1"/>
  <c r="AB183" i="1"/>
  <c r="BC177" i="1"/>
  <c r="BF177" i="1" s="1"/>
  <c r="AD182" i="1"/>
  <c r="AC183" i="1"/>
  <c r="AD183" i="1"/>
  <c r="AA185" i="1" l="1"/>
  <c r="AB184" i="1"/>
  <c r="AC184" i="1"/>
  <c r="AD184" i="1" s="1"/>
  <c r="BC178" i="1"/>
  <c r="BF178" i="1" s="1"/>
  <c r="AH184" i="1"/>
  <c r="AH183" i="1"/>
  <c r="AA186" i="1" l="1"/>
  <c r="AB185" i="1"/>
  <c r="BC179" i="1"/>
  <c r="AC185" i="1"/>
  <c r="AH185" i="1" s="1"/>
  <c r="BF179" i="1"/>
  <c r="AD185" i="1"/>
  <c r="AA187" i="1" l="1"/>
  <c r="AB186" i="1"/>
  <c r="AC186" i="1"/>
  <c r="AD186" i="1" s="1"/>
  <c r="BC180" i="1"/>
  <c r="AH186" i="1"/>
  <c r="AA188" i="1" l="1"/>
  <c r="AB187" i="1"/>
  <c r="AC187" i="1"/>
  <c r="AH187" i="1"/>
  <c r="BC181" i="1"/>
  <c r="AD187" i="1"/>
  <c r="BF180" i="1"/>
  <c r="BF181" i="1"/>
  <c r="AA189" i="1" l="1"/>
  <c r="AB188" i="1"/>
  <c r="BC182" i="1"/>
  <c r="AC188" i="1"/>
  <c r="BF182" i="1"/>
  <c r="AH188" i="1"/>
  <c r="AA190" i="1" l="1"/>
  <c r="AB189" i="1"/>
  <c r="AC189" i="1"/>
  <c r="AH189" i="1"/>
  <c r="BC183" i="1"/>
  <c r="AD189" i="1"/>
  <c r="AD188" i="1"/>
  <c r="BF183" i="1"/>
  <c r="AA191" i="1" l="1"/>
  <c r="AB190" i="1"/>
  <c r="BC184" i="1"/>
  <c r="AC190" i="1"/>
  <c r="AH190" i="1" s="1"/>
  <c r="AD190" i="1"/>
  <c r="BF184" i="1"/>
  <c r="AA192" i="1" l="1"/>
  <c r="AB191" i="1"/>
  <c r="BC185" i="1"/>
  <c r="BF185" i="1"/>
  <c r="AC191" i="1"/>
  <c r="AH191" i="1" s="1"/>
  <c r="AD191" i="1"/>
  <c r="AA193" i="1" l="1"/>
  <c r="AB192" i="1"/>
  <c r="BC186" i="1"/>
  <c r="AC192" i="1"/>
  <c r="AH192" i="1" s="1"/>
  <c r="BF186" i="1"/>
  <c r="AD192" i="1"/>
  <c r="AA194" i="1" l="1"/>
  <c r="AB193" i="1"/>
  <c r="BC187" i="1"/>
  <c r="BF187" i="1" s="1"/>
  <c r="AC193" i="1"/>
  <c r="AD193" i="1"/>
  <c r="AH193" i="1"/>
  <c r="AA195" i="1" l="1"/>
  <c r="AB194" i="1"/>
  <c r="BC188" i="1"/>
  <c r="BF188" i="1"/>
  <c r="AC194" i="1"/>
  <c r="AH194" i="1"/>
  <c r="AA196" i="1" l="1"/>
  <c r="AB195" i="1"/>
  <c r="AC195" i="1"/>
  <c r="AH195" i="1"/>
  <c r="BC189" i="1"/>
  <c r="AD195" i="1"/>
  <c r="AD194" i="1"/>
  <c r="BF189" i="1"/>
  <c r="AA197" i="1" l="1"/>
  <c r="AB196" i="1"/>
  <c r="AC196" i="1"/>
  <c r="AD196" i="1" s="1"/>
  <c r="BC190" i="1"/>
  <c r="AH196" i="1"/>
  <c r="AA198" i="1" l="1"/>
  <c r="AB197" i="1"/>
  <c r="BC191" i="1"/>
  <c r="AC197" i="1"/>
  <c r="AH197" i="1" s="1"/>
  <c r="BF190" i="1"/>
  <c r="AD197" i="1"/>
  <c r="AA199" i="1" l="1"/>
  <c r="AB198" i="1"/>
  <c r="AC198" i="1"/>
  <c r="BF191" i="1"/>
  <c r="BC192" i="1"/>
  <c r="AD198" i="1"/>
  <c r="AH198" i="1"/>
  <c r="AA200" i="1" l="1"/>
  <c r="AB199" i="1"/>
  <c r="BC193" i="1"/>
  <c r="BF193" i="1"/>
  <c r="BF192" i="1"/>
  <c r="AC199" i="1"/>
  <c r="AH199" i="1"/>
  <c r="AD199" i="1"/>
  <c r="AA201" i="1" l="1"/>
  <c r="AB200" i="1"/>
  <c r="BC194" i="1"/>
  <c r="BF194" i="1"/>
  <c r="AC200" i="1"/>
  <c r="AD200" i="1" s="1"/>
  <c r="AH200" i="1"/>
  <c r="AA202" i="1" l="1"/>
  <c r="AB201" i="1"/>
  <c r="BC195" i="1"/>
  <c r="AC201" i="1"/>
  <c r="AH201" i="1" s="1"/>
  <c r="BF195" i="1"/>
  <c r="AD201" i="1"/>
  <c r="AA203" i="1" l="1"/>
  <c r="AB202" i="1"/>
  <c r="BC196" i="1"/>
  <c r="BF196" i="1"/>
  <c r="AC202" i="1"/>
  <c r="AD202" i="1" s="1"/>
  <c r="AH202" i="1"/>
  <c r="AA204" i="1" l="1"/>
  <c r="AB203" i="1"/>
  <c r="AC203" i="1"/>
  <c r="BC197" i="1"/>
  <c r="BF197" i="1" s="1"/>
  <c r="AD203" i="1"/>
  <c r="AH203" i="1"/>
  <c r="AA205" i="1" l="1"/>
  <c r="AB204" i="1"/>
  <c r="BC198" i="1"/>
  <c r="AC204" i="1"/>
  <c r="AH204" i="1" s="1"/>
  <c r="BF198" i="1"/>
  <c r="AD204" i="1"/>
  <c r="AA206" i="1" l="1"/>
  <c r="AB205" i="1"/>
  <c r="BC199" i="1"/>
  <c r="AC205" i="1"/>
  <c r="AH205" i="1" s="1"/>
  <c r="AD205" i="1"/>
  <c r="BF199" i="1"/>
  <c r="AA207" i="1" l="1"/>
  <c r="AB206" i="1"/>
  <c r="AC206" i="1"/>
  <c r="AD206" i="1" s="1"/>
  <c r="BC200" i="1"/>
  <c r="AH206" i="1"/>
  <c r="AA208" i="1" l="1"/>
  <c r="AB207" i="1"/>
  <c r="AC207" i="1"/>
  <c r="AH207" i="1"/>
  <c r="BC201" i="1"/>
  <c r="AD207" i="1"/>
  <c r="BF200" i="1"/>
  <c r="BF201" i="1"/>
  <c r="AA209" i="1" l="1"/>
  <c r="AB208" i="1"/>
  <c r="AC208" i="1"/>
  <c r="BC202" i="1"/>
  <c r="BF202" i="1" s="1"/>
  <c r="AD208" i="1"/>
  <c r="AH208" i="1"/>
  <c r="AA210" i="1" l="1"/>
  <c r="AB209" i="1"/>
  <c r="AC209" i="1"/>
  <c r="BC203" i="1"/>
  <c r="BF203" i="1" s="1"/>
  <c r="AH209" i="1"/>
  <c r="AA211" i="1" l="1"/>
  <c r="AB210" i="1"/>
  <c r="AC210" i="1"/>
  <c r="AD210" i="1"/>
  <c r="BC204" i="1"/>
  <c r="AH210" i="1"/>
  <c r="AD209" i="1"/>
  <c r="BF204" i="1"/>
  <c r="AA212" i="1" l="1"/>
  <c r="AB211" i="1"/>
  <c r="AC211" i="1"/>
  <c r="BC205" i="1"/>
  <c r="BF205" i="1" s="1"/>
  <c r="AD211" i="1"/>
  <c r="AA213" i="1" l="1"/>
  <c r="AB212" i="1"/>
  <c r="BC206" i="1"/>
  <c r="AC212" i="1"/>
  <c r="AH211" i="1"/>
  <c r="AD212" i="1"/>
  <c r="AA214" i="1" l="1"/>
  <c r="AB213" i="1"/>
  <c r="BF206" i="1"/>
  <c r="AC213" i="1"/>
  <c r="AH212" i="1"/>
  <c r="BC207" i="1"/>
  <c r="BF207" i="1" s="1"/>
  <c r="AD213" i="1"/>
  <c r="AA215" i="1" l="1"/>
  <c r="AB214" i="1"/>
  <c r="AC214" i="1"/>
  <c r="BC208" i="1"/>
  <c r="BF208" i="1"/>
  <c r="AH213" i="1"/>
  <c r="AH214" i="1"/>
  <c r="AD214" i="1"/>
  <c r="AA216" i="1" l="1"/>
  <c r="AB215" i="1"/>
  <c r="BC209" i="1"/>
  <c r="AC215" i="1"/>
  <c r="BF209" i="1"/>
  <c r="AD215" i="1"/>
  <c r="AA217" i="1" l="1"/>
  <c r="AB216" i="1"/>
  <c r="BC210" i="1"/>
  <c r="BF210" i="1"/>
  <c r="AH215" i="1"/>
  <c r="AC216" i="1"/>
  <c r="AH216" i="1"/>
  <c r="AD216" i="1"/>
  <c r="AA218" i="1" l="1"/>
  <c r="AB217" i="1"/>
  <c r="BC211" i="1"/>
  <c r="BF211" i="1"/>
  <c r="AC217" i="1"/>
  <c r="AH217" i="1" s="1"/>
  <c r="AD217" i="1"/>
  <c r="AA219" i="1" l="1"/>
  <c r="AB218" i="1"/>
  <c r="BC212" i="1"/>
  <c r="AC218" i="1"/>
  <c r="AH218" i="1" s="1"/>
  <c r="BF212" i="1"/>
  <c r="AD218" i="1"/>
  <c r="AA220" i="1" l="1"/>
  <c r="AB219" i="1"/>
  <c r="BC213" i="1"/>
  <c r="AC219" i="1"/>
  <c r="BF213" i="1"/>
  <c r="AH219" i="1"/>
  <c r="AA221" i="1" l="1"/>
  <c r="AB220" i="1"/>
  <c r="AD219" i="1"/>
  <c r="AC220" i="1"/>
  <c r="AD220" i="1"/>
  <c r="AH220" i="1"/>
  <c r="BC214" i="1"/>
  <c r="BF214" i="1" s="1"/>
  <c r="AA222" i="1" l="1"/>
  <c r="AB221" i="1"/>
  <c r="BC215" i="1"/>
  <c r="BF215" i="1"/>
  <c r="AC221" i="1"/>
  <c r="AH221" i="1" s="1"/>
  <c r="AD221" i="1"/>
  <c r="AA223" i="1" l="1"/>
  <c r="AB222" i="1"/>
  <c r="AC222" i="1"/>
  <c r="BC216" i="1"/>
  <c r="BF216" i="1" s="1"/>
  <c r="AH222" i="1"/>
  <c r="AA224" i="1" l="1"/>
  <c r="AB223" i="1"/>
  <c r="BC217" i="1"/>
  <c r="BF217" i="1" s="1"/>
  <c r="AD222" i="1"/>
  <c r="AC223" i="1"/>
  <c r="AD223" i="1"/>
  <c r="AH223" i="1"/>
  <c r="AA225" i="1" l="1"/>
  <c r="AB224" i="1"/>
  <c r="AC224" i="1"/>
  <c r="AD224" i="1" s="1"/>
  <c r="BC218" i="1"/>
  <c r="AH224" i="1"/>
  <c r="AA226" i="1" l="1"/>
  <c r="AB225" i="1"/>
  <c r="BF218" i="1"/>
  <c r="BC219" i="1"/>
  <c r="AC225" i="1"/>
  <c r="AH225" i="1"/>
  <c r="AA227" i="1" l="1"/>
  <c r="AB226" i="1"/>
  <c r="BF219" i="1"/>
  <c r="BC220" i="1"/>
  <c r="AD225" i="1"/>
  <c r="AC226" i="1"/>
  <c r="AD226" i="1" s="1"/>
  <c r="AH226" i="1"/>
  <c r="AA228" i="1" l="1"/>
  <c r="AB227" i="1"/>
  <c r="AC227" i="1"/>
  <c r="AD227" i="1" s="1"/>
  <c r="BC221" i="1"/>
  <c r="BF221" i="1" s="1"/>
  <c r="AH227" i="1"/>
  <c r="BF220" i="1"/>
  <c r="AA229" i="1" l="1"/>
  <c r="AB228" i="1"/>
  <c r="AC228" i="1"/>
  <c r="BC222" i="1"/>
  <c r="BF222" i="1" s="1"/>
  <c r="AD228" i="1"/>
  <c r="AH228" i="1"/>
  <c r="AA230" i="1" l="1"/>
  <c r="AB229" i="1"/>
  <c r="BC223" i="1"/>
  <c r="AC229" i="1"/>
  <c r="AH229" i="1" s="1"/>
  <c r="BF223" i="1"/>
  <c r="AD229" i="1"/>
  <c r="AA231" i="1" l="1"/>
  <c r="AB230" i="1"/>
  <c r="AC230" i="1"/>
  <c r="AD230" i="1" s="1"/>
  <c r="BC224" i="1"/>
  <c r="BF224" i="1"/>
  <c r="AH230" i="1"/>
  <c r="AA232" i="1" l="1"/>
  <c r="AB231" i="1"/>
  <c r="BC225" i="1"/>
  <c r="AC231" i="1"/>
  <c r="BF225" i="1"/>
  <c r="AD231" i="1"/>
  <c r="AA233" i="1" l="1"/>
  <c r="AB232" i="1"/>
  <c r="BC226" i="1"/>
  <c r="BF226" i="1" s="1"/>
  <c r="AH231" i="1"/>
  <c r="AC232" i="1"/>
  <c r="AD232" i="1"/>
  <c r="AH232" i="1"/>
  <c r="AA234" i="1" l="1"/>
  <c r="AB233" i="1"/>
  <c r="BC227" i="1"/>
  <c r="BF227" i="1"/>
  <c r="AC233" i="1"/>
  <c r="AH233" i="1" s="1"/>
  <c r="AD233" i="1"/>
  <c r="AA235" i="1" l="1"/>
  <c r="AB234" i="1"/>
  <c r="BC228" i="1"/>
  <c r="BF228" i="1" s="1"/>
  <c r="AC234" i="1"/>
  <c r="AH234" i="1"/>
  <c r="AA236" i="1" l="1"/>
  <c r="AB235" i="1"/>
  <c r="BC229" i="1"/>
  <c r="BF229" i="1"/>
  <c r="AD234" i="1"/>
  <c r="AC235" i="1"/>
  <c r="AH235" i="1"/>
  <c r="AD235" i="1"/>
  <c r="AA237" i="1" l="1"/>
  <c r="AB236" i="1"/>
  <c r="BC230" i="1"/>
  <c r="AC236" i="1"/>
  <c r="AD236" i="1" s="1"/>
  <c r="BF230" i="1"/>
  <c r="AH236" i="1"/>
  <c r="AA238" i="1" l="1"/>
  <c r="AB237" i="1"/>
  <c r="BC231" i="1"/>
  <c r="AC237" i="1"/>
  <c r="AD237" i="1"/>
  <c r="AH237" i="1"/>
  <c r="AA239" i="1" l="1"/>
  <c r="AB238" i="1"/>
  <c r="AC238" i="1"/>
  <c r="AH238" i="1"/>
  <c r="BC232" i="1"/>
  <c r="AD238" i="1"/>
  <c r="BF231" i="1"/>
  <c r="BF232" i="1"/>
  <c r="AA240" i="1" l="1"/>
  <c r="AB239" i="1"/>
  <c r="BC233" i="1"/>
  <c r="BF233" i="1"/>
  <c r="AC239" i="1"/>
  <c r="AH239" i="1" s="1"/>
  <c r="AD239" i="1"/>
  <c r="AA241" i="1" l="1"/>
  <c r="AB240" i="1"/>
  <c r="BC234" i="1"/>
  <c r="AC240" i="1"/>
  <c r="AD240" i="1" s="1"/>
  <c r="AH240" i="1"/>
  <c r="AA242" i="1" l="1"/>
  <c r="AB241" i="1"/>
  <c r="BC235" i="1"/>
  <c r="AC241" i="1"/>
  <c r="BF235" i="1"/>
  <c r="BF234" i="1"/>
  <c r="AH241" i="1"/>
  <c r="AD241" i="1"/>
  <c r="AA243" i="1" l="1"/>
  <c r="AB242" i="1"/>
  <c r="BC236" i="1"/>
  <c r="AC242" i="1"/>
  <c r="BF236" i="1"/>
  <c r="AH242" i="1"/>
  <c r="AA244" i="1" l="1"/>
  <c r="AB243" i="1"/>
  <c r="BC237" i="1"/>
  <c r="BF237" i="1" s="1"/>
  <c r="AD242" i="1"/>
  <c r="AC243" i="1"/>
  <c r="AD243" i="1"/>
  <c r="AA245" i="1" l="1"/>
  <c r="AB244" i="1"/>
  <c r="BC238" i="1"/>
  <c r="BF238" i="1"/>
  <c r="AH243" i="1"/>
  <c r="AC244" i="1"/>
  <c r="AH244" i="1"/>
  <c r="AD244" i="1"/>
  <c r="AA246" i="1" l="1"/>
  <c r="AB245" i="1"/>
  <c r="BC239" i="1"/>
  <c r="AC245" i="1"/>
  <c r="AD245" i="1"/>
  <c r="AH245" i="1"/>
  <c r="AA247" i="1" l="1"/>
  <c r="AB246" i="1"/>
  <c r="BC240" i="1"/>
  <c r="BF240" i="1" s="1"/>
  <c r="BF239" i="1"/>
  <c r="AC246" i="1"/>
  <c r="AD246" i="1"/>
  <c r="AA248" i="1" l="1"/>
  <c r="AB247" i="1"/>
  <c r="BC241" i="1"/>
  <c r="BF241" i="1" s="1"/>
  <c r="AH246" i="1"/>
  <c r="AC247" i="1"/>
  <c r="AD247" i="1"/>
  <c r="AA249" i="1" l="1"/>
  <c r="AB248" i="1"/>
  <c r="AC248" i="1"/>
  <c r="BC242" i="1"/>
  <c r="BF242" i="1"/>
  <c r="AH247" i="1"/>
  <c r="AH248" i="1"/>
  <c r="AD248" i="1"/>
  <c r="AA250" i="1" l="1"/>
  <c r="AB249" i="1"/>
  <c r="AC249" i="1"/>
  <c r="BC243" i="1"/>
  <c r="BF243" i="1" s="1"/>
  <c r="AD249" i="1"/>
  <c r="AH249" i="1"/>
  <c r="AA251" i="1" l="1"/>
  <c r="AB250" i="1"/>
  <c r="AC250" i="1"/>
  <c r="AD250" i="1"/>
  <c r="BC244" i="1"/>
  <c r="BF244" i="1" s="1"/>
  <c r="AA252" i="1" l="1"/>
  <c r="AB251" i="1"/>
  <c r="AC251" i="1"/>
  <c r="AD251" i="1"/>
  <c r="BC245" i="1"/>
  <c r="BF245" i="1" s="1"/>
  <c r="AH251" i="1"/>
  <c r="AH250" i="1"/>
  <c r="AA253" i="1" l="1"/>
  <c r="AB252" i="1"/>
  <c r="BC246" i="1"/>
  <c r="BF246" i="1" s="1"/>
  <c r="AC252" i="1"/>
  <c r="AH252" i="1"/>
  <c r="AA254" i="1" l="1"/>
  <c r="AB253" i="1"/>
  <c r="AC253" i="1"/>
  <c r="AD252" i="1"/>
  <c r="BC247" i="1"/>
  <c r="AD253" i="1"/>
  <c r="AH253" i="1"/>
  <c r="AA255" i="1" l="1"/>
  <c r="AB254" i="1"/>
  <c r="BC248" i="1"/>
  <c r="AC254" i="1"/>
  <c r="AH254" i="1" s="1"/>
  <c r="BF248" i="1"/>
  <c r="BF247" i="1"/>
  <c r="AD254" i="1"/>
  <c r="AA256" i="1" l="1"/>
  <c r="AB255" i="1"/>
  <c r="AC255" i="1"/>
  <c r="AD255" i="1" s="1"/>
  <c r="BC249" i="1"/>
  <c r="AH255" i="1"/>
  <c r="AA257" i="1" l="1"/>
  <c r="AB256" i="1"/>
  <c r="BC250" i="1"/>
  <c r="BF250" i="1" s="1"/>
  <c r="BF249" i="1"/>
  <c r="AC256" i="1"/>
  <c r="AD256" i="1"/>
  <c r="AH256" i="1"/>
  <c r="AA258" i="1" l="1"/>
  <c r="AB257" i="1"/>
  <c r="AC257" i="1"/>
  <c r="AH257" i="1"/>
  <c r="BC251" i="1"/>
  <c r="BF251" i="1" s="1"/>
  <c r="AA259" i="1" l="1"/>
  <c r="AB258" i="1"/>
  <c r="AC258" i="1"/>
  <c r="AH258" i="1"/>
  <c r="BC252" i="1"/>
  <c r="AD258" i="1"/>
  <c r="AD257" i="1"/>
  <c r="BF252" i="1"/>
  <c r="AA260" i="1" l="1"/>
  <c r="AB259" i="1"/>
  <c r="BC253" i="1"/>
  <c r="BF253" i="1"/>
  <c r="AC259" i="1"/>
  <c r="AH259" i="1" s="1"/>
  <c r="AD259" i="1"/>
  <c r="AA261" i="1" l="1"/>
  <c r="AB260" i="1"/>
  <c r="BC254" i="1"/>
  <c r="BF254" i="1" s="1"/>
  <c r="AC260" i="1"/>
  <c r="AH260" i="1"/>
  <c r="AA262" i="1" l="1"/>
  <c r="AB261" i="1"/>
  <c r="BC255" i="1"/>
  <c r="BF255" i="1" s="1"/>
  <c r="AD260" i="1"/>
  <c r="AC261" i="1"/>
  <c r="AH261" i="1"/>
  <c r="AD261" i="1"/>
  <c r="AA263" i="1" l="1"/>
  <c r="AB262" i="1"/>
  <c r="AC262" i="1"/>
  <c r="AD262" i="1" s="1"/>
  <c r="BC256" i="1"/>
  <c r="AH262" i="1"/>
  <c r="AA264" i="1" l="1"/>
  <c r="AB263" i="1"/>
  <c r="AC263" i="1"/>
  <c r="AD263" i="1"/>
  <c r="BC257" i="1"/>
  <c r="BF257" i="1" s="1"/>
  <c r="AH263" i="1"/>
  <c r="BF256" i="1"/>
  <c r="AA265" i="1" l="1"/>
  <c r="AB264" i="1"/>
  <c r="BC258" i="1"/>
  <c r="BF258" i="1"/>
  <c r="AC264" i="1"/>
  <c r="AD264" i="1"/>
  <c r="AH264" i="1"/>
  <c r="AA266" i="1" l="1"/>
  <c r="AB265" i="1"/>
  <c r="AC265" i="1"/>
  <c r="AH265" i="1"/>
  <c r="BC259" i="1"/>
  <c r="AA267" i="1" l="1"/>
  <c r="AB266" i="1"/>
  <c r="BC260" i="1"/>
  <c r="AD265" i="1"/>
  <c r="AC266" i="1"/>
  <c r="AD266" i="1"/>
  <c r="BF259" i="1"/>
  <c r="AH266" i="1"/>
  <c r="AA268" i="1" l="1"/>
  <c r="AB267" i="1"/>
  <c r="BC261" i="1"/>
  <c r="BF261" i="1" s="1"/>
  <c r="BF260" i="1"/>
  <c r="AC267" i="1"/>
  <c r="AD267" i="1"/>
  <c r="AH267" i="1"/>
  <c r="AA269" i="1" l="1"/>
  <c r="AB268" i="1"/>
  <c r="AC268" i="1"/>
  <c r="BC262" i="1"/>
  <c r="BF262" i="1" s="1"/>
  <c r="AH268" i="1"/>
  <c r="AD268" i="1"/>
  <c r="AA270" i="1" l="1"/>
  <c r="AB269" i="1"/>
  <c r="AC269" i="1"/>
  <c r="AH269" i="1" s="1"/>
  <c r="AD269" i="1"/>
  <c r="BC263" i="1"/>
  <c r="BF263" i="1" s="1"/>
  <c r="AA271" i="1" l="1"/>
  <c r="AB270" i="1"/>
  <c r="AC270" i="1"/>
  <c r="BC264" i="1"/>
  <c r="BF264" i="1" s="1"/>
  <c r="AH270" i="1"/>
  <c r="AA272" i="1" l="1"/>
  <c r="AB271" i="1"/>
  <c r="AC271" i="1"/>
  <c r="AD271" i="1" s="1"/>
  <c r="AD270" i="1"/>
  <c r="BC265" i="1"/>
  <c r="AH271" i="1"/>
  <c r="AA273" i="1" l="1"/>
  <c r="AB272" i="1"/>
  <c r="BC266" i="1"/>
  <c r="BF266" i="1"/>
  <c r="BF265" i="1"/>
  <c r="AC272" i="1"/>
  <c r="AH272" i="1"/>
  <c r="AD272" i="1"/>
  <c r="AA274" i="1" l="1"/>
  <c r="AB273" i="1"/>
  <c r="BC267" i="1"/>
  <c r="AC273" i="1"/>
  <c r="BF267" i="1"/>
  <c r="AH273" i="1"/>
  <c r="AD273" i="1"/>
  <c r="AA275" i="1" l="1"/>
  <c r="AB274" i="1"/>
  <c r="AC274" i="1"/>
  <c r="BC268" i="1"/>
  <c r="BF268" i="1" s="1"/>
  <c r="AD274" i="1"/>
  <c r="AH274" i="1"/>
  <c r="AA276" i="1" l="1"/>
  <c r="AB275" i="1"/>
  <c r="AC275" i="1"/>
  <c r="AH275" i="1" s="1"/>
  <c r="AD275" i="1"/>
  <c r="BC269" i="1"/>
  <c r="BF269" i="1" s="1"/>
  <c r="AA277" i="1" l="1"/>
  <c r="AB276" i="1"/>
  <c r="AC276" i="1"/>
  <c r="BC270" i="1"/>
  <c r="BF270" i="1" s="1"/>
  <c r="AH276" i="1"/>
  <c r="AA278" i="1" l="1"/>
  <c r="AB277" i="1"/>
  <c r="BC271" i="1"/>
  <c r="BF271" i="1" s="1"/>
  <c r="AD276" i="1"/>
  <c r="AC277" i="1"/>
  <c r="AD277" i="1"/>
  <c r="AA279" i="1" l="1"/>
  <c r="AB278" i="1"/>
  <c r="BC272" i="1"/>
  <c r="BF272" i="1"/>
  <c r="AH277" i="1"/>
  <c r="AC278" i="1"/>
  <c r="AH278" i="1"/>
  <c r="AD278" i="1"/>
  <c r="AA280" i="1" l="1"/>
  <c r="AB279" i="1"/>
  <c r="BC273" i="1"/>
  <c r="AC279" i="1"/>
  <c r="BF273" i="1"/>
  <c r="AD279" i="1"/>
  <c r="AA281" i="1" l="1"/>
  <c r="AB280" i="1"/>
  <c r="AC280" i="1"/>
  <c r="AH280" i="1" s="1"/>
  <c r="AD280" i="1"/>
  <c r="AH279" i="1"/>
  <c r="BC274" i="1"/>
  <c r="BF274" i="1" s="1"/>
  <c r="AA282" i="1" l="1"/>
  <c r="AB281" i="1"/>
  <c r="BC275" i="1"/>
  <c r="BF275" i="1"/>
  <c r="AC281" i="1"/>
  <c r="AD281" i="1" s="1"/>
  <c r="AH281" i="1"/>
  <c r="AA283" i="1" l="1"/>
  <c r="AB282" i="1"/>
  <c r="AC282" i="1"/>
  <c r="BC276" i="1"/>
  <c r="BF276" i="1" s="1"/>
  <c r="AD282" i="1"/>
  <c r="AH282" i="1"/>
  <c r="AA284" i="1" l="1"/>
  <c r="AB283" i="1"/>
  <c r="AC283" i="1"/>
  <c r="AD283" i="1"/>
  <c r="BC277" i="1"/>
  <c r="BF277" i="1" s="1"/>
  <c r="AA285" i="1" l="1"/>
  <c r="AB284" i="1"/>
  <c r="BC278" i="1"/>
  <c r="BF278" i="1" s="1"/>
  <c r="AH283" i="1"/>
  <c r="AC284" i="1"/>
  <c r="AD284" i="1"/>
  <c r="AA286" i="1" l="1"/>
  <c r="AB285" i="1"/>
  <c r="BC279" i="1"/>
  <c r="BF279" i="1" s="1"/>
  <c r="AH284" i="1"/>
  <c r="AC285" i="1"/>
  <c r="AH285" i="1"/>
  <c r="AA287" i="1" l="1"/>
  <c r="AB286" i="1"/>
  <c r="BC280" i="1"/>
  <c r="BF280" i="1" s="1"/>
  <c r="AD285" i="1"/>
  <c r="AC286" i="1"/>
  <c r="AD286" i="1"/>
  <c r="AH286" i="1"/>
  <c r="AA288" i="1" l="1"/>
  <c r="AB287" i="1"/>
  <c r="BC281" i="1"/>
  <c r="BF281" i="1" s="1"/>
  <c r="AC287" i="1"/>
  <c r="AH287" i="1"/>
  <c r="AD287" i="1"/>
  <c r="AA289" i="1" l="1"/>
  <c r="AB288" i="1"/>
  <c r="AC288" i="1"/>
  <c r="BC282" i="1"/>
  <c r="BF282" i="1" s="1"/>
  <c r="AD288" i="1"/>
  <c r="AH288" i="1"/>
  <c r="AA290" i="1" l="1"/>
  <c r="AB289" i="1"/>
  <c r="AC289" i="1"/>
  <c r="AD289" i="1" s="1"/>
  <c r="AH289" i="1"/>
  <c r="BC283" i="1"/>
  <c r="AA291" i="1" l="1"/>
  <c r="AB290" i="1"/>
  <c r="AC290" i="1"/>
  <c r="BF283" i="1"/>
  <c r="BC284" i="1"/>
  <c r="AD290" i="1"/>
  <c r="AA292" i="1" l="1"/>
  <c r="AB291" i="1"/>
  <c r="AH290" i="1"/>
  <c r="AC291" i="1"/>
  <c r="AD291" i="1"/>
  <c r="BF284" i="1"/>
  <c r="BC285" i="1"/>
  <c r="BF285" i="1" s="1"/>
  <c r="AH291" i="1"/>
  <c r="AA293" i="1" l="1"/>
  <c r="AB292" i="1"/>
  <c r="BC286" i="1"/>
  <c r="BF286" i="1"/>
  <c r="AC292" i="1"/>
  <c r="AD292" i="1" s="1"/>
  <c r="AH292" i="1"/>
  <c r="AA294" i="1" l="1"/>
  <c r="AB293" i="1"/>
  <c r="AC293" i="1"/>
  <c r="AH293" i="1"/>
  <c r="BC287" i="1"/>
  <c r="BF287" i="1" s="1"/>
  <c r="AA295" i="1" l="1"/>
  <c r="AB294" i="1"/>
  <c r="AC294" i="1"/>
  <c r="AD293" i="1"/>
  <c r="BC288" i="1"/>
  <c r="AD294" i="1"/>
  <c r="AH294" i="1"/>
  <c r="AA296" i="1" l="1"/>
  <c r="AB295" i="1"/>
  <c r="AC295" i="1"/>
  <c r="AH295" i="1"/>
  <c r="BC289" i="1"/>
  <c r="AD295" i="1"/>
  <c r="BF288" i="1"/>
  <c r="BF289" i="1"/>
  <c r="AA297" i="1" l="1"/>
  <c r="AB296" i="1"/>
  <c r="BC290" i="1"/>
  <c r="BF290" i="1"/>
  <c r="AC296" i="1"/>
  <c r="AH296" i="1" s="1"/>
  <c r="AD296" i="1"/>
  <c r="AA298" i="1" l="1"/>
  <c r="AB297" i="1"/>
  <c r="AC297" i="1"/>
  <c r="AD297" i="1"/>
  <c r="BC291" i="1"/>
  <c r="BF291" i="1" s="1"/>
  <c r="AA299" i="1" l="1"/>
  <c r="AB298" i="1"/>
  <c r="AC298" i="1"/>
  <c r="AD298" i="1"/>
  <c r="BC292" i="1"/>
  <c r="BF292" i="1" s="1"/>
  <c r="AH298" i="1"/>
  <c r="AH297" i="1"/>
  <c r="AA300" i="1" l="1"/>
  <c r="AB299" i="1"/>
  <c r="AC299" i="1"/>
  <c r="BC293" i="1"/>
  <c r="BF293" i="1" s="1"/>
  <c r="AH299" i="1"/>
  <c r="AD299" i="1"/>
  <c r="AA301" i="1" l="1"/>
  <c r="AB300" i="1"/>
  <c r="AC300" i="1"/>
  <c r="BC294" i="1"/>
  <c r="BF294" i="1" s="1"/>
  <c r="AH300" i="1"/>
  <c r="AD300" i="1"/>
  <c r="AA302" i="1" l="1"/>
  <c r="AB301" i="1"/>
  <c r="AC301" i="1"/>
  <c r="AD301" i="1"/>
  <c r="BC295" i="1"/>
  <c r="BF295" i="1" s="1"/>
  <c r="AA303" i="1" l="1"/>
  <c r="AB302" i="1"/>
  <c r="BC296" i="1"/>
  <c r="BF296" i="1" s="1"/>
  <c r="AH301" i="1"/>
  <c r="AC302" i="1"/>
  <c r="AD302" i="1"/>
  <c r="AA304" i="1" l="1"/>
  <c r="AB303" i="1"/>
  <c r="AC303" i="1"/>
  <c r="AH302" i="1"/>
  <c r="BC297" i="1"/>
  <c r="AD303" i="1"/>
  <c r="AH303" i="1"/>
  <c r="AA305" i="1" l="1"/>
  <c r="AB304" i="1"/>
  <c r="BC298" i="1"/>
  <c r="BF298" i="1" s="1"/>
  <c r="BF297" i="1"/>
  <c r="AC304" i="1"/>
  <c r="AD304" i="1"/>
  <c r="AA306" i="1" l="1"/>
  <c r="AB305" i="1"/>
  <c r="AC305" i="1"/>
  <c r="AD305" i="1"/>
  <c r="BC299" i="1"/>
  <c r="AH305" i="1"/>
  <c r="AH304" i="1"/>
  <c r="BF299" i="1"/>
  <c r="AA307" i="1" l="1"/>
  <c r="AB306" i="1"/>
  <c r="AC306" i="1"/>
  <c r="AD306" i="1" s="1"/>
  <c r="AH306" i="1"/>
  <c r="BC300" i="1"/>
  <c r="AA308" i="1" l="1"/>
  <c r="AB307" i="1"/>
  <c r="BC301" i="1"/>
  <c r="BF301" i="1"/>
  <c r="BF300" i="1"/>
  <c r="AC307" i="1"/>
  <c r="AH307" i="1"/>
  <c r="AD307" i="1"/>
  <c r="AA309" i="1" l="1"/>
  <c r="AB308" i="1"/>
  <c r="BC302" i="1"/>
  <c r="AC308" i="1"/>
  <c r="BF302" i="1"/>
  <c r="AD308" i="1"/>
  <c r="AA310" i="1" l="1"/>
  <c r="AB309" i="1"/>
  <c r="BC303" i="1"/>
  <c r="BF303" i="1" s="1"/>
  <c r="AH308" i="1"/>
  <c r="AC309" i="1"/>
  <c r="AH309" i="1"/>
  <c r="AA311" i="1" l="1"/>
  <c r="AB310" i="1"/>
  <c r="BC304" i="1"/>
  <c r="BF304" i="1"/>
  <c r="AC310" i="1"/>
  <c r="AH310" i="1"/>
  <c r="AD309" i="1"/>
  <c r="AD310" i="1"/>
  <c r="AA312" i="1" l="1"/>
  <c r="AB311" i="1"/>
  <c r="BC305" i="1"/>
  <c r="AC311" i="1"/>
  <c r="AD311" i="1"/>
  <c r="AH311" i="1"/>
  <c r="AA313" i="1" l="1"/>
  <c r="AB312" i="1"/>
  <c r="BC306" i="1"/>
  <c r="BF306" i="1" s="1"/>
  <c r="BF305" i="1"/>
  <c r="AC312" i="1"/>
  <c r="AD312" i="1"/>
  <c r="AH312" i="1"/>
  <c r="AA314" i="1" l="1"/>
  <c r="AB313" i="1"/>
  <c r="AC313" i="1"/>
  <c r="AH313" i="1" s="1"/>
  <c r="AD313" i="1"/>
  <c r="BC307" i="1"/>
  <c r="BF307" i="1" s="1"/>
  <c r="AA315" i="1" l="1"/>
  <c r="AB314" i="1"/>
  <c r="AC314" i="1"/>
  <c r="BC308" i="1"/>
  <c r="BF308" i="1" s="1"/>
  <c r="AD314" i="1"/>
  <c r="AA316" i="1" l="1"/>
  <c r="AB315" i="1"/>
  <c r="BC309" i="1"/>
  <c r="BF309" i="1"/>
  <c r="AH314" i="1"/>
  <c r="AC315" i="1"/>
  <c r="AH315" i="1"/>
  <c r="AD315" i="1"/>
  <c r="AA317" i="1" l="1"/>
  <c r="AB316" i="1"/>
  <c r="BC310" i="1"/>
  <c r="AC316" i="1"/>
  <c r="AH316" i="1"/>
  <c r="AD316" i="1"/>
  <c r="AA318" i="1" l="1"/>
  <c r="AB317" i="1"/>
  <c r="BC311" i="1"/>
  <c r="BF311" i="1" s="1"/>
  <c r="BF310" i="1"/>
  <c r="AC317" i="1"/>
  <c r="AH317" i="1"/>
  <c r="AA319" i="1" l="1"/>
  <c r="AB318" i="1"/>
  <c r="BC312" i="1"/>
  <c r="AC318" i="1"/>
  <c r="AD317" i="1"/>
  <c r="AH318" i="1"/>
  <c r="AA320" i="1" l="1"/>
  <c r="AB319" i="1"/>
  <c r="BF312" i="1"/>
  <c r="AC319" i="1"/>
  <c r="AH319" i="1"/>
  <c r="AD318" i="1"/>
  <c r="BC313" i="1"/>
  <c r="BF313" i="1" s="1"/>
  <c r="AD319" i="1"/>
  <c r="AA321" i="1" l="1"/>
  <c r="AB320" i="1"/>
  <c r="BC314" i="1"/>
  <c r="AC320" i="1"/>
  <c r="AH320" i="1" s="1"/>
  <c r="AD320" i="1"/>
  <c r="BF314" i="1"/>
  <c r="AA322" i="1" l="1"/>
  <c r="AB321" i="1"/>
  <c r="AC321" i="1"/>
  <c r="AD321" i="1"/>
  <c r="BC315" i="1"/>
  <c r="BF315" i="1" s="1"/>
  <c r="AA323" i="1" l="1"/>
  <c r="AB322" i="1"/>
  <c r="BC316" i="1"/>
  <c r="AH321" i="1"/>
  <c r="AC322" i="1"/>
  <c r="AD322" i="1"/>
  <c r="AH322" i="1"/>
  <c r="AA324" i="1" l="1"/>
  <c r="AB323" i="1"/>
  <c r="BC317" i="1"/>
  <c r="AC323" i="1"/>
  <c r="BF316" i="1"/>
  <c r="AH323" i="1"/>
  <c r="AA325" i="1" l="1"/>
  <c r="AB324" i="1"/>
  <c r="AC324" i="1"/>
  <c r="AD324" i="1"/>
  <c r="BC318" i="1"/>
  <c r="BF318" i="1"/>
  <c r="BF317" i="1"/>
  <c r="AD323" i="1"/>
  <c r="AA326" i="1" l="1"/>
  <c r="AB325" i="1"/>
  <c r="AC325" i="1"/>
  <c r="AD325" i="1" s="1"/>
  <c r="BC319" i="1"/>
  <c r="BF319" i="1" s="1"/>
  <c r="AH325" i="1"/>
  <c r="AH324" i="1"/>
  <c r="AA327" i="1" l="1"/>
  <c r="AB326" i="1"/>
  <c r="AC326" i="1"/>
  <c r="AD326" i="1" s="1"/>
  <c r="AH326" i="1"/>
  <c r="BC320" i="1"/>
  <c r="AA328" i="1" l="1"/>
  <c r="AB327" i="1"/>
  <c r="AC327" i="1"/>
  <c r="AD327" i="1" s="1"/>
  <c r="BC321" i="1"/>
  <c r="BF321" i="1" s="1"/>
  <c r="AH327" i="1"/>
  <c r="BF320" i="1"/>
  <c r="AA329" i="1" l="1"/>
  <c r="AB328" i="1"/>
  <c r="AC328" i="1"/>
  <c r="BC322" i="1"/>
  <c r="BF322" i="1" s="1"/>
  <c r="AH328" i="1"/>
  <c r="AA330" i="1" l="1"/>
  <c r="AB329" i="1"/>
  <c r="BC323" i="1"/>
  <c r="BF323" i="1" s="1"/>
  <c r="AD328" i="1"/>
  <c r="AC329" i="1"/>
  <c r="AD329" i="1"/>
  <c r="AA331" i="1" l="1"/>
  <c r="AB330" i="1"/>
  <c r="BC324" i="1"/>
  <c r="BF324" i="1" s="1"/>
  <c r="AH329" i="1"/>
  <c r="AC330" i="1"/>
  <c r="AH330" i="1"/>
  <c r="AD330" i="1"/>
  <c r="AA332" i="1" l="1"/>
  <c r="AB331" i="1"/>
  <c r="AC331" i="1"/>
  <c r="AD331" i="1" s="1"/>
  <c r="AH331" i="1"/>
  <c r="BC325" i="1"/>
  <c r="BF325" i="1" s="1"/>
  <c r="AA333" i="1" l="1"/>
  <c r="AB332" i="1"/>
  <c r="BC326" i="1"/>
  <c r="AC332" i="1"/>
  <c r="AH332" i="1"/>
  <c r="AD332" i="1"/>
  <c r="AA334" i="1" l="1"/>
  <c r="AB333" i="1"/>
  <c r="BC327" i="1"/>
  <c r="BF327" i="1" s="1"/>
  <c r="BF326" i="1"/>
  <c r="AC333" i="1"/>
  <c r="AH333" i="1"/>
  <c r="AA335" i="1" l="1"/>
  <c r="AB334" i="1"/>
  <c r="AC334" i="1"/>
  <c r="AH334" i="1"/>
  <c r="BC328" i="1"/>
  <c r="AD334" i="1"/>
  <c r="AD333" i="1"/>
  <c r="BF328" i="1"/>
  <c r="AA336" i="1" l="1"/>
  <c r="AB335" i="1"/>
  <c r="AC335" i="1"/>
  <c r="AH335" i="1" s="1"/>
  <c r="AD335" i="1"/>
  <c r="BC329" i="1"/>
  <c r="BF329" i="1" s="1"/>
  <c r="AA337" i="1" l="1"/>
  <c r="AB336" i="1"/>
  <c r="AC336" i="1"/>
  <c r="BC330" i="1"/>
  <c r="BF330" i="1" s="1"/>
  <c r="AH336" i="1"/>
  <c r="AA338" i="1" l="1"/>
  <c r="AB337" i="1"/>
  <c r="BC331" i="1"/>
  <c r="AD336" i="1"/>
  <c r="AC337" i="1"/>
  <c r="AD337" i="1"/>
  <c r="AA339" i="1" l="1"/>
  <c r="AB338" i="1"/>
  <c r="BF331" i="1"/>
  <c r="AC338" i="1"/>
  <c r="AD338" i="1"/>
  <c r="AH337" i="1"/>
  <c r="BC332" i="1"/>
  <c r="BF332" i="1" s="1"/>
  <c r="AH338" i="1"/>
  <c r="AA340" i="1" l="1"/>
  <c r="AB339" i="1"/>
  <c r="AC339" i="1"/>
  <c r="AH339" i="1"/>
  <c r="BC333" i="1"/>
  <c r="BF333" i="1" s="1"/>
  <c r="AA341" i="1" l="1"/>
  <c r="AB340" i="1"/>
  <c r="BC334" i="1"/>
  <c r="BF334" i="1" s="1"/>
  <c r="AD339" i="1"/>
  <c r="AC340" i="1"/>
  <c r="AD340" i="1"/>
  <c r="AA342" i="1" l="1"/>
  <c r="AB341" i="1"/>
  <c r="AC341" i="1"/>
  <c r="AH340" i="1"/>
  <c r="BC335" i="1"/>
  <c r="AD341" i="1"/>
  <c r="AH341" i="1"/>
  <c r="AA343" i="1" l="1"/>
  <c r="AB342" i="1"/>
  <c r="AC342" i="1"/>
  <c r="AD342" i="1"/>
  <c r="BC336" i="1"/>
  <c r="AH342" i="1"/>
  <c r="BF335" i="1"/>
  <c r="BF336" i="1"/>
  <c r="AA344" i="1" l="1"/>
  <c r="AB343" i="1"/>
  <c r="BC337" i="1"/>
  <c r="AC343" i="1"/>
  <c r="AH343" i="1" s="1"/>
  <c r="AD343" i="1"/>
  <c r="BF337" i="1"/>
  <c r="AA345" i="1" l="1"/>
  <c r="AB344" i="1"/>
  <c r="BC338" i="1"/>
  <c r="AC344" i="1"/>
  <c r="BF338" i="1"/>
  <c r="BC339" i="1"/>
  <c r="AH344" i="1"/>
  <c r="AD344" i="1"/>
  <c r="BC340" i="1"/>
  <c r="BF339" i="1"/>
  <c r="BC341" i="1"/>
  <c r="BF340" i="1"/>
  <c r="BF341" i="1"/>
  <c r="BC342" i="1"/>
  <c r="BC343" i="1"/>
  <c r="BF342" i="1"/>
  <c r="BC344" i="1"/>
  <c r="BF343" i="1"/>
  <c r="BF344" i="1"/>
  <c r="BC345" i="1"/>
  <c r="BF345" i="1"/>
  <c r="BC346" i="1"/>
  <c r="BC347" i="1"/>
  <c r="BF346" i="1"/>
  <c r="BF347" i="1"/>
  <c r="BC348" i="1"/>
  <c r="BC349" i="1"/>
  <c r="BF348" i="1"/>
  <c r="BF349" i="1"/>
  <c r="BC350" i="1"/>
  <c r="BC351" i="1"/>
  <c r="BF350" i="1"/>
  <c r="BC352" i="1"/>
  <c r="BF351" i="1"/>
  <c r="BF352" i="1"/>
  <c r="BC353" i="1"/>
  <c r="BC354" i="1"/>
  <c r="BF353" i="1"/>
  <c r="BC355" i="1"/>
  <c r="BF354" i="1"/>
  <c r="BF355" i="1"/>
  <c r="BC356" i="1"/>
  <c r="BC357" i="1"/>
  <c r="BF356" i="1"/>
  <c r="BF357" i="1"/>
  <c r="BC358" i="1"/>
  <c r="BC359" i="1"/>
  <c r="BF358" i="1"/>
  <c r="BC360" i="1"/>
  <c r="BF359" i="1"/>
  <c r="BF360" i="1"/>
  <c r="BC361" i="1"/>
  <c r="BF361" i="1"/>
  <c r="BC362" i="1"/>
  <c r="BC363" i="1"/>
  <c r="BF362" i="1"/>
  <c r="BF363" i="1"/>
  <c r="BC364" i="1"/>
  <c r="BC365" i="1"/>
  <c r="BF364" i="1"/>
  <c r="BF365" i="1"/>
  <c r="BC366" i="1"/>
  <c r="BC367" i="1"/>
  <c r="BF366" i="1"/>
  <c r="BC368" i="1"/>
  <c r="BF367" i="1"/>
  <c r="BF368" i="1"/>
  <c r="BC369" i="1"/>
  <c r="BF369" i="1"/>
  <c r="BC370" i="1"/>
  <c r="BC371" i="1"/>
  <c r="BF370" i="1"/>
  <c r="BF371" i="1"/>
  <c r="BC372" i="1"/>
  <c r="BC373" i="1"/>
  <c r="BF372" i="1"/>
  <c r="BF373" i="1"/>
  <c r="BC374" i="1"/>
  <c r="BC375" i="1"/>
  <c r="BF374" i="1"/>
  <c r="BC376" i="1"/>
  <c r="BF375" i="1"/>
  <c r="BF376" i="1"/>
  <c r="BC377" i="1"/>
  <c r="BF377" i="1"/>
  <c r="BC378" i="1"/>
  <c r="BC379" i="1"/>
  <c r="BF378" i="1"/>
  <c r="BF379" i="1"/>
  <c r="BC380" i="1"/>
  <c r="BC381" i="1"/>
  <c r="BF380" i="1"/>
  <c r="BF381" i="1"/>
  <c r="BC382" i="1"/>
  <c r="BC383" i="1"/>
  <c r="BF382" i="1"/>
  <c r="BC384" i="1"/>
  <c r="BF383" i="1"/>
  <c r="BF384" i="1"/>
  <c r="BC385" i="1"/>
  <c r="BF385" i="1"/>
  <c r="BC386" i="1"/>
  <c r="BC387" i="1"/>
  <c r="BF386" i="1"/>
  <c r="BF387" i="1"/>
  <c r="BC388" i="1"/>
  <c r="BC389" i="1"/>
  <c r="BF388" i="1"/>
  <c r="BF389" i="1"/>
  <c r="BC390" i="1"/>
  <c r="BC391" i="1"/>
  <c r="BF390" i="1"/>
  <c r="BC392" i="1"/>
  <c r="BF391" i="1"/>
  <c r="BF392" i="1"/>
  <c r="BC393" i="1"/>
  <c r="BC394" i="1"/>
  <c r="BF393" i="1"/>
  <c r="BC395" i="1"/>
  <c r="BF394" i="1"/>
  <c r="BF395" i="1"/>
  <c r="BC396" i="1"/>
  <c r="BC397" i="1"/>
  <c r="BF396" i="1"/>
  <c r="BF397" i="1"/>
  <c r="BC398" i="1"/>
  <c r="BC399" i="1"/>
  <c r="BF398" i="1"/>
  <c r="BC400" i="1"/>
  <c r="BF399" i="1"/>
  <c r="BF400" i="1"/>
  <c r="BC401" i="1"/>
  <c r="BF401" i="1"/>
  <c r="BC402" i="1"/>
  <c r="BC403" i="1"/>
  <c r="BF402" i="1"/>
  <c r="BF403" i="1"/>
  <c r="BC404" i="1"/>
  <c r="BC405" i="1"/>
  <c r="BF404" i="1"/>
  <c r="BF405" i="1"/>
  <c r="BC406" i="1"/>
  <c r="BC407" i="1"/>
  <c r="BF406" i="1"/>
  <c r="BC408" i="1"/>
  <c r="BF407" i="1"/>
  <c r="BF408" i="1"/>
  <c r="BC409" i="1"/>
  <c r="BC410" i="1"/>
  <c r="BF409" i="1"/>
  <c r="BC411" i="1"/>
  <c r="BF410" i="1"/>
  <c r="BF411" i="1"/>
  <c r="BC412" i="1"/>
  <c r="BC413" i="1"/>
  <c r="BF412" i="1"/>
  <c r="BF413" i="1"/>
  <c r="BC414" i="1"/>
  <c r="BC415" i="1"/>
  <c r="BF414" i="1"/>
  <c r="BC416" i="1"/>
  <c r="BF415" i="1"/>
  <c r="BF416" i="1"/>
  <c r="BC417" i="1"/>
  <c r="BC418" i="1"/>
  <c r="BF417" i="1"/>
  <c r="BC419" i="1"/>
  <c r="BF418" i="1"/>
  <c r="BC420" i="1"/>
  <c r="BF419" i="1"/>
  <c r="BC421" i="1"/>
  <c r="BF420" i="1"/>
  <c r="BF421" i="1"/>
  <c r="BC422" i="1"/>
  <c r="BC423" i="1"/>
  <c r="BF422" i="1"/>
  <c r="BF423" i="1"/>
  <c r="BC424" i="1"/>
  <c r="BC425" i="1"/>
  <c r="BF424" i="1"/>
  <c r="BF425" i="1"/>
  <c r="BC426" i="1"/>
  <c r="BC427" i="1"/>
  <c r="BF426" i="1"/>
  <c r="BC428" i="1"/>
  <c r="BF427" i="1"/>
  <c r="BC429" i="1"/>
  <c r="BF428" i="1"/>
  <c r="BF429" i="1"/>
  <c r="BC430" i="1"/>
  <c r="BC431" i="1"/>
  <c r="BF430" i="1"/>
  <c r="BF431" i="1"/>
  <c r="BC432" i="1"/>
  <c r="BF432" i="1"/>
  <c r="BC433" i="1"/>
  <c r="BF433" i="1"/>
  <c r="BC434" i="1"/>
  <c r="BF434" i="1"/>
  <c r="BC435" i="1"/>
  <c r="BF435" i="1"/>
  <c r="BC436" i="1"/>
  <c r="BF436" i="1"/>
  <c r="BC437" i="1"/>
  <c r="BF437" i="1"/>
  <c r="BC438" i="1"/>
  <c r="BF438" i="1"/>
  <c r="BC439" i="1"/>
  <c r="BF439" i="1"/>
  <c r="BC440" i="1"/>
  <c r="BF440" i="1"/>
  <c r="BC441" i="1"/>
  <c r="BC442" i="1"/>
  <c r="BF441" i="1"/>
  <c r="BF442" i="1"/>
  <c r="BC443" i="1"/>
  <c r="BF443" i="1"/>
  <c r="BC444" i="1"/>
  <c r="BF444" i="1"/>
  <c r="BC445" i="1"/>
  <c r="BF445" i="1"/>
  <c r="BC446" i="1"/>
  <c r="BF446" i="1"/>
  <c r="BC447" i="1"/>
  <c r="BF447" i="1"/>
  <c r="BC448" i="1"/>
  <c r="BF448" i="1"/>
  <c r="BC449" i="1"/>
  <c r="BF449" i="1"/>
  <c r="BC450" i="1"/>
  <c r="BF450" i="1"/>
  <c r="BC451" i="1"/>
  <c r="BF451" i="1"/>
  <c r="BC452" i="1"/>
  <c r="BF452" i="1"/>
  <c r="BC453" i="1"/>
  <c r="BF453" i="1"/>
  <c r="BC454" i="1"/>
  <c r="BF454" i="1"/>
  <c r="BC455" i="1"/>
  <c r="BF455" i="1"/>
  <c r="BC456" i="1"/>
  <c r="BF456" i="1"/>
  <c r="BC457" i="1"/>
  <c r="BF457" i="1"/>
  <c r="BC458" i="1"/>
  <c r="BF458" i="1"/>
  <c r="BC459" i="1"/>
  <c r="BF459" i="1"/>
  <c r="BC460" i="1"/>
  <c r="BF460" i="1"/>
  <c r="BC461" i="1"/>
  <c r="BF461" i="1"/>
  <c r="BC462" i="1"/>
  <c r="BF462" i="1"/>
  <c r="BC463" i="1"/>
  <c r="BF463" i="1"/>
  <c r="BC464" i="1"/>
  <c r="BF464" i="1"/>
  <c r="BC465" i="1"/>
  <c r="BC466" i="1"/>
  <c r="BF465" i="1"/>
  <c r="BF466" i="1"/>
  <c r="BC467" i="1"/>
  <c r="BF467" i="1"/>
  <c r="BC468" i="1"/>
  <c r="BF468" i="1"/>
  <c r="BC469" i="1"/>
  <c r="BF469" i="1"/>
  <c r="BC470" i="1"/>
  <c r="BF470" i="1"/>
  <c r="BC471" i="1"/>
  <c r="BF471" i="1"/>
  <c r="BC472" i="1"/>
  <c r="BF472" i="1"/>
  <c r="BC473" i="1"/>
  <c r="BC474" i="1"/>
  <c r="BF473" i="1"/>
  <c r="BF474" i="1"/>
  <c r="BC475" i="1"/>
  <c r="BF475" i="1"/>
  <c r="BC476" i="1"/>
  <c r="BF476" i="1"/>
  <c r="BC477" i="1"/>
  <c r="BF477" i="1"/>
  <c r="BC478" i="1"/>
  <c r="BF478" i="1"/>
  <c r="BC479" i="1"/>
  <c r="BF479" i="1"/>
  <c r="BC480" i="1"/>
  <c r="BF480" i="1"/>
  <c r="BC481" i="1"/>
  <c r="BC482" i="1"/>
  <c r="BF481" i="1"/>
  <c r="BF482" i="1"/>
  <c r="BC483" i="1"/>
  <c r="BF483" i="1"/>
  <c r="BC484" i="1"/>
  <c r="BF484" i="1"/>
  <c r="BC485" i="1"/>
  <c r="BF485" i="1"/>
  <c r="BC486" i="1"/>
  <c r="BF486" i="1"/>
  <c r="BC487" i="1"/>
  <c r="BF487" i="1"/>
  <c r="BC488" i="1"/>
  <c r="BF488" i="1"/>
  <c r="BC489" i="1"/>
  <c r="BC490" i="1"/>
  <c r="BF489" i="1"/>
  <c r="BF490" i="1"/>
  <c r="BC491" i="1"/>
  <c r="BF491" i="1"/>
  <c r="BC492" i="1"/>
  <c r="BF492" i="1"/>
  <c r="BC493" i="1"/>
  <c r="BF493" i="1"/>
  <c r="BC494" i="1"/>
  <c r="BF494" i="1"/>
  <c r="BC495" i="1"/>
  <c r="BF495" i="1"/>
  <c r="BC496" i="1"/>
  <c r="BF496" i="1"/>
  <c r="BC497" i="1"/>
  <c r="BC498" i="1"/>
  <c r="BF497" i="1"/>
  <c r="BF498" i="1"/>
  <c r="BC499" i="1"/>
  <c r="BF499" i="1"/>
  <c r="BC500" i="1"/>
  <c r="BF500" i="1"/>
  <c r="BC501" i="1"/>
  <c r="BF501" i="1"/>
  <c r="BC502" i="1"/>
  <c r="BF502" i="1"/>
  <c r="BC503" i="1"/>
  <c r="BF503" i="1"/>
  <c r="BC504" i="1"/>
  <c r="BF504" i="1"/>
  <c r="BC505" i="1"/>
  <c r="BF505" i="1"/>
  <c r="BC506" i="1"/>
  <c r="BF506" i="1"/>
  <c r="BC507" i="1"/>
  <c r="BF507" i="1"/>
  <c r="BC508" i="1"/>
  <c r="BF508" i="1"/>
  <c r="BC509" i="1"/>
  <c r="BF509" i="1"/>
  <c r="BC510" i="1"/>
  <c r="BF510" i="1"/>
  <c r="BC511" i="1"/>
  <c r="BF511" i="1"/>
  <c r="BC512" i="1"/>
  <c r="BF512" i="1"/>
  <c r="BC513" i="1"/>
  <c r="BF513" i="1"/>
  <c r="BC514" i="1"/>
  <c r="BF514" i="1"/>
  <c r="BC515" i="1"/>
  <c r="BF515" i="1"/>
  <c r="BC516" i="1"/>
  <c r="BF516" i="1"/>
  <c r="BC517" i="1"/>
  <c r="BF517" i="1"/>
  <c r="BC518" i="1"/>
  <c r="BF518" i="1"/>
  <c r="BC519" i="1"/>
  <c r="BF519" i="1"/>
  <c r="BC520" i="1"/>
  <c r="BF520" i="1"/>
  <c r="BC521" i="1"/>
  <c r="BF521" i="1"/>
  <c r="BC522" i="1"/>
  <c r="BF522" i="1"/>
  <c r="BC523" i="1"/>
  <c r="BF523" i="1"/>
  <c r="BC524" i="1"/>
  <c r="BF524" i="1"/>
  <c r="BC525" i="1"/>
  <c r="BF525" i="1"/>
  <c r="BC526" i="1"/>
  <c r="BF526" i="1"/>
  <c r="BC527" i="1"/>
  <c r="BF527" i="1"/>
  <c r="BC528" i="1"/>
  <c r="BF528" i="1"/>
  <c r="BC529" i="1"/>
  <c r="BF529" i="1"/>
  <c r="BC530" i="1"/>
  <c r="BF530" i="1"/>
  <c r="BC531" i="1"/>
  <c r="BF531" i="1"/>
  <c r="BC532" i="1"/>
  <c r="BF532" i="1"/>
  <c r="BC533" i="1"/>
  <c r="BF533" i="1"/>
  <c r="BC534" i="1"/>
  <c r="BF534" i="1"/>
  <c r="BC535" i="1"/>
  <c r="BF535" i="1"/>
  <c r="BC536" i="1"/>
  <c r="BF536" i="1"/>
  <c r="BC537" i="1"/>
  <c r="BC538" i="1"/>
  <c r="BF537" i="1"/>
  <c r="BF538" i="1"/>
  <c r="BC539" i="1"/>
  <c r="BF539" i="1"/>
  <c r="BC540" i="1"/>
  <c r="BF540" i="1"/>
  <c r="BC541" i="1"/>
  <c r="BF541" i="1"/>
  <c r="BC542" i="1"/>
  <c r="BF542" i="1"/>
  <c r="BC543" i="1"/>
  <c r="BF543" i="1"/>
  <c r="BC544" i="1"/>
  <c r="BC545" i="1"/>
  <c r="BF544" i="1"/>
  <c r="BF545" i="1"/>
  <c r="BC546" i="1"/>
  <c r="BF546" i="1"/>
  <c r="BC547" i="1"/>
  <c r="BC548" i="1"/>
  <c r="BF547" i="1"/>
  <c r="BC549" i="1"/>
  <c r="BF548" i="1"/>
  <c r="BC550" i="1"/>
  <c r="BF549" i="1"/>
  <c r="BF550" i="1"/>
  <c r="BC551" i="1"/>
  <c r="BC552" i="1"/>
  <c r="BF551" i="1"/>
  <c r="BF552" i="1"/>
  <c r="BC553" i="1"/>
  <c r="BF553" i="1"/>
  <c r="BC554" i="1"/>
  <c r="BF554" i="1"/>
  <c r="BC555" i="1"/>
  <c r="BF555" i="1"/>
  <c r="BC556" i="1"/>
  <c r="BF556" i="1"/>
  <c r="BC557" i="1"/>
  <c r="BC558" i="1"/>
  <c r="BF557" i="1"/>
  <c r="BF558" i="1"/>
  <c r="BC559" i="1"/>
  <c r="BC560" i="1"/>
  <c r="BF559" i="1"/>
  <c r="BF560" i="1"/>
  <c r="BC561" i="1"/>
  <c r="BC562" i="1"/>
  <c r="BF561" i="1"/>
  <c r="BC563" i="1"/>
  <c r="BF562" i="1"/>
  <c r="BC564" i="1"/>
  <c r="BF563" i="1"/>
  <c r="BC565" i="1"/>
  <c r="BF564" i="1"/>
  <c r="BC566" i="1"/>
  <c r="BF565" i="1"/>
  <c r="BC567" i="1"/>
  <c r="BF566" i="1"/>
  <c r="BF567" i="1"/>
  <c r="BC568" i="1"/>
  <c r="BF568" i="1"/>
  <c r="BC569" i="1"/>
  <c r="BC570" i="1"/>
  <c r="BF569" i="1"/>
  <c r="BC571" i="1"/>
  <c r="BF570" i="1"/>
  <c r="BF571" i="1"/>
  <c r="BC572" i="1"/>
  <c r="BF572" i="1"/>
  <c r="BC573" i="1"/>
  <c r="BC574" i="1"/>
  <c r="BF573" i="1"/>
  <c r="BF574" i="1"/>
  <c r="BC575" i="1"/>
  <c r="BF575" i="1"/>
  <c r="BC576" i="1"/>
  <c r="BF576" i="1"/>
  <c r="BC577" i="1"/>
  <c r="BF577" i="1"/>
  <c r="BC578" i="1"/>
  <c r="BC579" i="1"/>
  <c r="BF578" i="1"/>
  <c r="BF579" i="1"/>
  <c r="BC580" i="1"/>
  <c r="BC581" i="1"/>
  <c r="BF580" i="1"/>
  <c r="BF581" i="1"/>
  <c r="BC582" i="1"/>
  <c r="BF582" i="1"/>
  <c r="BC583" i="1"/>
  <c r="BF583" i="1"/>
  <c r="BC584" i="1"/>
  <c r="BF584" i="1"/>
  <c r="BC585" i="1"/>
  <c r="BF585" i="1"/>
  <c r="BC586" i="1"/>
  <c r="BC587" i="1"/>
  <c r="BF586" i="1"/>
  <c r="BF587" i="1"/>
  <c r="BC588" i="1"/>
  <c r="BC589" i="1"/>
  <c r="BF588" i="1"/>
  <c r="BF589" i="1"/>
  <c r="BC590" i="1"/>
  <c r="BF590" i="1"/>
  <c r="BC591" i="1"/>
  <c r="BF591" i="1"/>
  <c r="BC592" i="1"/>
  <c r="BF592" i="1"/>
  <c r="BC593" i="1"/>
  <c r="BF593" i="1"/>
  <c r="BC594" i="1"/>
  <c r="BC595" i="1"/>
  <c r="BF594" i="1"/>
  <c r="BF595" i="1"/>
  <c r="BC596" i="1"/>
  <c r="BC597" i="1"/>
  <c r="BF596" i="1"/>
  <c r="BF597" i="1"/>
  <c r="BC598" i="1"/>
  <c r="BF598" i="1"/>
  <c r="BC599" i="1"/>
  <c r="BF599" i="1"/>
  <c r="BC600" i="1"/>
  <c r="BF600" i="1"/>
  <c r="BC601" i="1"/>
  <c r="BF601" i="1"/>
  <c r="BC602" i="1"/>
  <c r="BC603" i="1"/>
  <c r="BF602" i="1"/>
  <c r="BF603" i="1"/>
  <c r="BC604" i="1"/>
  <c r="BC605" i="1"/>
  <c r="BF604" i="1"/>
  <c r="BF605" i="1"/>
  <c r="BC606" i="1"/>
  <c r="BF606" i="1"/>
  <c r="BC607" i="1"/>
  <c r="BF607" i="1"/>
  <c r="BC608" i="1"/>
  <c r="BC609" i="1"/>
  <c r="BF608" i="1"/>
  <c r="BF609" i="1"/>
  <c r="BC610" i="1"/>
  <c r="BC611" i="1"/>
  <c r="BF610" i="1"/>
  <c r="BF611" i="1"/>
  <c r="BC612" i="1"/>
  <c r="BC613" i="1"/>
  <c r="BF612" i="1"/>
  <c r="BF613" i="1"/>
  <c r="BC614" i="1"/>
  <c r="BF614" i="1"/>
  <c r="BC615" i="1"/>
  <c r="BF615" i="1"/>
  <c r="BC616" i="1"/>
  <c r="BC617" i="1"/>
  <c r="BF616" i="1"/>
  <c r="BF617" i="1"/>
  <c r="BC618" i="1"/>
  <c r="BF618" i="1"/>
  <c r="BC619" i="1"/>
  <c r="BF619" i="1"/>
  <c r="BC620" i="1"/>
  <c r="BF620" i="1"/>
  <c r="BC621" i="1"/>
  <c r="BF621" i="1"/>
  <c r="BC622" i="1"/>
  <c r="BF622" i="1"/>
  <c r="BC623" i="1"/>
  <c r="BF623" i="1"/>
  <c r="BC624" i="1"/>
  <c r="BF624" i="1"/>
  <c r="BC625" i="1"/>
  <c r="BF625" i="1"/>
  <c r="BC626" i="1"/>
  <c r="BC627" i="1"/>
  <c r="BF626" i="1"/>
  <c r="BC628" i="1"/>
  <c r="BF627" i="1"/>
  <c r="BC629" i="1"/>
  <c r="BF628" i="1"/>
  <c r="BC630" i="1"/>
  <c r="BF629" i="1"/>
  <c r="BC631" i="1"/>
  <c r="BF630" i="1"/>
  <c r="BF631" i="1"/>
  <c r="BC632" i="1"/>
  <c r="BF632" i="1"/>
  <c r="BC633" i="1"/>
  <c r="BC634" i="1"/>
  <c r="BF633" i="1"/>
  <c r="BF634" i="1"/>
  <c r="BC635" i="1"/>
  <c r="BC636" i="1"/>
  <c r="BF635" i="1"/>
  <c r="BF636" i="1"/>
  <c r="BC637" i="1"/>
  <c r="BC638" i="1"/>
  <c r="BF637" i="1"/>
  <c r="BF638" i="1"/>
  <c r="BC639" i="1"/>
  <c r="BC640" i="1"/>
  <c r="BF639" i="1"/>
  <c r="BF640" i="1"/>
  <c r="BC641" i="1"/>
  <c r="BC642" i="1"/>
  <c r="BF641" i="1"/>
  <c r="BF642" i="1"/>
  <c r="BC643" i="1"/>
  <c r="BC644" i="1"/>
  <c r="BF643" i="1"/>
  <c r="BF644" i="1"/>
  <c r="BC645" i="1"/>
  <c r="BC646" i="1"/>
  <c r="BF645" i="1"/>
  <c r="BF646" i="1"/>
  <c r="BC647" i="1"/>
  <c r="BC648" i="1"/>
  <c r="BF647" i="1"/>
  <c r="BF648" i="1"/>
  <c r="BC649" i="1"/>
  <c r="BC650" i="1"/>
  <c r="BF649" i="1"/>
  <c r="BF650" i="1"/>
  <c r="BC651" i="1"/>
  <c r="BC652" i="1"/>
  <c r="BF651" i="1"/>
  <c r="BF652" i="1"/>
  <c r="BC653" i="1"/>
  <c r="BC654" i="1"/>
  <c r="BF653" i="1"/>
  <c r="BF654" i="1"/>
  <c r="BC655" i="1"/>
  <c r="BC656" i="1"/>
  <c r="BF655" i="1"/>
  <c r="BF656" i="1"/>
  <c r="BC657" i="1"/>
  <c r="BC658" i="1"/>
  <c r="BF657" i="1"/>
  <c r="BF658" i="1"/>
  <c r="BC659" i="1"/>
  <c r="BC660" i="1"/>
  <c r="BF659" i="1"/>
  <c r="BF660" i="1"/>
  <c r="BC661" i="1"/>
  <c r="BC662" i="1"/>
  <c r="BF661" i="1"/>
  <c r="BF662" i="1"/>
  <c r="BC663" i="1"/>
  <c r="BC664" i="1"/>
  <c r="BF663" i="1"/>
  <c r="BF664" i="1"/>
  <c r="BC665" i="1"/>
  <c r="BC666" i="1"/>
  <c r="BF665" i="1"/>
  <c r="BF666" i="1"/>
  <c r="BC667" i="1"/>
  <c r="BC668" i="1"/>
  <c r="BF667" i="1"/>
  <c r="BF668" i="1"/>
  <c r="BC669" i="1"/>
  <c r="BC670" i="1"/>
  <c r="BF669" i="1"/>
  <c r="BF670" i="1"/>
  <c r="BC671" i="1"/>
  <c r="BC672" i="1"/>
  <c r="BF671" i="1"/>
  <c r="BF672" i="1"/>
  <c r="BC673" i="1"/>
  <c r="BC674" i="1"/>
  <c r="BF673" i="1"/>
  <c r="BF674" i="1"/>
  <c r="BC675" i="1"/>
  <c r="BC676" i="1"/>
  <c r="BF675" i="1"/>
  <c r="BF676" i="1"/>
  <c r="BC677" i="1"/>
  <c r="BC678" i="1"/>
  <c r="BF677" i="1"/>
  <c r="BF678" i="1"/>
  <c r="BC679" i="1"/>
  <c r="BC680" i="1"/>
  <c r="BF679" i="1"/>
  <c r="BF680" i="1"/>
  <c r="BC681" i="1"/>
  <c r="BC682" i="1"/>
  <c r="BF681" i="1"/>
  <c r="BF682" i="1"/>
  <c r="BC683" i="1"/>
  <c r="BC684" i="1"/>
  <c r="BF683" i="1"/>
  <c r="BF684" i="1"/>
  <c r="BC685" i="1"/>
  <c r="BC686" i="1"/>
  <c r="BF685" i="1"/>
  <c r="BF686" i="1"/>
  <c r="BC687" i="1"/>
  <c r="BC688" i="1"/>
  <c r="BF687" i="1"/>
  <c r="BF688" i="1"/>
  <c r="BC689" i="1"/>
  <c r="BC690" i="1"/>
  <c r="BF689" i="1"/>
  <c r="BF690" i="1"/>
  <c r="BC691" i="1"/>
  <c r="BC692" i="1"/>
  <c r="BF691" i="1"/>
  <c r="BF692" i="1"/>
  <c r="BC693" i="1"/>
  <c r="BF693" i="1" s="1"/>
  <c r="AA346" i="1" l="1"/>
  <c r="AB345" i="1"/>
  <c r="AC345" i="1"/>
  <c r="AH345" i="1"/>
  <c r="AA347" i="1" l="1"/>
  <c r="AB346" i="1"/>
  <c r="AD345" i="1"/>
  <c r="AC346" i="1"/>
  <c r="AH346" i="1"/>
  <c r="AD346" i="1"/>
  <c r="AA348" i="1" l="1"/>
  <c r="AB347" i="1"/>
  <c r="AC347" i="1"/>
  <c r="AH347" i="1"/>
  <c r="AA349" i="1" l="1"/>
  <c r="AB348" i="1"/>
  <c r="AD347" i="1"/>
  <c r="AC348" i="1"/>
  <c r="AH348" i="1"/>
  <c r="AA350" i="1" l="1"/>
  <c r="AB349" i="1"/>
  <c r="AD348" i="1"/>
  <c r="AC349" i="1"/>
  <c r="AH349" i="1"/>
  <c r="AA351" i="1" l="1"/>
  <c r="AB350" i="1"/>
  <c r="AD349" i="1"/>
  <c r="AC350" i="1"/>
  <c r="AH350" i="1"/>
  <c r="AA352" i="1" l="1"/>
  <c r="AB351" i="1"/>
  <c r="AD350" i="1"/>
  <c r="AC351" i="1"/>
  <c r="AH351" i="1"/>
  <c r="AA353" i="1" l="1"/>
  <c r="AB352" i="1"/>
  <c r="AD351" i="1"/>
  <c r="AC352" i="1"/>
  <c r="AH352" i="1"/>
  <c r="AD352" i="1"/>
  <c r="AA354" i="1" l="1"/>
  <c r="AB353" i="1"/>
  <c r="AC353" i="1"/>
  <c r="AH353" i="1"/>
  <c r="AD353" i="1"/>
  <c r="AA355" i="1" l="1"/>
  <c r="AB354" i="1"/>
  <c r="AC354" i="1"/>
  <c r="AH354" i="1"/>
  <c r="AD354" i="1"/>
  <c r="AA356" i="1" l="1"/>
  <c r="AB355" i="1"/>
  <c r="AC355" i="1"/>
  <c r="AH355" i="1"/>
  <c r="AD355" i="1"/>
  <c r="AA357" i="1" l="1"/>
  <c r="AB356" i="1"/>
  <c r="AC356" i="1"/>
  <c r="AH356" i="1"/>
  <c r="AD356" i="1"/>
  <c r="AA358" i="1" l="1"/>
  <c r="AB357" i="1"/>
  <c r="AC357" i="1"/>
  <c r="AH357" i="1"/>
  <c r="AD357" i="1"/>
  <c r="AA359" i="1" l="1"/>
  <c r="AB358" i="1"/>
  <c r="AC358" i="1"/>
  <c r="AH358" i="1"/>
  <c r="AA360" i="1" l="1"/>
  <c r="AB359" i="1"/>
  <c r="AD358" i="1"/>
  <c r="AC359" i="1"/>
  <c r="AH359" i="1"/>
  <c r="AA361" i="1" l="1"/>
  <c r="AB360" i="1"/>
  <c r="AC360" i="1"/>
  <c r="AD360" i="1" s="1"/>
  <c r="AD359" i="1"/>
  <c r="AH360" i="1"/>
  <c r="AA362" i="1" l="1"/>
  <c r="AB361" i="1"/>
  <c r="AC361" i="1"/>
  <c r="AH361" i="1"/>
  <c r="AA363" i="1" l="1"/>
  <c r="AB362" i="1"/>
  <c r="AC362" i="1"/>
  <c r="AD362" i="1" s="1"/>
  <c r="AD361" i="1"/>
  <c r="AH362" i="1"/>
  <c r="AA364" i="1" l="1"/>
  <c r="AB363" i="1"/>
  <c r="AC363" i="1"/>
  <c r="AH363" i="1"/>
  <c r="AD363" i="1"/>
  <c r="AA365" i="1" l="1"/>
  <c r="AB364" i="1"/>
  <c r="AC364" i="1"/>
  <c r="AH364" i="1"/>
  <c r="AD364" i="1"/>
  <c r="AA366" i="1" l="1"/>
  <c r="AB365" i="1"/>
  <c r="AC365" i="1"/>
  <c r="AH365" i="1"/>
  <c r="AA367" i="1" l="1"/>
  <c r="AB366" i="1"/>
  <c r="AD365" i="1"/>
  <c r="AC366" i="1"/>
  <c r="AH366" i="1"/>
  <c r="AA368" i="1" l="1"/>
  <c r="AB367" i="1"/>
  <c r="AD366" i="1"/>
  <c r="AC367" i="1"/>
  <c r="AH367" i="1"/>
  <c r="AA369" i="1" l="1"/>
  <c r="AB368" i="1"/>
  <c r="AD367" i="1"/>
  <c r="AC368" i="1"/>
  <c r="AH368" i="1"/>
  <c r="AA370" i="1" l="1"/>
  <c r="AB369" i="1"/>
  <c r="AD368" i="1"/>
  <c r="AC369" i="1"/>
  <c r="AH369" i="1"/>
  <c r="AA371" i="1" l="1"/>
  <c r="AB370" i="1"/>
  <c r="AD369" i="1"/>
  <c r="AC370" i="1"/>
  <c r="AH370" i="1"/>
  <c r="AA372" i="1" l="1"/>
  <c r="AB371" i="1"/>
  <c r="AC371" i="1"/>
  <c r="AD370" i="1"/>
  <c r="AH371" i="1"/>
  <c r="AD371" i="1"/>
  <c r="AA373" i="1" l="1"/>
  <c r="AB372" i="1"/>
  <c r="AC372" i="1"/>
  <c r="AH372" i="1"/>
  <c r="AA374" i="1" l="1"/>
  <c r="AB373" i="1"/>
  <c r="AD372" i="1"/>
  <c r="AC373" i="1"/>
  <c r="AH373" i="1"/>
  <c r="AA375" i="1" l="1"/>
  <c r="AB374" i="1"/>
  <c r="AD373" i="1"/>
  <c r="AC374" i="1"/>
  <c r="AH374" i="1"/>
  <c r="AA376" i="1" l="1"/>
  <c r="AB375" i="1"/>
  <c r="AD374" i="1"/>
  <c r="AC375" i="1"/>
  <c r="AH375" i="1"/>
  <c r="AA377" i="1" l="1"/>
  <c r="AB376" i="1"/>
  <c r="AD375" i="1"/>
  <c r="AC376" i="1"/>
  <c r="AH376" i="1"/>
  <c r="AA378" i="1" l="1"/>
  <c r="AB377" i="1"/>
  <c r="AC377" i="1"/>
  <c r="AD376" i="1"/>
  <c r="AH377" i="1"/>
  <c r="AD377" i="1"/>
  <c r="AA379" i="1" l="1"/>
  <c r="AB378" i="1"/>
  <c r="AC378" i="1"/>
  <c r="AH378" i="1"/>
  <c r="AA380" i="1" l="1"/>
  <c r="AB379" i="1"/>
  <c r="AD378" i="1"/>
  <c r="AC379" i="1"/>
  <c r="AH379" i="1"/>
  <c r="AA381" i="1" l="1"/>
  <c r="AB380" i="1"/>
  <c r="AC380" i="1"/>
  <c r="AD379" i="1"/>
  <c r="AH380" i="1"/>
  <c r="AD380" i="1"/>
  <c r="AA382" i="1" l="1"/>
  <c r="AB381" i="1"/>
  <c r="AC381" i="1"/>
  <c r="AH381" i="1"/>
  <c r="AD381" i="1"/>
  <c r="AA383" i="1" l="1"/>
  <c r="AB382" i="1"/>
  <c r="AC382" i="1"/>
  <c r="AH382" i="1"/>
  <c r="AA384" i="1" l="1"/>
  <c r="AB383" i="1"/>
  <c r="AC383" i="1"/>
  <c r="AD382" i="1"/>
  <c r="AH383" i="1"/>
  <c r="AD383" i="1"/>
  <c r="AA385" i="1" l="1"/>
  <c r="AB384" i="1"/>
  <c r="AC384" i="1"/>
  <c r="AH384" i="1"/>
  <c r="AD384" i="1"/>
  <c r="AA386" i="1" l="1"/>
  <c r="AB385" i="1"/>
  <c r="AC385" i="1"/>
  <c r="AH385" i="1"/>
  <c r="AD385" i="1"/>
  <c r="AA387" i="1" l="1"/>
  <c r="AB386" i="1"/>
  <c r="AC386" i="1"/>
  <c r="AD386" i="1"/>
  <c r="AA388" i="1" l="1"/>
  <c r="AB387" i="1"/>
  <c r="AC387" i="1"/>
  <c r="AH386" i="1"/>
  <c r="AH387" i="1"/>
  <c r="AD387" i="1"/>
  <c r="AA389" i="1" l="1"/>
  <c r="AB388" i="1"/>
  <c r="AC388" i="1"/>
  <c r="AH388" i="1"/>
  <c r="AA390" i="1" l="1"/>
  <c r="AB389" i="1"/>
  <c r="AD388" i="1"/>
  <c r="AC389" i="1"/>
  <c r="AD389" i="1"/>
  <c r="AA391" i="1" l="1"/>
  <c r="AB390" i="1"/>
  <c r="AH389" i="1"/>
  <c r="AC390" i="1"/>
  <c r="AH390" i="1" s="1"/>
  <c r="AD390" i="1"/>
  <c r="AA392" i="1" l="1"/>
  <c r="AB391" i="1"/>
  <c r="AC391" i="1"/>
  <c r="AH391" i="1"/>
  <c r="AD391" i="1"/>
  <c r="AA393" i="1" l="1"/>
  <c r="AB392" i="1"/>
  <c r="AC392" i="1"/>
  <c r="AH392" i="1"/>
  <c r="AA394" i="1" l="1"/>
  <c r="AB393" i="1"/>
  <c r="AC393" i="1"/>
  <c r="AD392" i="1"/>
  <c r="AH393" i="1"/>
  <c r="AD393" i="1"/>
  <c r="AA395" i="1" l="1"/>
  <c r="AB394" i="1"/>
  <c r="AC394" i="1"/>
  <c r="AD394" i="1"/>
  <c r="AA396" i="1" l="1"/>
  <c r="AB395" i="1"/>
  <c r="AH394" i="1"/>
  <c r="AC395" i="1"/>
  <c r="AH395" i="1" s="1"/>
  <c r="AD395" i="1"/>
  <c r="AA397" i="1" l="1"/>
  <c r="AB396" i="1"/>
  <c r="AC396" i="1"/>
  <c r="AH396" i="1"/>
  <c r="AD396" i="1"/>
  <c r="AA398" i="1" l="1"/>
  <c r="AB397" i="1"/>
  <c r="AC397" i="1"/>
  <c r="AH397" i="1"/>
  <c r="AA399" i="1" l="1"/>
  <c r="AB398" i="1"/>
  <c r="AC398" i="1"/>
  <c r="AD397" i="1"/>
  <c r="AH398" i="1"/>
  <c r="AD398" i="1"/>
  <c r="AA400" i="1" l="1"/>
  <c r="AB399" i="1"/>
  <c r="AC399" i="1"/>
  <c r="AH399" i="1"/>
  <c r="AA401" i="1" l="1"/>
  <c r="AB400" i="1"/>
  <c r="AD399" i="1"/>
  <c r="AC400" i="1"/>
  <c r="AH400" i="1"/>
  <c r="AA402" i="1" l="1"/>
  <c r="AB401" i="1"/>
  <c r="AD400" i="1"/>
  <c r="AC401" i="1"/>
  <c r="AH401" i="1"/>
  <c r="AA403" i="1" l="1"/>
  <c r="AB402" i="1"/>
  <c r="AD401" i="1"/>
  <c r="AC402" i="1"/>
  <c r="AH402" i="1"/>
  <c r="AD402" i="1"/>
  <c r="AA404" i="1" l="1"/>
  <c r="AB403" i="1"/>
  <c r="AC403" i="1"/>
  <c r="AH403" i="1"/>
  <c r="AD403" i="1"/>
  <c r="AA405" i="1" l="1"/>
  <c r="AB404" i="1"/>
  <c r="AC404" i="1"/>
  <c r="AD404" i="1" s="1"/>
  <c r="AH404" i="1"/>
  <c r="AA406" i="1" l="1"/>
  <c r="AB405" i="1"/>
  <c r="AC405" i="1"/>
  <c r="AD405" i="1" s="1"/>
  <c r="AH405" i="1"/>
  <c r="AA407" i="1" l="1"/>
  <c r="AB406" i="1"/>
  <c r="AC406" i="1"/>
  <c r="AH406" i="1"/>
  <c r="AA408" i="1" l="1"/>
  <c r="AB407" i="1"/>
  <c r="AD406" i="1"/>
  <c r="AC407" i="1"/>
  <c r="AD407" i="1"/>
  <c r="AH407" i="1"/>
  <c r="AA409" i="1" l="1"/>
  <c r="AB408" i="1"/>
  <c r="AC408" i="1"/>
  <c r="AH408" i="1"/>
  <c r="AA410" i="1" l="1"/>
  <c r="AB409" i="1"/>
  <c r="AD408" i="1"/>
  <c r="AC409" i="1"/>
  <c r="AH409" i="1"/>
  <c r="AA411" i="1" l="1"/>
  <c r="AB410" i="1"/>
  <c r="AD409" i="1"/>
  <c r="AC410" i="1"/>
  <c r="AH410" i="1"/>
  <c r="AA412" i="1" l="1"/>
  <c r="AB411" i="1"/>
  <c r="AD410" i="1"/>
  <c r="AC411" i="1"/>
  <c r="AH411" i="1"/>
  <c r="AA413" i="1" l="1"/>
  <c r="AB412" i="1"/>
  <c r="AD411" i="1"/>
  <c r="AC412" i="1"/>
  <c r="AD412" i="1"/>
  <c r="AH412" i="1"/>
  <c r="AA414" i="1" l="1"/>
  <c r="AB413" i="1"/>
  <c r="AC413" i="1"/>
  <c r="AH413" i="1"/>
  <c r="AA415" i="1" l="1"/>
  <c r="AB414" i="1"/>
  <c r="AD413" i="1"/>
  <c r="AC414" i="1"/>
  <c r="AD414" i="1"/>
  <c r="AH414" i="1"/>
  <c r="AA416" i="1" l="1"/>
  <c r="AB415" i="1"/>
  <c r="AC415" i="1"/>
  <c r="AH415" i="1"/>
  <c r="AA417" i="1" l="1"/>
  <c r="AB416" i="1"/>
  <c r="AD415" i="1"/>
  <c r="AC416" i="1"/>
  <c r="AH416" i="1"/>
  <c r="AA418" i="1" l="1"/>
  <c r="AB417" i="1"/>
  <c r="AD416" i="1"/>
  <c r="AC417" i="1"/>
  <c r="AH417" i="1"/>
  <c r="AA419" i="1" l="1"/>
  <c r="AB418" i="1"/>
  <c r="AD417" i="1"/>
  <c r="AC418" i="1"/>
  <c r="AD418" i="1" s="1"/>
  <c r="AA420" i="1" l="1"/>
  <c r="AB419" i="1"/>
  <c r="AH418" i="1"/>
  <c r="AC419" i="1"/>
  <c r="AH419" i="1"/>
  <c r="AD419" i="1"/>
  <c r="AA421" i="1" l="1"/>
  <c r="AB420" i="1"/>
  <c r="AC420" i="1"/>
  <c r="AH420" i="1"/>
  <c r="AA422" i="1" l="1"/>
  <c r="AB421" i="1"/>
  <c r="AD420" i="1"/>
  <c r="AC421" i="1"/>
  <c r="AH421" i="1"/>
  <c r="AA423" i="1" l="1"/>
  <c r="AB422" i="1"/>
  <c r="AD421" i="1"/>
  <c r="AC422" i="1"/>
  <c r="AH422" i="1"/>
  <c r="AA424" i="1" l="1"/>
  <c r="AB423" i="1"/>
  <c r="AD422" i="1"/>
  <c r="AC423" i="1"/>
  <c r="AD423" i="1"/>
  <c r="AH423" i="1"/>
  <c r="AA425" i="1" l="1"/>
  <c r="AB424" i="1"/>
  <c r="AC424" i="1"/>
  <c r="AD424" i="1" s="1"/>
  <c r="AH424" i="1"/>
  <c r="AA426" i="1" l="1"/>
  <c r="AB425" i="1"/>
  <c r="AC425" i="1"/>
  <c r="AH425" i="1"/>
  <c r="AA427" i="1" l="1"/>
  <c r="AB426" i="1"/>
  <c r="AD425" i="1"/>
  <c r="AC426" i="1"/>
  <c r="AH426" i="1"/>
  <c r="AA428" i="1" l="1"/>
  <c r="AB427" i="1"/>
  <c r="AD426" i="1"/>
  <c r="AC427" i="1"/>
  <c r="AH427" i="1"/>
  <c r="AA429" i="1" l="1"/>
  <c r="AB428" i="1"/>
  <c r="AD427" i="1"/>
  <c r="AC428" i="1"/>
  <c r="AH428" i="1"/>
  <c r="AA430" i="1" l="1"/>
  <c r="AB429" i="1"/>
  <c r="AD428" i="1"/>
  <c r="AC429" i="1"/>
  <c r="AD429" i="1" s="1"/>
  <c r="AA431" i="1" l="1"/>
  <c r="AB430" i="1"/>
  <c r="AC430" i="1"/>
  <c r="AH429" i="1"/>
  <c r="AD430" i="1"/>
  <c r="AA432" i="1" l="1"/>
  <c r="AB431" i="1"/>
  <c r="AH430" i="1"/>
  <c r="AC431" i="1"/>
  <c r="AH431" i="1"/>
  <c r="AA433" i="1" l="1"/>
  <c r="AB432" i="1"/>
  <c r="AD431" i="1"/>
  <c r="AC432" i="1"/>
  <c r="AH432" i="1"/>
  <c r="AA434" i="1" l="1"/>
  <c r="AB433" i="1"/>
  <c r="AD432" i="1"/>
  <c r="AC433" i="1"/>
  <c r="AH433" i="1"/>
  <c r="AA435" i="1" l="1"/>
  <c r="AB434" i="1"/>
  <c r="AD433" i="1"/>
  <c r="AC434" i="1"/>
  <c r="AH434" i="1"/>
  <c r="AA436" i="1" l="1"/>
  <c r="AB435" i="1"/>
  <c r="AD434" i="1"/>
  <c r="AC435" i="1"/>
  <c r="AH435" i="1"/>
  <c r="AA437" i="1" l="1"/>
  <c r="AB436" i="1"/>
  <c r="AD435" i="1"/>
  <c r="AC436" i="1"/>
  <c r="AD436" i="1"/>
  <c r="AH436" i="1"/>
  <c r="AA438" i="1" l="1"/>
  <c r="AB437" i="1"/>
  <c r="AC437" i="1"/>
  <c r="AD437" i="1" s="1"/>
  <c r="AH437" i="1"/>
  <c r="AA439" i="1" l="1"/>
  <c r="AB438" i="1"/>
  <c r="AC438" i="1"/>
  <c r="AH438" i="1"/>
  <c r="AA440" i="1" l="1"/>
  <c r="AB439" i="1"/>
  <c r="AD438" i="1"/>
  <c r="AC439" i="1"/>
  <c r="AH439" i="1"/>
  <c r="AA441" i="1" l="1"/>
  <c r="AB440" i="1"/>
  <c r="AD439" i="1"/>
  <c r="AC440" i="1"/>
  <c r="AD440" i="1"/>
  <c r="AH440" i="1"/>
  <c r="AA442" i="1" l="1"/>
  <c r="AB441" i="1"/>
  <c r="AC441" i="1"/>
  <c r="AH441" i="1"/>
  <c r="AD441" i="1"/>
  <c r="AA443" i="1" l="1"/>
  <c r="AB442" i="1"/>
  <c r="AC442" i="1"/>
  <c r="AH442" i="1"/>
  <c r="AA444" i="1" l="1"/>
  <c r="AB443" i="1"/>
  <c r="AD442" i="1"/>
  <c r="AC443" i="1"/>
  <c r="AH443" i="1"/>
  <c r="AA445" i="1" l="1"/>
  <c r="AB444" i="1"/>
  <c r="AD443" i="1"/>
  <c r="AC444" i="1"/>
  <c r="AH444" i="1"/>
  <c r="AD444" i="1"/>
  <c r="AA446" i="1" l="1"/>
  <c r="AB445" i="1"/>
  <c r="AC445" i="1"/>
  <c r="AH445" i="1"/>
  <c r="AA447" i="1" l="1"/>
  <c r="AB446" i="1"/>
  <c r="AD445" i="1"/>
  <c r="AC446" i="1"/>
  <c r="AD446" i="1"/>
  <c r="AA448" i="1" l="1"/>
  <c r="AB447" i="1"/>
  <c r="AH446" i="1"/>
  <c r="AC447" i="1"/>
  <c r="AH447" i="1" s="1"/>
  <c r="AA449" i="1" l="1"/>
  <c r="AB448" i="1"/>
  <c r="AD447" i="1"/>
  <c r="AC448" i="1"/>
  <c r="AD448" i="1"/>
  <c r="AH448" i="1"/>
  <c r="AA450" i="1" l="1"/>
  <c r="AB449" i="1"/>
  <c r="AC449" i="1"/>
  <c r="AD449" i="1" s="1"/>
  <c r="AH449" i="1"/>
  <c r="AA451" i="1" l="1"/>
  <c r="AB450" i="1"/>
  <c r="AC450" i="1"/>
  <c r="AH450" i="1"/>
  <c r="AD450" i="1"/>
  <c r="AA452" i="1" l="1"/>
  <c r="AB451" i="1"/>
  <c r="AC451" i="1"/>
  <c r="AH451" i="1"/>
  <c r="AD451" i="1"/>
  <c r="AA453" i="1" l="1"/>
  <c r="AB452" i="1"/>
  <c r="AC452" i="1"/>
  <c r="AD452" i="1"/>
  <c r="AA454" i="1" l="1"/>
  <c r="AB453" i="1"/>
  <c r="AH452" i="1"/>
  <c r="AC453" i="1"/>
  <c r="AD453" i="1"/>
  <c r="AA455" i="1" l="1"/>
  <c r="AB454" i="1"/>
  <c r="AH453" i="1"/>
  <c r="AC454" i="1"/>
  <c r="AD454" i="1"/>
  <c r="AA456" i="1" l="1"/>
  <c r="AB455" i="1"/>
  <c r="AH454" i="1"/>
  <c r="AC455" i="1"/>
  <c r="AH455" i="1"/>
  <c r="AA457" i="1" l="1"/>
  <c r="AB456" i="1"/>
  <c r="AD455" i="1"/>
  <c r="AC456" i="1"/>
  <c r="AH456" i="1"/>
  <c r="AA458" i="1" l="1"/>
  <c r="AB457" i="1"/>
  <c r="AD456" i="1"/>
  <c r="AC457" i="1"/>
  <c r="AD457" i="1"/>
  <c r="AH457" i="1"/>
  <c r="AA459" i="1" l="1"/>
  <c r="AB458" i="1"/>
  <c r="AC458" i="1"/>
  <c r="AH458" i="1"/>
  <c r="AA460" i="1" l="1"/>
  <c r="AB459" i="1"/>
  <c r="AD458" i="1"/>
  <c r="AC459" i="1"/>
  <c r="AD459" i="1"/>
  <c r="AH459" i="1"/>
  <c r="AA461" i="1" l="1"/>
  <c r="AB460" i="1"/>
  <c r="AC460" i="1"/>
  <c r="AH460" i="1"/>
  <c r="AA462" i="1" l="1"/>
  <c r="AB461" i="1"/>
  <c r="AD460" i="1"/>
  <c r="AC461" i="1"/>
  <c r="AH461" i="1"/>
  <c r="AA463" i="1" l="1"/>
  <c r="AB462" i="1"/>
  <c r="AD461" i="1"/>
  <c r="AC462" i="1"/>
  <c r="AH462" i="1"/>
  <c r="AD462" i="1"/>
  <c r="AA464" i="1" l="1"/>
  <c r="AB463" i="1"/>
  <c r="AC463" i="1"/>
  <c r="AD463" i="1"/>
  <c r="AA465" i="1" l="1"/>
  <c r="AB464" i="1"/>
  <c r="AH463" i="1"/>
  <c r="AC464" i="1"/>
  <c r="AH464" i="1"/>
  <c r="AA466" i="1" l="1"/>
  <c r="AB465" i="1"/>
  <c r="AD464" i="1"/>
  <c r="AC465" i="1"/>
  <c r="AH465" i="1"/>
  <c r="AD465" i="1"/>
  <c r="AA467" i="1" l="1"/>
  <c r="AB466" i="1"/>
  <c r="AC466" i="1"/>
  <c r="AH466" i="1" s="1"/>
  <c r="AD466" i="1"/>
  <c r="AA468" i="1" l="1"/>
  <c r="AB467" i="1"/>
  <c r="AC467" i="1"/>
  <c r="AD467" i="1" s="1"/>
  <c r="AH467" i="1"/>
  <c r="AA469" i="1" l="1"/>
  <c r="AB468" i="1"/>
  <c r="AC468" i="1"/>
  <c r="AD468" i="1" s="1"/>
  <c r="AH468" i="1"/>
  <c r="AA470" i="1" l="1"/>
  <c r="AB469" i="1"/>
  <c r="AC469" i="1"/>
  <c r="AH469" i="1" s="1"/>
  <c r="AD469" i="1"/>
  <c r="AA471" i="1" l="1"/>
  <c r="AB470" i="1"/>
  <c r="AC470" i="1"/>
  <c r="AH470" i="1"/>
  <c r="AA472" i="1" l="1"/>
  <c r="AB471" i="1"/>
  <c r="AD470" i="1"/>
  <c r="AC471" i="1"/>
  <c r="AD471" i="1"/>
  <c r="AH471" i="1"/>
  <c r="AA473" i="1" l="1"/>
  <c r="AB472" i="1"/>
  <c r="AC472" i="1"/>
  <c r="AH472" i="1"/>
  <c r="AD472" i="1"/>
  <c r="AA474" i="1" l="1"/>
  <c r="AB473" i="1"/>
  <c r="AC473" i="1"/>
  <c r="AD473" i="1" s="1"/>
  <c r="AH473" i="1"/>
  <c r="AA475" i="1" l="1"/>
  <c r="AB474" i="1"/>
  <c r="AC474" i="1"/>
  <c r="AD474" i="1" s="1"/>
  <c r="AH474" i="1"/>
  <c r="AA476" i="1" l="1"/>
  <c r="AB475" i="1"/>
  <c r="AC475" i="1"/>
  <c r="AD475" i="1" s="1"/>
  <c r="AH475" i="1"/>
  <c r="AA477" i="1" l="1"/>
  <c r="AB476" i="1"/>
  <c r="AC476" i="1"/>
  <c r="AH476" i="1"/>
  <c r="AA478" i="1" l="1"/>
  <c r="AB477" i="1"/>
  <c r="AD476" i="1"/>
  <c r="AC477" i="1"/>
  <c r="AH477" i="1"/>
  <c r="AA479" i="1" l="1"/>
  <c r="AB478" i="1"/>
  <c r="AD477" i="1"/>
  <c r="AC478" i="1"/>
  <c r="AH478" i="1"/>
  <c r="AA480" i="1" l="1"/>
  <c r="AB479" i="1"/>
  <c r="AD478" i="1"/>
  <c r="AC479" i="1"/>
  <c r="AH479" i="1"/>
  <c r="AA481" i="1" l="1"/>
  <c r="AB480" i="1"/>
  <c r="AD479" i="1"/>
  <c r="AC480" i="1"/>
  <c r="AH480" i="1"/>
  <c r="AA482" i="1" l="1"/>
  <c r="AB481" i="1"/>
  <c r="AD480" i="1"/>
  <c r="AC481" i="1"/>
  <c r="AH481" i="1"/>
  <c r="AA483" i="1" l="1"/>
  <c r="AB482" i="1"/>
  <c r="AD481" i="1"/>
  <c r="AC482" i="1"/>
  <c r="AH482" i="1"/>
  <c r="AA484" i="1" l="1"/>
  <c r="AB483" i="1"/>
  <c r="AD482" i="1"/>
  <c r="AC483" i="1"/>
  <c r="AD483" i="1"/>
  <c r="AH483" i="1"/>
  <c r="AA485" i="1" l="1"/>
  <c r="AB484" i="1"/>
  <c r="AC484" i="1"/>
  <c r="AD484" i="1"/>
  <c r="AA486" i="1" l="1"/>
  <c r="AB485" i="1"/>
  <c r="AH484" i="1"/>
  <c r="AC485" i="1"/>
  <c r="AD485" i="1"/>
  <c r="AH485" i="1"/>
  <c r="AA487" i="1" l="1"/>
  <c r="AB486" i="1"/>
  <c r="AC486" i="1"/>
  <c r="AD486" i="1" s="1"/>
  <c r="AH486" i="1"/>
  <c r="AA488" i="1" l="1"/>
  <c r="AB487" i="1"/>
  <c r="AC487" i="1"/>
  <c r="AH487" i="1"/>
  <c r="AA489" i="1" l="1"/>
  <c r="AB488" i="1"/>
  <c r="AD487" i="1"/>
  <c r="AC488" i="1"/>
  <c r="AH488" i="1"/>
  <c r="AA490" i="1" l="1"/>
  <c r="AB489" i="1"/>
  <c r="AD488" i="1"/>
  <c r="AC489" i="1"/>
  <c r="AD489" i="1"/>
  <c r="AH489" i="1"/>
  <c r="AA491" i="1" l="1"/>
  <c r="AB490" i="1"/>
  <c r="AC490" i="1"/>
  <c r="AH490" i="1"/>
  <c r="AD490" i="1"/>
  <c r="AA492" i="1" l="1"/>
  <c r="AB491" i="1"/>
  <c r="AC491" i="1"/>
  <c r="AH491" i="1" s="1"/>
  <c r="AD491" i="1"/>
  <c r="AA493" i="1" l="1"/>
  <c r="AB492" i="1"/>
  <c r="AC492" i="1"/>
  <c r="AH492" i="1" s="1"/>
  <c r="AD492" i="1"/>
  <c r="AA494" i="1" l="1"/>
  <c r="AB493" i="1"/>
  <c r="AC493" i="1"/>
  <c r="AH493" i="1"/>
  <c r="AA495" i="1" l="1"/>
  <c r="AB494" i="1"/>
  <c r="AD493" i="1"/>
  <c r="AC494" i="1"/>
  <c r="AH494" i="1"/>
  <c r="AA496" i="1" l="1"/>
  <c r="AB495" i="1"/>
  <c r="AD494" i="1"/>
  <c r="AC495" i="1"/>
  <c r="AH495" i="1"/>
  <c r="AA497" i="1" l="1"/>
  <c r="AB496" i="1"/>
  <c r="AD495" i="1"/>
  <c r="AC496" i="1"/>
  <c r="AH496" i="1"/>
  <c r="AA498" i="1" l="1"/>
  <c r="AB497" i="1"/>
  <c r="AD496" i="1"/>
  <c r="AC497" i="1"/>
  <c r="AD497" i="1"/>
  <c r="AA499" i="1" l="1"/>
  <c r="AB498" i="1"/>
  <c r="AH497" i="1"/>
  <c r="AC498" i="1"/>
  <c r="AH498" i="1"/>
  <c r="AA500" i="1" l="1"/>
  <c r="AB499" i="1"/>
  <c r="AD498" i="1"/>
  <c r="AC499" i="1"/>
  <c r="AH499" i="1"/>
  <c r="AD499" i="1"/>
  <c r="AA501" i="1" l="1"/>
  <c r="AB500" i="1"/>
  <c r="AC500" i="1"/>
  <c r="AD500" i="1"/>
  <c r="AA502" i="1" l="1"/>
  <c r="AB501" i="1"/>
  <c r="AH500" i="1"/>
  <c r="AC501" i="1"/>
  <c r="AH501" i="1"/>
  <c r="AA503" i="1" l="1"/>
  <c r="AB502" i="1"/>
  <c r="AD501" i="1"/>
  <c r="AC502" i="1"/>
  <c r="AH502" i="1"/>
  <c r="AA504" i="1" l="1"/>
  <c r="AB503" i="1"/>
  <c r="AD502" i="1"/>
  <c r="AC503" i="1"/>
  <c r="AD503" i="1"/>
  <c r="AH503" i="1"/>
  <c r="AA505" i="1" l="1"/>
  <c r="AB504" i="1"/>
  <c r="AC504" i="1"/>
  <c r="AD504" i="1"/>
  <c r="AA506" i="1" l="1"/>
  <c r="AB505" i="1"/>
  <c r="AH504" i="1"/>
  <c r="AC505" i="1"/>
  <c r="AD505" i="1"/>
  <c r="AH505" i="1"/>
  <c r="AA507" i="1" l="1"/>
  <c r="AB506" i="1"/>
  <c r="AC506" i="1"/>
  <c r="AH506" i="1" s="1"/>
  <c r="AD506" i="1"/>
  <c r="AA508" i="1" l="1"/>
  <c r="AB507" i="1"/>
  <c r="AC507" i="1"/>
  <c r="AD507" i="1"/>
  <c r="AA509" i="1" l="1"/>
  <c r="AB508" i="1"/>
  <c r="AH507" i="1"/>
  <c r="AC508" i="1"/>
  <c r="AH508" i="1"/>
  <c r="AA510" i="1" l="1"/>
  <c r="AB509" i="1"/>
  <c r="AD508" i="1"/>
  <c r="AC509" i="1"/>
  <c r="AD509" i="1"/>
  <c r="AH509" i="1"/>
  <c r="AA511" i="1" l="1"/>
  <c r="AB510" i="1"/>
  <c r="AC510" i="1"/>
  <c r="AH510" i="1"/>
  <c r="AA512" i="1" l="1"/>
  <c r="AB511" i="1"/>
  <c r="AD510" i="1"/>
  <c r="AC511" i="1"/>
  <c r="AD511" i="1"/>
  <c r="AH511" i="1"/>
  <c r="AA513" i="1" l="1"/>
  <c r="AB512" i="1"/>
  <c r="AC512" i="1"/>
  <c r="AD512" i="1"/>
  <c r="AA514" i="1" l="1"/>
  <c r="AB513" i="1"/>
  <c r="AH512" i="1"/>
  <c r="AC513" i="1"/>
  <c r="AH513" i="1"/>
  <c r="AA515" i="1" l="1"/>
  <c r="AB514" i="1"/>
  <c r="AD513" i="1"/>
  <c r="AC514" i="1"/>
  <c r="AH514" i="1"/>
  <c r="AD514" i="1"/>
  <c r="AA516" i="1" l="1"/>
  <c r="AB515" i="1"/>
  <c r="AC515" i="1"/>
  <c r="AH515" i="1" s="1"/>
  <c r="AD515" i="1"/>
  <c r="AA517" i="1" l="1"/>
  <c r="AB516" i="1"/>
  <c r="AC516" i="1"/>
  <c r="AD516" i="1"/>
  <c r="AA518" i="1" l="1"/>
  <c r="AB517" i="1"/>
  <c r="AH516" i="1"/>
  <c r="AC517" i="1"/>
  <c r="AH517" i="1"/>
  <c r="AA519" i="1" l="1"/>
  <c r="AB518" i="1"/>
  <c r="AD517" i="1"/>
  <c r="AC518" i="1"/>
  <c r="AH518" i="1"/>
  <c r="AA520" i="1" l="1"/>
  <c r="AB519" i="1"/>
  <c r="AD518" i="1"/>
  <c r="AC519" i="1"/>
  <c r="AD519" i="1" s="1"/>
  <c r="AA521" i="1" l="1"/>
  <c r="AB520" i="1"/>
  <c r="AC520" i="1"/>
  <c r="AH519" i="1"/>
  <c r="AD520" i="1"/>
  <c r="AA522" i="1" l="1"/>
  <c r="AB521" i="1"/>
  <c r="AH520" i="1"/>
  <c r="AC521" i="1"/>
  <c r="AD521" i="1"/>
  <c r="AH521" i="1"/>
  <c r="AA523" i="1" l="1"/>
  <c r="AB522" i="1"/>
  <c r="AC522" i="1"/>
  <c r="AH522" i="1"/>
  <c r="AA524" i="1" l="1"/>
  <c r="AB523" i="1"/>
  <c r="AD522" i="1"/>
  <c r="AC523" i="1"/>
  <c r="AD523" i="1"/>
  <c r="AH523" i="1"/>
  <c r="AA525" i="1" l="1"/>
  <c r="AB524" i="1"/>
  <c r="AC524" i="1"/>
  <c r="AD524" i="1" s="1"/>
  <c r="AH524" i="1"/>
  <c r="AA526" i="1" l="1"/>
  <c r="AB525" i="1"/>
  <c r="AC525" i="1"/>
  <c r="AD525" i="1" s="1"/>
  <c r="AH525" i="1"/>
  <c r="AA527" i="1" l="1"/>
  <c r="AB526" i="1"/>
  <c r="AC526" i="1"/>
  <c r="AH526" i="1"/>
  <c r="AD526" i="1"/>
  <c r="AA528" i="1" l="1"/>
  <c r="AB527" i="1"/>
  <c r="AC527" i="1"/>
  <c r="AH527" i="1"/>
  <c r="AA529" i="1" l="1"/>
  <c r="AB528" i="1"/>
  <c r="AD527" i="1"/>
  <c r="AC528" i="1"/>
  <c r="AH528" i="1"/>
  <c r="AA530" i="1" l="1"/>
  <c r="AB529" i="1"/>
  <c r="AD528" i="1"/>
  <c r="AC529" i="1"/>
  <c r="AH529" i="1"/>
  <c r="AA531" i="1" l="1"/>
  <c r="AB530" i="1"/>
  <c r="AD529" i="1"/>
  <c r="AC530" i="1"/>
  <c r="AH530" i="1"/>
  <c r="AA532" i="1" l="1"/>
  <c r="AB531" i="1"/>
  <c r="AD530" i="1"/>
  <c r="AC531" i="1"/>
  <c r="AD531" i="1"/>
  <c r="AA533" i="1" l="1"/>
  <c r="AB532" i="1"/>
  <c r="AH531" i="1"/>
  <c r="AC532" i="1"/>
  <c r="AD532" i="1"/>
  <c r="AH532" i="1"/>
  <c r="AA534" i="1" l="1"/>
  <c r="AB533" i="1"/>
  <c r="AC533" i="1"/>
  <c r="AD533" i="1" s="1"/>
  <c r="AH533" i="1"/>
  <c r="AA535" i="1" l="1"/>
  <c r="AB534" i="1"/>
  <c r="AC534" i="1"/>
  <c r="AH534" i="1"/>
  <c r="AA536" i="1" l="1"/>
  <c r="AB535" i="1"/>
  <c r="AD534" i="1"/>
  <c r="AC535" i="1"/>
  <c r="AD535" i="1" s="1"/>
  <c r="AA537" i="1" l="1"/>
  <c r="AB536" i="1"/>
  <c r="AC536" i="1"/>
  <c r="AH535" i="1"/>
  <c r="AD536" i="1"/>
  <c r="AA538" i="1" l="1"/>
  <c r="AB537" i="1"/>
  <c r="AH536" i="1"/>
  <c r="AC537" i="1"/>
  <c r="AD537" i="1"/>
  <c r="AH537" i="1"/>
  <c r="AA539" i="1" l="1"/>
  <c r="AB538" i="1"/>
  <c r="AC538" i="1"/>
  <c r="AD538" i="1"/>
  <c r="AH538" i="1"/>
  <c r="AA540" i="1" l="1"/>
  <c r="AB539" i="1"/>
  <c r="AC539" i="1"/>
  <c r="AH539" i="1"/>
  <c r="AD539" i="1"/>
  <c r="AA541" i="1" l="1"/>
  <c r="AB540" i="1"/>
  <c r="AC540" i="1"/>
  <c r="AD540" i="1"/>
  <c r="AA542" i="1" l="1"/>
  <c r="AB541" i="1"/>
  <c r="AH540" i="1"/>
  <c r="AC541" i="1"/>
  <c r="AD541" i="1"/>
  <c r="AH541" i="1"/>
  <c r="AA543" i="1" l="1"/>
  <c r="AB542" i="1"/>
  <c r="AC542" i="1"/>
  <c r="AD542" i="1" s="1"/>
  <c r="AH542" i="1"/>
  <c r="AA544" i="1" l="1"/>
  <c r="AB543" i="1"/>
  <c r="AC543" i="1"/>
  <c r="AH543" i="1"/>
  <c r="AD543" i="1"/>
  <c r="AA545" i="1" l="1"/>
  <c r="AB544" i="1"/>
  <c r="AC544" i="1"/>
  <c r="AH544" i="1"/>
  <c r="AD544" i="1"/>
  <c r="AA546" i="1" l="1"/>
  <c r="AB545" i="1"/>
  <c r="AC545" i="1"/>
  <c r="AH545" i="1"/>
  <c r="AA547" i="1" l="1"/>
  <c r="AB546" i="1"/>
  <c r="AD545" i="1"/>
  <c r="AC546" i="1"/>
  <c r="AD546" i="1"/>
  <c r="AH546" i="1"/>
  <c r="AA548" i="1" l="1"/>
  <c r="AB547" i="1"/>
  <c r="AC547" i="1"/>
  <c r="AH547" i="1"/>
  <c r="AD547" i="1"/>
  <c r="AA549" i="1" l="1"/>
  <c r="AB548" i="1"/>
  <c r="AC548" i="1"/>
  <c r="AD548" i="1" s="1"/>
  <c r="AH548" i="1"/>
  <c r="AA550" i="1" l="1"/>
  <c r="AB549" i="1"/>
  <c r="AC549" i="1"/>
  <c r="AH549" i="1"/>
  <c r="AA551" i="1" l="1"/>
  <c r="AB550" i="1"/>
  <c r="AD549" i="1"/>
  <c r="AC550" i="1"/>
  <c r="AH550" i="1"/>
  <c r="AA552" i="1" l="1"/>
  <c r="AB551" i="1"/>
  <c r="AD550" i="1"/>
  <c r="AC551" i="1"/>
  <c r="AD551" i="1"/>
  <c r="AH551" i="1"/>
  <c r="AA553" i="1" l="1"/>
  <c r="AB552" i="1"/>
  <c r="AC552" i="1"/>
  <c r="AH552" i="1"/>
  <c r="AA554" i="1" l="1"/>
  <c r="AB553" i="1"/>
  <c r="AD552" i="1"/>
  <c r="AC553" i="1"/>
  <c r="AH553" i="1"/>
  <c r="AA555" i="1" l="1"/>
  <c r="AB554" i="1"/>
  <c r="AD553" i="1"/>
  <c r="AC554" i="1"/>
  <c r="AH554" i="1"/>
  <c r="AA556" i="1" l="1"/>
  <c r="AB555" i="1"/>
  <c r="AD554" i="1"/>
  <c r="AC555" i="1"/>
  <c r="AH555" i="1"/>
  <c r="AD555" i="1"/>
  <c r="AA557" i="1" l="1"/>
  <c r="AB556" i="1"/>
  <c r="AC556" i="1"/>
  <c r="AH556" i="1"/>
  <c r="AA558" i="1" l="1"/>
  <c r="AB557" i="1"/>
  <c r="AD556" i="1"/>
  <c r="AC557" i="1"/>
  <c r="AH557" i="1"/>
  <c r="AA559" i="1" l="1"/>
  <c r="AB558" i="1"/>
  <c r="AD557" i="1"/>
  <c r="AC558" i="1"/>
  <c r="AH558" i="1"/>
  <c r="AA560" i="1" l="1"/>
  <c r="AB559" i="1"/>
  <c r="AD558" i="1"/>
  <c r="AC559" i="1"/>
  <c r="AD559" i="1"/>
  <c r="AH559" i="1"/>
  <c r="AA561" i="1" l="1"/>
  <c r="AB560" i="1"/>
  <c r="AC560" i="1"/>
  <c r="AH560" i="1"/>
  <c r="AD560" i="1"/>
  <c r="AA562" i="1" l="1"/>
  <c r="AB561" i="1"/>
  <c r="AC561" i="1"/>
  <c r="AH561" i="1"/>
  <c r="AA563" i="1" l="1"/>
  <c r="AB562" i="1"/>
  <c r="AD561" i="1"/>
  <c r="AC562" i="1"/>
  <c r="AH562" i="1"/>
  <c r="AA564" i="1" l="1"/>
  <c r="AB563" i="1"/>
  <c r="AD562" i="1"/>
  <c r="AC563" i="1"/>
  <c r="AH563" i="1"/>
  <c r="AA565" i="1" l="1"/>
  <c r="AB564" i="1"/>
  <c r="AD563" i="1"/>
  <c r="AC564" i="1"/>
  <c r="AD564" i="1"/>
  <c r="AH564" i="1"/>
  <c r="AA566" i="1" l="1"/>
  <c r="AB565" i="1"/>
  <c r="AC565" i="1"/>
  <c r="AH565" i="1"/>
  <c r="AA567" i="1" l="1"/>
  <c r="AB566" i="1"/>
  <c r="AD565" i="1"/>
  <c r="AC566" i="1"/>
  <c r="AH566" i="1"/>
  <c r="AA568" i="1" l="1"/>
  <c r="AB567" i="1"/>
  <c r="AD566" i="1"/>
  <c r="AC567" i="1"/>
  <c r="AH567" i="1"/>
  <c r="AA569" i="1" l="1"/>
  <c r="AB568" i="1"/>
  <c r="AD567" i="1"/>
  <c r="AC568" i="1"/>
  <c r="AH568" i="1"/>
  <c r="AA570" i="1" l="1"/>
  <c r="AB569" i="1"/>
  <c r="AD568" i="1"/>
  <c r="AC569" i="1"/>
  <c r="AH569" i="1"/>
  <c r="AA571" i="1" l="1"/>
  <c r="AB570" i="1"/>
  <c r="AD569" i="1"/>
  <c r="AC570" i="1"/>
  <c r="AH570" i="1"/>
  <c r="AA572" i="1" l="1"/>
  <c r="AB571" i="1"/>
  <c r="AD570" i="1"/>
  <c r="AC571" i="1"/>
  <c r="AH571" i="1"/>
  <c r="AA573" i="1" l="1"/>
  <c r="AB572" i="1"/>
  <c r="AD571" i="1"/>
  <c r="AC572" i="1"/>
  <c r="AH572" i="1"/>
  <c r="AA574" i="1" l="1"/>
  <c r="AB573" i="1"/>
  <c r="AD572" i="1"/>
  <c r="AC573" i="1"/>
  <c r="AH573" i="1"/>
  <c r="AA575" i="1" l="1"/>
  <c r="AB574" i="1"/>
  <c r="AD573" i="1"/>
  <c r="AC574" i="1"/>
  <c r="AH574" i="1"/>
  <c r="AA576" i="1" l="1"/>
  <c r="AB575" i="1"/>
  <c r="AD574" i="1"/>
  <c r="AC575" i="1"/>
  <c r="AH575" i="1"/>
  <c r="AA577" i="1" l="1"/>
  <c r="AB576" i="1"/>
  <c r="AD575" i="1"/>
  <c r="AC576" i="1"/>
  <c r="AD576" i="1"/>
  <c r="AH576" i="1"/>
  <c r="AA578" i="1" l="1"/>
  <c r="AB577" i="1"/>
  <c r="AC577" i="1"/>
  <c r="AD577" i="1"/>
  <c r="AA579" i="1" l="1"/>
  <c r="AB578" i="1"/>
  <c r="AH577" i="1"/>
  <c r="AC578" i="1"/>
  <c r="AH578" i="1"/>
  <c r="AA580" i="1" l="1"/>
  <c r="AB579" i="1"/>
  <c r="AD578" i="1"/>
  <c r="AC579" i="1"/>
  <c r="AD579" i="1"/>
  <c r="AH579" i="1"/>
  <c r="AA581" i="1" l="1"/>
  <c r="AB580" i="1"/>
  <c r="AC580" i="1"/>
  <c r="AD580" i="1" s="1"/>
  <c r="AH580" i="1"/>
  <c r="AA582" i="1" l="1"/>
  <c r="AB581" i="1"/>
  <c r="AC581" i="1"/>
  <c r="AD581" i="1" s="1"/>
  <c r="AH581" i="1"/>
  <c r="AA583" i="1" l="1"/>
  <c r="AB582" i="1"/>
  <c r="AC582" i="1"/>
  <c r="AD582" i="1" s="1"/>
  <c r="AH582" i="1"/>
  <c r="AA584" i="1" l="1"/>
  <c r="AB583" i="1"/>
  <c r="AC583" i="1"/>
  <c r="AD583" i="1"/>
  <c r="AA585" i="1" l="1"/>
  <c r="AB584" i="1"/>
  <c r="AH583" i="1"/>
  <c r="AC584" i="1"/>
  <c r="AH584" i="1"/>
  <c r="AA586" i="1" l="1"/>
  <c r="AB585" i="1"/>
  <c r="AD584" i="1"/>
  <c r="AC585" i="1"/>
  <c r="AD585" i="1" s="1"/>
  <c r="AA587" i="1" l="1"/>
  <c r="AB586" i="1"/>
  <c r="AH585" i="1"/>
  <c r="AC586" i="1"/>
  <c r="AH586" i="1"/>
  <c r="AD586" i="1"/>
  <c r="AA588" i="1" l="1"/>
  <c r="AB587" i="1"/>
  <c r="AC587" i="1"/>
  <c r="AD587" i="1" s="1"/>
  <c r="AH587" i="1"/>
  <c r="AA589" i="1" l="1"/>
  <c r="AB588" i="1"/>
  <c r="AC588" i="1"/>
  <c r="AD588" i="1"/>
  <c r="AA590" i="1" l="1"/>
  <c r="AB589" i="1"/>
  <c r="AH588" i="1"/>
  <c r="AC589" i="1"/>
  <c r="AH589" i="1"/>
  <c r="AA591" i="1" l="1"/>
  <c r="AB590" i="1"/>
  <c r="AD589" i="1"/>
  <c r="AC590" i="1"/>
  <c r="AD590" i="1"/>
  <c r="AA592" i="1" l="1"/>
  <c r="AB591" i="1"/>
  <c r="AH590" i="1"/>
  <c r="AC591" i="1"/>
  <c r="AD591" i="1"/>
  <c r="AA593" i="1" l="1"/>
  <c r="AB592" i="1"/>
  <c r="AH591" i="1"/>
  <c r="AC592" i="1"/>
  <c r="AH592" i="1"/>
  <c r="AA594" i="1" l="1"/>
  <c r="AB593" i="1"/>
  <c r="AD592" i="1"/>
  <c r="AC593" i="1"/>
  <c r="AH593" i="1"/>
  <c r="AA595" i="1" l="1"/>
  <c r="AB594" i="1"/>
  <c r="AD593" i="1"/>
  <c r="AC594" i="1"/>
  <c r="AD594" i="1" s="1"/>
  <c r="AA596" i="1" l="1"/>
  <c r="AB595" i="1"/>
  <c r="AH594" i="1"/>
  <c r="AC595" i="1"/>
  <c r="AH595" i="1" s="1"/>
  <c r="AA597" i="1" l="1"/>
  <c r="AB596" i="1"/>
  <c r="AD595" i="1"/>
  <c r="AC596" i="1"/>
  <c r="AH596" i="1"/>
  <c r="AD596" i="1"/>
  <c r="AA598" i="1" l="1"/>
  <c r="AB597" i="1"/>
  <c r="AC597" i="1"/>
  <c r="AH597" i="1"/>
  <c r="AA599" i="1" l="1"/>
  <c r="AB598" i="1"/>
  <c r="AD597" i="1"/>
  <c r="AC598" i="1"/>
  <c r="AH598" i="1"/>
  <c r="AD598" i="1"/>
  <c r="AA600" i="1" l="1"/>
  <c r="AB599" i="1"/>
  <c r="AC599" i="1"/>
  <c r="AH599" i="1"/>
  <c r="AD599" i="1"/>
  <c r="AA601" i="1" l="1"/>
  <c r="AB600" i="1"/>
  <c r="AC600" i="1"/>
  <c r="AH600" i="1"/>
  <c r="AA602" i="1" l="1"/>
  <c r="AB601" i="1"/>
  <c r="AD600" i="1"/>
  <c r="AC601" i="1"/>
  <c r="AH601" i="1"/>
  <c r="AA603" i="1" l="1"/>
  <c r="AB602" i="1"/>
  <c r="AD601" i="1"/>
  <c r="AC602" i="1"/>
  <c r="AD602" i="1"/>
  <c r="AH602" i="1"/>
  <c r="AA604" i="1" l="1"/>
  <c r="AB603" i="1"/>
  <c r="AC603" i="1"/>
  <c r="AD603" i="1" s="1"/>
  <c r="AH603" i="1"/>
  <c r="AA605" i="1" l="1"/>
  <c r="AB604" i="1"/>
  <c r="AC604" i="1"/>
  <c r="AH604" i="1"/>
  <c r="AD604" i="1"/>
  <c r="AA606" i="1" l="1"/>
  <c r="AB605" i="1"/>
  <c r="AC605" i="1"/>
  <c r="AD605" i="1" s="1"/>
  <c r="AH605" i="1"/>
  <c r="AA607" i="1" l="1"/>
  <c r="AB606" i="1"/>
  <c r="AC606" i="1"/>
  <c r="AH606" i="1"/>
  <c r="AD606" i="1"/>
  <c r="AA608" i="1" l="1"/>
  <c r="AB607" i="1"/>
  <c r="AC607" i="1"/>
  <c r="AD607" i="1" s="1"/>
  <c r="AH607" i="1"/>
  <c r="AA609" i="1" l="1"/>
  <c r="AB608" i="1"/>
  <c r="AC608" i="1"/>
  <c r="AH608" i="1"/>
  <c r="AD608" i="1"/>
  <c r="AA610" i="1" l="1"/>
  <c r="AB609" i="1"/>
  <c r="AC609" i="1"/>
  <c r="AD609" i="1" s="1"/>
  <c r="AH609" i="1"/>
  <c r="AA611" i="1" l="1"/>
  <c r="AB610" i="1"/>
  <c r="AC610" i="1"/>
  <c r="AH610" i="1"/>
  <c r="AA612" i="1" l="1"/>
  <c r="AB611" i="1"/>
  <c r="AD610" i="1"/>
  <c r="AC611" i="1"/>
  <c r="AH611" i="1"/>
  <c r="AA613" i="1" l="1"/>
  <c r="AB612" i="1"/>
  <c r="AD611" i="1"/>
  <c r="AC612" i="1"/>
  <c r="AD612" i="1"/>
  <c r="AH612" i="1"/>
  <c r="AA614" i="1" l="1"/>
  <c r="AB613" i="1"/>
  <c r="AC613" i="1"/>
  <c r="AD613" i="1"/>
  <c r="AA615" i="1" l="1"/>
  <c r="AB614" i="1"/>
  <c r="AH613" i="1"/>
  <c r="AC614" i="1"/>
  <c r="AH614" i="1"/>
  <c r="AD614" i="1"/>
  <c r="AA616" i="1" l="1"/>
  <c r="AB615" i="1"/>
  <c r="AC615" i="1"/>
  <c r="AH615" i="1" s="1"/>
  <c r="AD615" i="1"/>
  <c r="AA617" i="1" l="1"/>
  <c r="AB616" i="1"/>
  <c r="AC616" i="1"/>
  <c r="AH616" i="1"/>
  <c r="AA618" i="1" l="1"/>
  <c r="AB617" i="1"/>
  <c r="AD616" i="1"/>
  <c r="AC617" i="1"/>
  <c r="AH617" i="1"/>
  <c r="AA619" i="1" l="1"/>
  <c r="AB618" i="1"/>
  <c r="AD617" i="1"/>
  <c r="AC618" i="1"/>
  <c r="AD618" i="1"/>
  <c r="AH618" i="1"/>
  <c r="AA620" i="1" l="1"/>
  <c r="AB619" i="1"/>
  <c r="AC619" i="1"/>
  <c r="AD619" i="1" s="1"/>
  <c r="AH619" i="1"/>
  <c r="AA621" i="1" l="1"/>
  <c r="AB620" i="1"/>
  <c r="AC620" i="1"/>
  <c r="AH620" i="1"/>
  <c r="AD620" i="1"/>
  <c r="AA622" i="1" l="1"/>
  <c r="AB621" i="1"/>
  <c r="AC621" i="1"/>
  <c r="AD621" i="1"/>
  <c r="AA623" i="1" l="1"/>
  <c r="AB622" i="1"/>
  <c r="AH621" i="1"/>
  <c r="AC622" i="1"/>
  <c r="AH622" i="1"/>
  <c r="AA624" i="1" l="1"/>
  <c r="AB623" i="1"/>
  <c r="AD622" i="1"/>
  <c r="AC623" i="1"/>
  <c r="AD623" i="1"/>
  <c r="AH623" i="1"/>
  <c r="AA625" i="1" l="1"/>
  <c r="AB624" i="1"/>
  <c r="AC624" i="1"/>
  <c r="AH624" i="1"/>
  <c r="AA626" i="1" l="1"/>
  <c r="AB625" i="1"/>
  <c r="AD624" i="1"/>
  <c r="AC625" i="1"/>
  <c r="AD625" i="1"/>
  <c r="AH625" i="1"/>
  <c r="AA627" i="1" l="1"/>
  <c r="AB626" i="1"/>
  <c r="AC626" i="1"/>
  <c r="AD626" i="1" s="1"/>
  <c r="AH626" i="1"/>
  <c r="AA628" i="1" l="1"/>
  <c r="AB627" i="1"/>
  <c r="AC627" i="1"/>
  <c r="AH627" i="1"/>
  <c r="AA629" i="1" l="1"/>
  <c r="AB628" i="1"/>
  <c r="AD627" i="1"/>
  <c r="AC628" i="1"/>
  <c r="AD628" i="1"/>
  <c r="AH628" i="1"/>
  <c r="AA630" i="1" l="1"/>
  <c r="AB629" i="1"/>
  <c r="AC629" i="1"/>
  <c r="AH629" i="1"/>
  <c r="AA631" i="1" l="1"/>
  <c r="AB630" i="1"/>
  <c r="AD629" i="1"/>
  <c r="AC630" i="1"/>
  <c r="AD630" i="1"/>
  <c r="AH630" i="1"/>
  <c r="AA632" i="1" l="1"/>
  <c r="AB631" i="1"/>
  <c r="AC631" i="1"/>
  <c r="AD631" i="1"/>
  <c r="AH631" i="1"/>
  <c r="AA633" i="1" l="1"/>
  <c r="AB632" i="1"/>
  <c r="AC632" i="1"/>
  <c r="AD632" i="1"/>
  <c r="AA634" i="1" l="1"/>
  <c r="AB633" i="1"/>
  <c r="AH632" i="1"/>
  <c r="AC633" i="1"/>
  <c r="AD633" i="1"/>
  <c r="AH633" i="1"/>
  <c r="AA635" i="1" l="1"/>
  <c r="AB634" i="1"/>
  <c r="AC634" i="1"/>
  <c r="AD634" i="1" s="1"/>
  <c r="AH634" i="1"/>
  <c r="AA636" i="1" l="1"/>
  <c r="AB635" i="1"/>
  <c r="AC635" i="1"/>
  <c r="AH635" i="1"/>
  <c r="AD635" i="1"/>
  <c r="AA637" i="1" l="1"/>
  <c r="AB636" i="1"/>
  <c r="AC636" i="1"/>
  <c r="AH636" i="1"/>
  <c r="AD636" i="1"/>
  <c r="AA638" i="1" l="1"/>
  <c r="AB637" i="1"/>
  <c r="AC637" i="1"/>
  <c r="AH637" i="1"/>
  <c r="AA639" i="1" l="1"/>
  <c r="AB638" i="1"/>
  <c r="AD637" i="1"/>
  <c r="AC638" i="1"/>
  <c r="AH638" i="1"/>
  <c r="AA640" i="1" l="1"/>
  <c r="AB639" i="1"/>
  <c r="AD638" i="1"/>
  <c r="AC639" i="1"/>
  <c r="AD639" i="1"/>
  <c r="AH639" i="1"/>
  <c r="AA641" i="1" l="1"/>
  <c r="AB640" i="1"/>
  <c r="AC640" i="1"/>
  <c r="AH640" i="1"/>
  <c r="AD640" i="1"/>
  <c r="AA642" i="1" l="1"/>
  <c r="AB641" i="1"/>
  <c r="AC641" i="1"/>
  <c r="AH641" i="1"/>
  <c r="AD641" i="1"/>
  <c r="AA643" i="1" l="1"/>
  <c r="AB642" i="1"/>
  <c r="AC642" i="1"/>
  <c r="AH642" i="1"/>
  <c r="AA644" i="1" l="1"/>
  <c r="AB643" i="1"/>
  <c r="AD642" i="1"/>
  <c r="AC643" i="1"/>
  <c r="AD643" i="1" s="1"/>
  <c r="AA645" i="1" l="1"/>
  <c r="AB644" i="1"/>
  <c r="AH643" i="1"/>
  <c r="AC644" i="1"/>
  <c r="AH644" i="1"/>
  <c r="AA646" i="1" l="1"/>
  <c r="AB645" i="1"/>
  <c r="AD644" i="1"/>
  <c r="AC645" i="1"/>
  <c r="AH645" i="1"/>
  <c r="AA647" i="1" l="1"/>
  <c r="AB646" i="1"/>
  <c r="AD645" i="1"/>
  <c r="AC646" i="1"/>
  <c r="AD646" i="1"/>
  <c r="AH646" i="1"/>
  <c r="AA648" i="1" l="1"/>
  <c r="AB647" i="1"/>
  <c r="AC647" i="1"/>
  <c r="AD647" i="1"/>
  <c r="AH647" i="1"/>
  <c r="AA649" i="1" l="1"/>
  <c r="AB648" i="1"/>
  <c r="AC648" i="1"/>
  <c r="AH648" i="1"/>
  <c r="AD648" i="1"/>
  <c r="AA650" i="1" l="1"/>
  <c r="AB649" i="1"/>
  <c r="AC649" i="1"/>
  <c r="AD649" i="1"/>
  <c r="AA651" i="1" l="1"/>
  <c r="AB650" i="1"/>
  <c r="AH649" i="1"/>
  <c r="AC650" i="1"/>
  <c r="AD650" i="1"/>
  <c r="AH650" i="1"/>
  <c r="AA652" i="1" l="1"/>
  <c r="AB651" i="1"/>
  <c r="AC651" i="1"/>
  <c r="AH651" i="1"/>
  <c r="AD651" i="1"/>
  <c r="AA653" i="1" l="1"/>
  <c r="AB652" i="1"/>
  <c r="AC652" i="1"/>
  <c r="AD652" i="1"/>
  <c r="AA654" i="1" l="1"/>
  <c r="AB653" i="1"/>
  <c r="AH652" i="1"/>
  <c r="AC653" i="1"/>
  <c r="AD653" i="1"/>
  <c r="AH653" i="1"/>
  <c r="AA655" i="1" l="1"/>
  <c r="AB654" i="1"/>
  <c r="AC654" i="1"/>
  <c r="AD654" i="1"/>
  <c r="AA656" i="1" l="1"/>
  <c r="AB655" i="1"/>
  <c r="AC655" i="1"/>
  <c r="AH654" i="1"/>
  <c r="AD655" i="1"/>
  <c r="AA657" i="1" l="1"/>
  <c r="AB656" i="1"/>
  <c r="AH655" i="1"/>
  <c r="AC656" i="1"/>
  <c r="AD656" i="1"/>
  <c r="AH656" i="1"/>
  <c r="AA658" i="1" l="1"/>
  <c r="AB657" i="1"/>
  <c r="AC657" i="1"/>
  <c r="AD657" i="1" s="1"/>
  <c r="AH657" i="1"/>
  <c r="AA659" i="1" l="1"/>
  <c r="AB658" i="1"/>
  <c r="AC658" i="1"/>
  <c r="AD658" i="1" s="1"/>
  <c r="AH658" i="1"/>
  <c r="AA660" i="1" l="1"/>
  <c r="AB659" i="1"/>
  <c r="AC659" i="1"/>
  <c r="AH659" i="1"/>
  <c r="AA661" i="1" l="1"/>
  <c r="AB660" i="1"/>
  <c r="AD659" i="1"/>
  <c r="AC660" i="1"/>
  <c r="AH660" i="1"/>
  <c r="AA662" i="1" l="1"/>
  <c r="AB661" i="1"/>
  <c r="AD660" i="1"/>
  <c r="AC661" i="1"/>
  <c r="AD661" i="1"/>
  <c r="AH661" i="1"/>
  <c r="AA663" i="1" l="1"/>
  <c r="AB662" i="1"/>
  <c r="AC662" i="1"/>
  <c r="AH662" i="1"/>
  <c r="AA664" i="1" l="1"/>
  <c r="AB663" i="1"/>
  <c r="AD662" i="1"/>
  <c r="AC663" i="1"/>
  <c r="AH663" i="1"/>
  <c r="AA665" i="1" l="1"/>
  <c r="AB664" i="1"/>
  <c r="AD663" i="1"/>
  <c r="AC664" i="1"/>
  <c r="AH664" i="1"/>
  <c r="AA666" i="1" l="1"/>
  <c r="AB665" i="1"/>
  <c r="AD664" i="1"/>
  <c r="AC665" i="1"/>
  <c r="AH665" i="1"/>
  <c r="AA667" i="1" l="1"/>
  <c r="AB666" i="1"/>
  <c r="AD665" i="1"/>
  <c r="AC666" i="1"/>
  <c r="AH666" i="1"/>
  <c r="AA668" i="1" l="1"/>
  <c r="AB667" i="1"/>
  <c r="AD666" i="1"/>
  <c r="AC667" i="1"/>
  <c r="AH667" i="1"/>
  <c r="AA669" i="1" l="1"/>
  <c r="AB668" i="1"/>
  <c r="AD667" i="1"/>
  <c r="AC668" i="1"/>
  <c r="AD668" i="1" s="1"/>
  <c r="AA670" i="1" l="1"/>
  <c r="AB669" i="1"/>
  <c r="AC669" i="1"/>
  <c r="AH668" i="1"/>
  <c r="AD669" i="1"/>
  <c r="AA671" i="1" l="1"/>
  <c r="AB670" i="1"/>
  <c r="AH669" i="1"/>
  <c r="AC670" i="1"/>
  <c r="AD670" i="1" s="1"/>
  <c r="AA672" i="1" l="1"/>
  <c r="AB671" i="1"/>
  <c r="AH670" i="1"/>
  <c r="AC671" i="1"/>
  <c r="AD671" i="1"/>
  <c r="AH671" i="1"/>
  <c r="AA673" i="1" l="1"/>
  <c r="AB672" i="1"/>
  <c r="AC672" i="1"/>
  <c r="AD672" i="1" s="1"/>
  <c r="AH672" i="1"/>
  <c r="AA674" i="1" l="1"/>
  <c r="AB673" i="1"/>
  <c r="AC673" i="1"/>
  <c r="AD673" i="1" s="1"/>
  <c r="AH673" i="1"/>
  <c r="AA675" i="1" l="1"/>
  <c r="AB674" i="1"/>
  <c r="AC674" i="1"/>
  <c r="AH674" i="1"/>
  <c r="AA676" i="1" l="1"/>
  <c r="AB675" i="1"/>
  <c r="AD674" i="1"/>
  <c r="AC675" i="1"/>
  <c r="AD675" i="1"/>
  <c r="AH675" i="1"/>
  <c r="AA677" i="1" l="1"/>
  <c r="AB676" i="1"/>
  <c r="AC676" i="1"/>
  <c r="AH676" i="1"/>
  <c r="AA678" i="1" l="1"/>
  <c r="AB677" i="1"/>
  <c r="AD676" i="1"/>
  <c r="AC677" i="1"/>
  <c r="AH677" i="1"/>
  <c r="AA679" i="1" l="1"/>
  <c r="AB678" i="1"/>
  <c r="AD677" i="1"/>
  <c r="AC678" i="1"/>
  <c r="AH678" i="1"/>
  <c r="AA680" i="1" l="1"/>
  <c r="AB679" i="1"/>
  <c r="AD678" i="1"/>
  <c r="AC679" i="1"/>
  <c r="AH679" i="1"/>
  <c r="AA681" i="1" l="1"/>
  <c r="AB680" i="1"/>
  <c r="AD679" i="1"/>
  <c r="AC680" i="1"/>
  <c r="AD680" i="1"/>
  <c r="AH680" i="1"/>
  <c r="AA682" i="1" l="1"/>
  <c r="AB681" i="1"/>
  <c r="AC681" i="1"/>
  <c r="AH681" i="1"/>
  <c r="AA683" i="1" l="1"/>
  <c r="AB682" i="1"/>
  <c r="AD681" i="1"/>
  <c r="AC682" i="1"/>
  <c r="AD682" i="1"/>
  <c r="AH682" i="1"/>
  <c r="AA684" i="1" l="1"/>
  <c r="AB683" i="1"/>
  <c r="AC683" i="1"/>
  <c r="AH683" i="1"/>
  <c r="AD683" i="1"/>
  <c r="AA685" i="1" l="1"/>
  <c r="AB684" i="1"/>
  <c r="AC684" i="1"/>
  <c r="AH684" i="1"/>
  <c r="AD684" i="1"/>
  <c r="AA686" i="1" l="1"/>
  <c r="AB685" i="1"/>
  <c r="AC685" i="1"/>
  <c r="AH685" i="1"/>
  <c r="AA687" i="1" l="1"/>
  <c r="AB686" i="1"/>
  <c r="AD685" i="1"/>
  <c r="AC686" i="1"/>
  <c r="AH686" i="1"/>
  <c r="AA688" i="1" l="1"/>
  <c r="AB687" i="1"/>
  <c r="AD686" i="1"/>
  <c r="AC687" i="1"/>
  <c r="AH687" i="1"/>
  <c r="AA689" i="1" l="1"/>
  <c r="AB688" i="1"/>
  <c r="AD687" i="1"/>
  <c r="AC688" i="1"/>
  <c r="AD688" i="1"/>
  <c r="AH688" i="1"/>
  <c r="AA690" i="1" l="1"/>
  <c r="AB689" i="1"/>
  <c r="AC689" i="1"/>
  <c r="AH689" i="1"/>
  <c r="AA691" i="1" l="1"/>
  <c r="AB690" i="1"/>
  <c r="AD689" i="1"/>
  <c r="AC690" i="1"/>
  <c r="AD690" i="1"/>
  <c r="AH690" i="1"/>
  <c r="AA692" i="1" l="1"/>
  <c r="AB691" i="1"/>
  <c r="AC691" i="1"/>
  <c r="AH691" i="1"/>
  <c r="AA693" i="1" l="1"/>
  <c r="AB692" i="1"/>
  <c r="AD691" i="1"/>
  <c r="AC692" i="1"/>
  <c r="AH692" i="1"/>
  <c r="AA694" i="1" l="1"/>
  <c r="AB694" i="1" s="1"/>
  <c r="AB693" i="1"/>
  <c r="AD692" i="1"/>
  <c r="AC694" i="1"/>
  <c r="AH694" i="1"/>
  <c r="AD694" i="1"/>
  <c r="AC693" i="1"/>
  <c r="AD693" i="1"/>
  <c r="AH693" i="1" l="1"/>
  <c r="V34" i="3"/>
  <c r="X24" i="1"/>
  <c r="AE136" i="1"/>
  <c r="AG186" i="1"/>
  <c r="AG561" i="1"/>
  <c r="AG24" i="1"/>
  <c r="AG408" i="1"/>
  <c r="AG347" i="1"/>
  <c r="AE413" i="1"/>
  <c r="AG570" i="1"/>
  <c r="AF106" i="1"/>
  <c r="AF645" i="1"/>
  <c r="AF611" i="1"/>
  <c r="AE218" i="1"/>
  <c r="AF604" i="1"/>
  <c r="AF267" i="1"/>
  <c r="AF331" i="1"/>
  <c r="AF203" i="1"/>
  <c r="AF388" i="1"/>
  <c r="AF551" i="1"/>
  <c r="AE67" i="1"/>
  <c r="AF168" i="1"/>
  <c r="AF71" i="1"/>
  <c r="AE224" i="1"/>
  <c r="AF188" i="1"/>
  <c r="AF171" i="1"/>
  <c r="AE33" i="1"/>
  <c r="AG212" i="1"/>
  <c r="AG200" i="1"/>
  <c r="AG504" i="1"/>
  <c r="AG531" i="1"/>
  <c r="AF511" i="1"/>
  <c r="AG491" i="1"/>
  <c r="AF627" i="1"/>
  <c r="AG537" i="1"/>
  <c r="AF78" i="1"/>
  <c r="AG572" i="1"/>
  <c r="AG595" i="1"/>
  <c r="AG185" i="1"/>
  <c r="AG527" i="1"/>
  <c r="AG189" i="1"/>
  <c r="AG407" i="1"/>
  <c r="AF563" i="1"/>
  <c r="AG70" i="1"/>
  <c r="AF276" i="1"/>
  <c r="AF231" i="1"/>
  <c r="AG377" i="1"/>
  <c r="AF693" i="1"/>
  <c r="AG516" i="1"/>
  <c r="AF531" i="1"/>
  <c r="AG48" i="1"/>
  <c r="AE366" i="1"/>
  <c r="AE488" i="1"/>
  <c r="AE459" i="1"/>
  <c r="AF213" i="1"/>
  <c r="AE142" i="1"/>
  <c r="AF519" i="1"/>
  <c r="AE361" i="1"/>
  <c r="AE684" i="1"/>
  <c r="AE680" i="1"/>
  <c r="AF322" i="1"/>
  <c r="AE465" i="1"/>
  <c r="AE485" i="1"/>
  <c r="AE352" i="1"/>
  <c r="AE246" i="1"/>
  <c r="AE43" i="1"/>
  <c r="AF13" i="1"/>
  <c r="AE505" i="1"/>
  <c r="AE560" i="1"/>
  <c r="AF634" i="1"/>
  <c r="AF73" i="1"/>
  <c r="AE347" i="1"/>
  <c r="AE257" i="1"/>
  <c r="AF82" i="1"/>
  <c r="AE391" i="1"/>
  <c r="AE270" i="1"/>
  <c r="AE146" i="1"/>
  <c r="AF88" i="1"/>
  <c r="AE32" i="1"/>
  <c r="AF305" i="1"/>
  <c r="AE333" i="1"/>
  <c r="AE498" i="1"/>
  <c r="AE103" i="1"/>
  <c r="AF273" i="1"/>
  <c r="AF153" i="1"/>
  <c r="AE138" i="1"/>
  <c r="AE85" i="1"/>
  <c r="AE163" i="1"/>
  <c r="AE293" i="1"/>
  <c r="AE259" i="1"/>
  <c r="AE54" i="1"/>
  <c r="AE336" i="1"/>
  <c r="AF77" i="1"/>
  <c r="BD114" i="1"/>
  <c r="BD596" i="1"/>
  <c r="BD4" i="1"/>
  <c r="BD595" i="1"/>
  <c r="BD605" i="1"/>
  <c r="BD668" i="1"/>
  <c r="BD619" i="1"/>
  <c r="BD523" i="1"/>
  <c r="BD459" i="1"/>
  <c r="BD634" i="1"/>
  <c r="BD657" i="1"/>
  <c r="BD659" i="1"/>
  <c r="BD416" i="1"/>
  <c r="BD529" i="1"/>
  <c r="BD465" i="1"/>
  <c r="BD95" i="1"/>
  <c r="BD303" i="1"/>
  <c r="BD42" i="1"/>
  <c r="BD533" i="1"/>
  <c r="BD493" i="1"/>
  <c r="BD119" i="1"/>
  <c r="BD570" i="1"/>
  <c r="BD131" i="1"/>
  <c r="BD601" i="1"/>
  <c r="BD514" i="1"/>
  <c r="BD450" i="1"/>
  <c r="BD30" i="1"/>
  <c r="BD242" i="1"/>
  <c r="BD156" i="1"/>
  <c r="BD50" i="1"/>
  <c r="BD209" i="1"/>
  <c r="BD15" i="1"/>
  <c r="BD212" i="1"/>
  <c r="BD413" i="1"/>
  <c r="BD381" i="1"/>
  <c r="BD349" i="1"/>
  <c r="BD239" i="1"/>
  <c r="BD65" i="1"/>
  <c r="BD270" i="1"/>
  <c r="BD81" i="1"/>
  <c r="BD267" i="1"/>
  <c r="BD22" i="1"/>
  <c r="BD178" i="1"/>
  <c r="AE348" i="1"/>
  <c r="AF130" i="1"/>
  <c r="AG134" i="1"/>
  <c r="AF596" i="1"/>
  <c r="AG172" i="1"/>
  <c r="AG522" i="1"/>
  <c r="AG286" i="1"/>
  <c r="AF585" i="1"/>
  <c r="AF466" i="1"/>
  <c r="AG402" i="1"/>
  <c r="AG388" i="1"/>
  <c r="AG30" i="1"/>
  <c r="AE28" i="1"/>
  <c r="AG385" i="1"/>
  <c r="AG435" i="1"/>
  <c r="AG137" i="1"/>
  <c r="AF589" i="1"/>
  <c r="AG391" i="1"/>
  <c r="AF442" i="1"/>
  <c r="AE251" i="1"/>
  <c r="AF422" i="1"/>
  <c r="AF684" i="1"/>
  <c r="AE285" i="1"/>
  <c r="AG499" i="1"/>
  <c r="AE72" i="1"/>
  <c r="AE102" i="1"/>
  <c r="AF443" i="1"/>
  <c r="AG542" i="1"/>
  <c r="AF219" i="1"/>
  <c r="AG100" i="1"/>
  <c r="AG43" i="1"/>
  <c r="AF445" i="1"/>
  <c r="AG276" i="1"/>
  <c r="AG614" i="1"/>
  <c r="AG362" i="1"/>
  <c r="AG11" i="1"/>
  <c r="AG31" i="1"/>
  <c r="AF123" i="1"/>
  <c r="AG77" i="1"/>
  <c r="AF83" i="1"/>
  <c r="AF545" i="1"/>
  <c r="AF461" i="1"/>
  <c r="AG654" i="1"/>
  <c r="AG644" i="1"/>
  <c r="AG341" i="1"/>
  <c r="AG557" i="1"/>
  <c r="AG496" i="1"/>
  <c r="AG302" i="1"/>
  <c r="AG138" i="1"/>
  <c r="AG629" i="1"/>
  <c r="AE634" i="1"/>
  <c r="AE13" i="1"/>
  <c r="AF392" i="1"/>
  <c r="AF91" i="1"/>
  <c r="AE672" i="1"/>
  <c r="AF552" i="1"/>
  <c r="AF23" i="1"/>
  <c r="AE675" i="1"/>
  <c r="AE481" i="1"/>
  <c r="AE137" i="1"/>
  <c r="AF289" i="1"/>
  <c r="AF233" i="1"/>
  <c r="AE463" i="1"/>
  <c r="AF394" i="1"/>
  <c r="AE240" i="1"/>
  <c r="AF15" i="1"/>
  <c r="AF137" i="1"/>
  <c r="AF440" i="1"/>
  <c r="AE20" i="1"/>
  <c r="AE661" i="1"/>
  <c r="AE429" i="1"/>
  <c r="AF33" i="1"/>
  <c r="AE312" i="1"/>
  <c r="AE585" i="1"/>
  <c r="AF490" i="1"/>
  <c r="AE279" i="1"/>
  <c r="AF89" i="1"/>
  <c r="AE332" i="1"/>
  <c r="AE408" i="1"/>
  <c r="AE19" i="1"/>
  <c r="AF5" i="1"/>
  <c r="AE452" i="1"/>
  <c r="AE405" i="1"/>
  <c r="AE535" i="1"/>
  <c r="AE44" i="1"/>
  <c r="AE313" i="1"/>
  <c r="AE75" i="1"/>
  <c r="AE558" i="1"/>
  <c r="AE50" i="1"/>
  <c r="AF441" i="1"/>
  <c r="AE593" i="1"/>
  <c r="AF567" i="1"/>
  <c r="BD685" i="1"/>
  <c r="BD483" i="1"/>
  <c r="BD650" i="1"/>
  <c r="BD679" i="1"/>
  <c r="BD518" i="1"/>
  <c r="BD610" i="1"/>
  <c r="BD294" i="1"/>
  <c r="BD664" i="1"/>
  <c r="BD422" i="1"/>
  <c r="BD655" i="1"/>
  <c r="BD587" i="1"/>
  <c r="BD597" i="1"/>
  <c r="BD35" i="1"/>
  <c r="BD508" i="1"/>
  <c r="BD444" i="1"/>
  <c r="BD16" i="1"/>
  <c r="BD284" i="1"/>
  <c r="BD175" i="1"/>
  <c r="BD480" i="1"/>
  <c r="BD464" i="1"/>
  <c r="BD56" i="1"/>
  <c r="BD386" i="1"/>
  <c r="BD60" i="1"/>
  <c r="BD569" i="1"/>
  <c r="BD495" i="1"/>
  <c r="BD431" i="1"/>
  <c r="BD328" i="1"/>
  <c r="AA28" i="3" a="1"/>
  <c r="AE94" i="1"/>
  <c r="AE390" i="1"/>
  <c r="AG301" i="1"/>
  <c r="AF340" i="1"/>
  <c r="AF14" i="1"/>
  <c r="AG81" i="1"/>
  <c r="AG525" i="1"/>
  <c r="AF115" i="1"/>
  <c r="AF53" i="1"/>
  <c r="AG28" i="1"/>
  <c r="AG254" i="1"/>
  <c r="AG684" i="1"/>
  <c r="AE445" i="1"/>
  <c r="AG352" i="1"/>
  <c r="AG274" i="1"/>
  <c r="AG296" i="1"/>
  <c r="AF140" i="1"/>
  <c r="AG425" i="1"/>
  <c r="AF165" i="1"/>
  <c r="AE467" i="1"/>
  <c r="AF166" i="1"/>
  <c r="AF428" i="1"/>
  <c r="AE356" i="1"/>
  <c r="AG511" i="1"/>
  <c r="AE375" i="1"/>
  <c r="AE364" i="1"/>
  <c r="AF21" i="1"/>
  <c r="AG652" i="1"/>
  <c r="AF226" i="1"/>
  <c r="AG42" i="1"/>
  <c r="AF413" i="1"/>
  <c r="AF7" i="1"/>
  <c r="AG66" i="1"/>
  <c r="AG372" i="1"/>
  <c r="AF252" i="1"/>
  <c r="AF222" i="1"/>
  <c r="AG543" i="1"/>
  <c r="AG482" i="1"/>
  <c r="AG136" i="1"/>
  <c r="AF232" i="1"/>
  <c r="AG501" i="1"/>
  <c r="AG605" i="1"/>
  <c r="AF467" i="1"/>
  <c r="AG382" i="1"/>
  <c r="AG664" i="1"/>
  <c r="AG344" i="1"/>
  <c r="AF411" i="1"/>
  <c r="AG551" i="1"/>
  <c r="AF403" i="1"/>
  <c r="AG105" i="1"/>
  <c r="AF688" i="1"/>
  <c r="AE617" i="1"/>
  <c r="AE685" i="1"/>
  <c r="AF681" i="1"/>
  <c r="AF553" i="1"/>
  <c r="AF119" i="1"/>
  <c r="AE357" i="1"/>
  <c r="AE353" i="1"/>
  <c r="AE311" i="1"/>
  <c r="AE168" i="1"/>
  <c r="AE470" i="1"/>
  <c r="AE494" i="1"/>
  <c r="AE319" i="1"/>
  <c r="AF224" i="1"/>
  <c r="AE456" i="1"/>
  <c r="AF247" i="1"/>
  <c r="AE598" i="1"/>
  <c r="AE396" i="1"/>
  <c r="AE59" i="1"/>
  <c r="AE691" i="1"/>
  <c r="AE340" i="1"/>
  <c r="AE77" i="1"/>
  <c r="AE177" i="1"/>
  <c r="AE472" i="1"/>
  <c r="AF301" i="1"/>
  <c r="AE506" i="1"/>
  <c r="AF336" i="1"/>
  <c r="AE588" i="1"/>
  <c r="AF253" i="1"/>
  <c r="AE537" i="1"/>
  <c r="AE374" i="1"/>
  <c r="AE93" i="1"/>
  <c r="AE496" i="1"/>
  <c r="AE120" i="1"/>
  <c r="AE164" i="1"/>
  <c r="AE4" i="1"/>
  <c r="AE441" i="1"/>
  <c r="AE302" i="1"/>
  <c r="AE9" i="1"/>
  <c r="AF197" i="1"/>
  <c r="AE171" i="1"/>
  <c r="AF432" i="1"/>
  <c r="BD313" i="1"/>
  <c r="BD499" i="1"/>
  <c r="BD682" i="1"/>
  <c r="BD138" i="1"/>
  <c r="BD534" i="1"/>
  <c r="BD627" i="1"/>
  <c r="BD374" i="1"/>
  <c r="BD675" i="1"/>
  <c r="BD427" i="1"/>
  <c r="BD663" i="1"/>
  <c r="BD598" i="1"/>
  <c r="BD615" i="1"/>
  <c r="BD26" i="1"/>
  <c r="BD513" i="1"/>
  <c r="BD449" i="1"/>
  <c r="BD126" i="1"/>
  <c r="BD192" i="1"/>
  <c r="BD111" i="1"/>
  <c r="BD485" i="1"/>
  <c r="BD469" i="1"/>
  <c r="BD246" i="1"/>
  <c r="BD394" i="1"/>
  <c r="BD258" i="1"/>
  <c r="BD572" i="1"/>
  <c r="BD498" i="1"/>
  <c r="BD434" i="1"/>
  <c r="BD240" i="1"/>
  <c r="BD115" i="1"/>
  <c r="BD336" i="1"/>
  <c r="BD80" i="1"/>
  <c r="BD563" i="1"/>
  <c r="BD159" i="1"/>
  <c r="BD190" i="1"/>
  <c r="BD405" i="1"/>
  <c r="BD373" i="1"/>
  <c r="BD341" i="1"/>
  <c r="BD222" i="1"/>
  <c r="BD285" i="1"/>
  <c r="BD104" i="1"/>
  <c r="BD229" i="1"/>
  <c r="BD182" i="1"/>
  <c r="BD49" i="1"/>
  <c r="BD85" i="1"/>
  <c r="AE497" i="1"/>
  <c r="AF479" i="1"/>
  <c r="AF556" i="1"/>
  <c r="AG323" i="1"/>
  <c r="AF485" i="1"/>
  <c r="AF334" i="1"/>
  <c r="AG39" i="1"/>
  <c r="AF60" i="1"/>
  <c r="AG508" i="1"/>
  <c r="AG132" i="1"/>
  <c r="AG670" i="1"/>
  <c r="AG494" i="1"/>
  <c r="AF40" i="1"/>
  <c r="AG80" i="1"/>
  <c r="AG23" i="1"/>
  <c r="AG227" i="1"/>
  <c r="AF207" i="1"/>
  <c r="AE216" i="1"/>
  <c r="AF134" i="1"/>
  <c r="AE262" i="1"/>
  <c r="AG515" i="1"/>
  <c r="AG559" i="1"/>
  <c r="AF377" i="1"/>
  <c r="AG258" i="1"/>
  <c r="AE428" i="1"/>
  <c r="AF615" i="1"/>
  <c r="AG250" i="1"/>
  <c r="AF212" i="1"/>
  <c r="AG194" i="1"/>
  <c r="AF469" i="1"/>
  <c r="AG269" i="1"/>
  <c r="AG320" i="1"/>
  <c r="AF275" i="1"/>
  <c r="AF30" i="1"/>
  <c r="AG237" i="1"/>
  <c r="AG553" i="1"/>
  <c r="AF254" i="1"/>
  <c r="AF131" i="1"/>
  <c r="AG181" i="1"/>
  <c r="AF278" i="1"/>
  <c r="AG650" i="1"/>
  <c r="AG128" i="1"/>
  <c r="AF544" i="1"/>
  <c r="AF497" i="1"/>
  <c r="AF384" i="1"/>
  <c r="AG195" i="1"/>
  <c r="AG474" i="1"/>
  <c r="AG507" i="1"/>
  <c r="AG406" i="1"/>
  <c r="AF325" i="1"/>
  <c r="AF90" i="1"/>
  <c r="AF463" i="1"/>
  <c r="AE132" i="1"/>
  <c r="AE448" i="1"/>
  <c r="AE568" i="1"/>
  <c r="AE625" i="1"/>
  <c r="AE432" i="1"/>
  <c r="AE624" i="1"/>
  <c r="AF161" i="1"/>
  <c r="AE426" i="1"/>
  <c r="AE119" i="1"/>
  <c r="AF152" i="1"/>
  <c r="AE658" i="1"/>
  <c r="AF149" i="1"/>
  <c r="AE245" i="1"/>
  <c r="AE256" i="1"/>
  <c r="AE439" i="1"/>
  <c r="AE434" i="1"/>
  <c r="AE25" i="1"/>
  <c r="AE234" i="1"/>
  <c r="AE104" i="1"/>
  <c r="AE202" i="1"/>
  <c r="AE513" i="1"/>
  <c r="AE547" i="1"/>
  <c r="Y18" i="1"/>
  <c r="AE269" i="1"/>
  <c r="AE170" i="1"/>
  <c r="AE30" i="1"/>
  <c r="AE308" i="1"/>
  <c r="AE58" i="1"/>
  <c r="AE514" i="1"/>
  <c r="AE655" i="1"/>
  <c r="AE281" i="1"/>
  <c r="AF186" i="1"/>
  <c r="AF37" i="1"/>
  <c r="AE508" i="1"/>
  <c r="AE105" i="1"/>
  <c r="AF618" i="1"/>
  <c r="AE329" i="1"/>
  <c r="AF185" i="1"/>
  <c r="AE404" i="1"/>
  <c r="BD545" i="1"/>
  <c r="BD526" i="1"/>
  <c r="BD435" i="1"/>
  <c r="BD684" i="1"/>
  <c r="BD633" i="1"/>
  <c r="BD69" i="1"/>
  <c r="BD580" i="1"/>
  <c r="BD670" i="1"/>
  <c r="BD611" i="1"/>
  <c r="BD27" i="1"/>
  <c r="BD536" i="1"/>
  <c r="BD678" i="1"/>
  <c r="BD542" i="1"/>
  <c r="BD582" i="1"/>
  <c r="BD492" i="1"/>
  <c r="BD428" i="1"/>
  <c r="BD94" i="1"/>
  <c r="BD392" i="1"/>
  <c r="BD52" i="1"/>
  <c r="BD440" i="1"/>
  <c r="BD429" i="1"/>
  <c r="BD250" i="1"/>
  <c r="BD354" i="1"/>
  <c r="BD262" i="1"/>
  <c r="BD543" i="1"/>
  <c r="BD479" i="1"/>
  <c r="V14" i="3"/>
  <c r="AE451" i="1"/>
  <c r="AF19" i="1"/>
  <c r="AF300" i="1"/>
  <c r="AG363" i="1"/>
  <c r="AF155" i="1"/>
  <c r="AG167" i="1"/>
  <c r="AF181" i="1"/>
  <c r="AF187" i="1"/>
  <c r="AG264" i="1"/>
  <c r="AG56" i="1"/>
  <c r="AG538" i="1"/>
  <c r="AG98" i="1"/>
  <c r="AF239" i="1"/>
  <c r="AG79" i="1"/>
  <c r="AG585" i="1"/>
  <c r="AG140" i="1"/>
  <c r="AF81" i="1"/>
  <c r="AE559" i="1"/>
  <c r="AF573" i="1"/>
  <c r="AE6" i="1"/>
  <c r="AG492" i="1"/>
  <c r="AG536" i="1"/>
  <c r="AF145" i="1"/>
  <c r="AG247" i="1"/>
  <c r="AE628" i="1"/>
  <c r="AE326" i="1"/>
  <c r="AG354" i="1"/>
  <c r="AF257" i="1"/>
  <c r="AG60" i="1"/>
  <c r="AF360" i="1"/>
  <c r="AG106" i="1"/>
  <c r="AG672" i="1"/>
  <c r="AG463" i="1"/>
  <c r="AF447" i="1"/>
  <c r="AG155" i="1"/>
  <c r="AF251" i="1"/>
  <c r="AF675" i="1"/>
  <c r="AG117" i="1"/>
  <c r="AG224" i="1"/>
  <c r="AF641" i="1"/>
  <c r="AF470" i="1"/>
  <c r="AF20" i="1"/>
  <c r="AG403" i="1"/>
  <c r="AG180" i="1"/>
  <c r="AG176" i="1"/>
  <c r="AG580" i="1"/>
  <c r="AF415" i="1"/>
  <c r="AF549" i="1"/>
  <c r="AG122" i="1"/>
  <c r="AF49" i="1"/>
  <c r="AE482" i="1"/>
  <c r="AE12" i="1"/>
  <c r="AE420" i="1"/>
  <c r="AE161" i="1"/>
  <c r="AE288" i="1"/>
  <c r="AE491" i="1"/>
  <c r="AE395" i="1"/>
  <c r="AF248" i="1"/>
  <c r="AE174" i="1"/>
  <c r="AE263" i="1"/>
  <c r="AE469" i="1"/>
  <c r="AF367" i="1"/>
  <c r="AE226" i="1"/>
  <c r="AF680" i="1"/>
  <c r="AE268" i="1"/>
  <c r="AE167" i="1"/>
  <c r="AE529" i="1"/>
  <c r="AE552" i="1"/>
  <c r="AF51" i="1"/>
  <c r="AE107" i="1"/>
  <c r="AF205" i="1"/>
  <c r="AE633" i="1"/>
  <c r="AE618" i="1"/>
  <c r="AE265" i="1"/>
  <c r="AF67" i="1"/>
  <c r="AE316" i="1"/>
  <c r="AE243" i="1"/>
  <c r="AE212" i="1"/>
  <c r="AE636" i="1"/>
  <c r="AE370" i="1"/>
  <c r="AE666" i="1"/>
  <c r="AF489" i="1"/>
  <c r="AF95" i="1"/>
  <c r="AE694" i="1"/>
  <c r="AF61" i="1"/>
  <c r="AE367" i="1"/>
  <c r="AE679" i="1"/>
  <c r="AF409" i="1"/>
  <c r="AE577" i="1"/>
  <c r="AF487" i="1"/>
  <c r="AE620" i="1"/>
  <c r="AF304" i="1"/>
  <c r="BD541" i="1"/>
  <c r="BD462" i="1"/>
  <c r="BD510" i="1"/>
  <c r="BD446" i="1"/>
  <c r="BD100" i="1"/>
  <c r="BD592" i="1"/>
  <c r="BD29" i="1"/>
  <c r="BD640" i="1"/>
  <c r="BD18" i="1"/>
  <c r="BD606" i="1"/>
  <c r="BD686" i="1"/>
  <c r="BD548" i="1"/>
  <c r="BD185" i="1"/>
  <c r="BD497" i="1"/>
  <c r="BD433" i="1"/>
  <c r="BD276" i="1"/>
  <c r="BD237" i="1"/>
  <c r="BD234" i="1"/>
  <c r="BD445" i="1"/>
  <c r="BD437" i="1"/>
  <c r="BD320" i="1"/>
  <c r="BD362" i="1"/>
  <c r="BD324" i="1"/>
  <c r="BD550" i="1"/>
  <c r="BD482" i="1"/>
  <c r="BD418" i="1"/>
  <c r="BD293" i="1"/>
  <c r="BD259" i="1"/>
  <c r="BD97" i="1"/>
  <c r="BD248" i="1"/>
  <c r="BD555" i="1"/>
  <c r="BD315" i="1"/>
  <c r="BD165" i="1"/>
  <c r="BD397" i="1"/>
  <c r="BD365" i="1"/>
  <c r="BD186" i="1"/>
  <c r="BD128" i="1"/>
  <c r="BD261" i="1"/>
  <c r="BD232" i="1"/>
  <c r="BD11" i="1"/>
  <c r="BD76" i="1"/>
  <c r="BD197" i="1"/>
  <c r="BD213" i="1"/>
  <c r="AE394" i="1"/>
  <c r="AF294" i="1"/>
  <c r="AG217" i="1"/>
  <c r="AG325" i="1"/>
  <c r="AG598" i="1"/>
  <c r="AG486" i="1"/>
  <c r="AE184" i="1"/>
  <c r="AG299" i="1"/>
  <c r="AG36" i="1"/>
  <c r="AF494" i="1"/>
  <c r="AF406" i="1"/>
  <c r="AE423" i="1"/>
  <c r="AF295" i="1"/>
  <c r="AG454" i="1"/>
  <c r="AG660" i="1"/>
  <c r="AG638" i="1"/>
  <c r="AG401" i="1"/>
  <c r="AE221" i="1"/>
  <c r="AG364" i="1"/>
  <c r="AF47" i="1"/>
  <c r="AG369" i="1"/>
  <c r="AE49" i="1"/>
  <c r="AF113" i="1"/>
  <c r="AG38" i="1"/>
  <c r="AE490" i="1"/>
  <c r="AG113" i="1"/>
  <c r="AF238" i="1"/>
  <c r="AG157" i="1"/>
  <c r="AG395" i="1"/>
  <c r="AG694" i="1"/>
  <c r="AG261" i="1"/>
  <c r="AG244" i="1"/>
  <c r="AG420" i="1"/>
  <c r="AF324" i="1"/>
  <c r="AF685" i="1"/>
  <c r="AF292" i="1"/>
  <c r="AG221" i="1"/>
  <c r="AG285" i="1"/>
  <c r="AG371" i="1"/>
  <c r="AG594" i="1"/>
  <c r="AG450" i="1"/>
  <c r="AG72" i="1"/>
  <c r="AG671" i="1"/>
  <c r="AF246" i="1"/>
  <c r="AG149" i="1"/>
  <c r="AG211" i="1"/>
  <c r="AF657" i="1"/>
  <c r="AG130" i="1"/>
  <c r="AF677" i="1"/>
  <c r="AE231" i="1"/>
  <c r="AF221" i="1"/>
  <c r="AE653" i="1"/>
  <c r="AE45" i="1"/>
  <c r="AE266" i="1"/>
  <c r="AE222" i="1"/>
  <c r="AE450" i="1"/>
  <c r="AE591" i="1"/>
  <c r="AF194" i="1"/>
  <c r="AE264" i="1"/>
  <c r="AF455" i="1"/>
  <c r="AE532" i="1"/>
  <c r="AE219" i="1"/>
  <c r="AE493" i="1"/>
  <c r="AE363" i="1"/>
  <c r="AE254" i="1"/>
  <c r="AF223" i="1"/>
  <c r="AF408" i="1"/>
  <c r="AE126" i="1"/>
  <c r="AE397" i="1"/>
  <c r="AE686" i="1"/>
  <c r="AF375" i="1"/>
  <c r="AE205" i="1"/>
  <c r="AE11" i="1"/>
  <c r="AE517" i="1"/>
  <c r="AE402" i="1"/>
  <c r="AE278" i="1"/>
  <c r="AE185" i="1"/>
  <c r="AF109" i="1"/>
  <c r="AE295" i="1"/>
  <c r="AF665" i="1"/>
  <c r="AE382" i="1"/>
  <c r="AE484" i="1"/>
  <c r="AE421" i="1"/>
  <c r="AE159" i="1"/>
  <c r="AE176" i="1"/>
  <c r="AE671" i="1"/>
  <c r="AE579" i="1"/>
  <c r="AE291" i="1"/>
  <c r="AE301" i="1"/>
  <c r="AE298" i="1"/>
  <c r="AE62" i="1"/>
  <c r="BD404" i="1"/>
  <c r="BD280" i="1"/>
  <c r="BD340" i="1"/>
  <c r="BD642" i="1"/>
  <c r="BD106" i="1"/>
  <c r="BD564" i="1"/>
  <c r="BD681" i="1"/>
  <c r="BD638" i="1"/>
  <c r="BD491" i="1"/>
  <c r="BD653" i="1"/>
  <c r="BD509" i="1"/>
  <c r="BD683" i="1"/>
  <c r="BD604" i="1"/>
  <c r="BD540" i="1"/>
  <c r="BD476" i="1"/>
  <c r="BD122" i="1"/>
  <c r="BD103" i="1"/>
  <c r="BD360" i="1"/>
  <c r="BD214" i="1"/>
  <c r="BD517" i="1"/>
  <c r="BD620" i="1"/>
  <c r="BD135" i="1"/>
  <c r="BD334" i="1"/>
  <c r="BD196" i="1"/>
  <c r="BD194" i="1"/>
  <c r="BD273" i="1"/>
  <c r="BD51" i="1"/>
  <c r="BD252" i="1"/>
  <c r="BD411" i="1"/>
  <c r="BD379" i="1"/>
  <c r="BD347" i="1"/>
  <c r="BD279" i="1"/>
  <c r="BD109" i="1"/>
  <c r="BD8" i="1"/>
  <c r="BD121" i="1"/>
  <c r="BD299" i="1"/>
  <c r="BD130" i="1"/>
  <c r="BD274" i="1"/>
  <c r="AE652" i="1"/>
  <c r="AF31" i="1"/>
  <c r="AF217" i="1"/>
  <c r="AF606" i="1"/>
  <c r="AG270" i="1"/>
  <c r="AG384" i="1"/>
  <c r="AG552" i="1"/>
  <c r="AF639" i="1"/>
  <c r="AF332" i="1"/>
  <c r="AG332" i="1"/>
  <c r="AG111" i="1"/>
  <c r="AG101" i="1"/>
  <c r="AE454" i="1"/>
  <c r="AG368" i="1"/>
  <c r="AG427" i="1"/>
  <c r="AG495" i="1"/>
  <c r="AG473" i="1"/>
  <c r="AE554" i="1"/>
  <c r="AF117" i="1"/>
  <c r="AE284" i="1"/>
  <c r="AG223" i="1"/>
  <c r="AF438" i="1"/>
  <c r="AE38" i="1"/>
  <c r="AG578" i="1"/>
  <c r="AE210" i="1"/>
  <c r="AF35" i="1"/>
  <c r="AF62" i="1"/>
  <c r="AG33" i="1"/>
  <c r="AG4" i="1"/>
  <c r="AF214" i="1"/>
  <c r="AG326" i="1"/>
  <c r="AG115" i="1"/>
  <c r="AG582" i="1"/>
  <c r="AF502" i="1"/>
  <c r="AG89" i="1"/>
  <c r="AG311" i="1"/>
  <c r="AG506" i="1"/>
  <c r="AG156" i="1"/>
  <c r="AF419" i="1"/>
  <c r="AG232" i="1"/>
  <c r="AG400" i="1"/>
  <c r="AG161" i="1"/>
  <c r="AF644" i="1"/>
  <c r="AF453" i="1"/>
  <c r="AG353" i="1"/>
  <c r="AG90" i="1"/>
  <c r="AF430" i="1"/>
  <c r="AG179" i="1"/>
  <c r="AF529" i="1"/>
  <c r="AF558" i="1"/>
  <c r="AE398" i="1"/>
  <c r="AE647" i="1"/>
  <c r="AE641" i="1"/>
  <c r="AE444" i="1"/>
  <c r="AE81" i="1"/>
  <c r="AF80" i="1"/>
  <c r="AF624" i="1"/>
  <c r="AE645" i="1"/>
  <c r="AE112" i="1"/>
  <c r="AE446" i="1"/>
  <c r="AF520" i="1"/>
  <c r="AF599" i="1"/>
  <c r="AE440" i="1"/>
  <c r="AF177" i="1"/>
  <c r="AE674" i="1"/>
  <c r="AF175" i="1"/>
  <c r="AF288" i="1"/>
  <c r="AF431" i="1"/>
  <c r="AE389" i="1"/>
  <c r="AE158" i="1"/>
  <c r="AE438" i="1"/>
  <c r="AF264" i="1"/>
  <c r="AE610" i="1"/>
  <c r="AE575" i="1"/>
  <c r="AF255" i="1"/>
  <c r="AE555" i="1"/>
  <c r="AE3" i="1"/>
  <c r="AE277" i="1"/>
  <c r="AE97" i="1"/>
  <c r="AE35" i="1"/>
  <c r="AF159" i="1"/>
  <c r="AF157" i="1"/>
  <c r="AE540" i="1"/>
  <c r="AE173" i="1"/>
  <c r="AE462" i="1"/>
  <c r="AE504" i="1"/>
  <c r="AE258" i="1"/>
  <c r="AF647" i="1"/>
  <c r="AE155" i="1"/>
  <c r="AF650" i="1"/>
  <c r="AE343" i="1"/>
  <c r="AF210" i="1"/>
  <c r="BD631" i="1"/>
  <c r="BD478" i="1"/>
  <c r="BD614" i="1"/>
  <c r="BD644" i="1"/>
  <c r="BD302" i="1"/>
  <c r="BD451" i="1"/>
  <c r="BD207" i="1"/>
  <c r="BD656" i="1"/>
  <c r="BD372" i="1"/>
  <c r="BD624" i="1"/>
  <c r="BD575" i="1"/>
  <c r="BD590" i="1"/>
  <c r="BD291" i="1"/>
  <c r="BD505" i="1"/>
  <c r="BD441" i="1"/>
  <c r="BD96" i="1"/>
  <c r="BD142" i="1"/>
  <c r="BD243" i="1"/>
  <c r="BD461" i="1"/>
  <c r="BD453" i="1"/>
  <c r="BD144" i="1"/>
  <c r="BD378" i="1"/>
  <c r="BD148" i="1"/>
  <c r="BD566" i="1"/>
  <c r="BD490" i="1"/>
  <c r="BD426" i="1"/>
  <c r="BD25" i="1"/>
  <c r="BD187" i="1"/>
  <c r="BD298" i="1"/>
  <c r="BD160" i="1"/>
  <c r="BD559" i="1"/>
  <c r="BD231" i="1"/>
  <c r="BD61" i="1"/>
  <c r="BD401" i="1"/>
  <c r="BD369" i="1"/>
  <c r="BD3" i="1"/>
  <c r="BD48" i="1"/>
  <c r="BD189" i="1"/>
  <c r="BD168" i="1"/>
  <c r="BD301" i="1"/>
  <c r="BD12" i="1"/>
  <c r="BD125" i="1"/>
  <c r="BD149" i="1"/>
  <c r="AG199" i="1"/>
  <c r="AG608" i="1"/>
  <c r="AF483" i="1"/>
  <c r="AF118" i="1"/>
  <c r="AF584" i="1"/>
  <c r="AE304" i="1"/>
  <c r="AG519" i="1"/>
  <c r="AF651" i="1"/>
  <c r="AF321" i="1"/>
  <c r="AF410" i="1"/>
  <c r="AG133" i="1"/>
  <c r="AF561" i="1"/>
  <c r="AE576" i="1"/>
  <c r="AE178" i="1"/>
  <c r="AF591" i="1"/>
  <c r="AE8" i="1"/>
  <c r="AE589" i="1"/>
  <c r="AE123" i="1"/>
  <c r="AF66" i="1"/>
  <c r="AF277" i="1"/>
  <c r="AE7" i="1"/>
  <c r="AE248" i="1"/>
  <c r="AE194" i="1"/>
  <c r="BD607" i="1"/>
  <c r="BD412" i="1"/>
  <c r="BD623" i="1"/>
  <c r="BD452" i="1"/>
  <c r="BD496" i="1"/>
  <c r="BD14" i="1"/>
  <c r="BD152" i="1"/>
  <c r="BD565" i="1"/>
  <c r="BD375" i="1"/>
  <c r="BD72" i="1"/>
  <c r="BD53" i="1"/>
  <c r="BA16" i="1"/>
  <c r="BA12" i="1"/>
  <c r="AF356" i="1"/>
  <c r="AF96" i="1"/>
  <c r="AF236" i="1"/>
  <c r="AG414" i="1"/>
  <c r="AF39" i="1"/>
  <c r="AE141" i="1"/>
  <c r="AF535" i="1"/>
  <c r="AE372" i="1"/>
  <c r="BD616" i="1"/>
  <c r="BD468" i="1"/>
  <c r="BD67" i="1"/>
  <c r="BD145" i="1"/>
  <c r="BD174" i="1"/>
  <c r="AF209" i="1"/>
  <c r="AG526" i="1"/>
  <c r="AG409" i="1"/>
  <c r="AG521" i="1"/>
  <c r="AE327" i="1"/>
  <c r="AG361" i="1"/>
  <c r="AF376" i="1"/>
  <c r="AG624" i="1"/>
  <c r="AG547" i="1"/>
  <c r="AG191" i="1"/>
  <c r="AG589" i="1"/>
  <c r="AF315" i="1"/>
  <c r="AE192" i="1"/>
  <c r="AE415" i="1"/>
  <c r="AF69" i="1"/>
  <c r="AF199" i="1"/>
  <c r="AF201" i="1"/>
  <c r="AF298" i="1"/>
  <c r="AE495" i="1"/>
  <c r="AE533" i="1"/>
  <c r="AF527" i="1"/>
  <c r="AE346" i="1"/>
  <c r="AF400" i="1"/>
  <c r="BD467" i="1"/>
  <c r="BD630" i="1"/>
  <c r="BD613" i="1"/>
  <c r="BD500" i="1"/>
  <c r="BD323" i="1"/>
  <c r="BD370" i="1"/>
  <c r="BD423" i="1"/>
  <c r="BD208" i="1"/>
  <c r="BD399" i="1"/>
  <c r="BD225" i="1"/>
  <c r="BD161" i="1"/>
  <c r="BA9" i="1"/>
  <c r="BA5" i="1"/>
  <c r="BA30" i="1"/>
  <c r="AG685" i="1"/>
  <c r="AG6" i="1"/>
  <c r="AG182" i="1"/>
  <c r="AG19" i="1"/>
  <c r="AF87" i="1"/>
  <c r="AE306" i="1"/>
  <c r="AF554" i="1"/>
  <c r="AE260" i="1"/>
  <c r="BD515" i="1"/>
  <c r="BD31" i="1"/>
  <c r="BD609" i="1"/>
  <c r="BD266" i="1"/>
  <c r="BD45" i="1"/>
  <c r="AG252" i="1"/>
  <c r="AE242" i="1"/>
  <c r="BD198" i="1"/>
  <c r="BD527" i="1"/>
  <c r="BD290" i="1"/>
  <c r="BD151" i="1"/>
  <c r="BD154" i="1"/>
  <c r="BD120" i="1"/>
  <c r="BD561" i="1"/>
  <c r="BD195" i="1"/>
  <c r="BD5" i="1"/>
  <c r="BD403" i="1"/>
  <c r="BD371" i="1"/>
  <c r="BD339" i="1"/>
  <c r="BD330" i="1"/>
  <c r="BD153" i="1"/>
  <c r="BD136" i="1"/>
  <c r="BD265" i="1"/>
  <c r="BD282" i="1"/>
  <c r="BD89" i="1"/>
  <c r="BD117" i="1"/>
  <c r="AE460" i="1"/>
  <c r="AF379" i="1"/>
  <c r="AF566" i="1"/>
  <c r="AG659" i="1"/>
  <c r="AG611" i="1"/>
  <c r="AG278" i="1"/>
  <c r="AE320" i="1"/>
  <c r="AF70" i="1"/>
  <c r="AG460" i="1"/>
  <c r="AG397" i="1"/>
  <c r="AG163" i="1"/>
  <c r="AG193" i="1"/>
  <c r="AF16" i="1"/>
  <c r="AG627" i="1"/>
  <c r="AG112" i="1"/>
  <c r="AG37" i="1"/>
  <c r="AG3" i="1"/>
  <c r="AE392" i="1"/>
  <c r="AG114" i="1"/>
  <c r="AF45" i="1"/>
  <c r="AG171" i="1"/>
  <c r="AG215" i="1"/>
  <c r="AF391" i="1"/>
  <c r="AG71" i="1"/>
  <c r="AE292" i="1"/>
  <c r="AF220" i="1"/>
  <c r="AG560" i="1"/>
  <c r="AG32" i="1"/>
  <c r="AF63" i="1"/>
  <c r="AG233" i="1"/>
  <c r="AF179" i="1"/>
  <c r="AF189" i="1"/>
  <c r="AG73" i="1"/>
  <c r="AG216" i="1"/>
  <c r="AF383" i="1"/>
  <c r="AG647" i="1"/>
  <c r="AG288" i="1"/>
  <c r="AF286" i="1"/>
  <c r="AF418" i="1"/>
  <c r="AG131" i="1"/>
  <c r="AF290" i="1"/>
  <c r="AG436" i="1"/>
  <c r="AF329" i="1"/>
  <c r="AF505" i="1"/>
  <c r="AG86" i="1"/>
  <c r="AF317" i="1"/>
  <c r="AF204" i="1"/>
  <c r="AF452" i="1"/>
  <c r="AF669" i="1"/>
  <c r="AE630" i="1"/>
  <c r="AE90" i="1"/>
  <c r="AE147" i="1"/>
  <c r="AE181" i="1"/>
  <c r="AE110" i="1"/>
  <c r="AE187" i="1"/>
  <c r="AE325" i="1"/>
  <c r="AE621" i="1"/>
  <c r="AE650" i="1"/>
  <c r="AF362" i="1"/>
  <c r="AE162" i="1"/>
  <c r="AE344" i="1"/>
  <c r="AF183" i="1"/>
  <c r="AE548" i="1"/>
  <c r="AE337" i="1"/>
  <c r="AE501" i="1"/>
  <c r="AE283" i="1"/>
  <c r="AE10" i="1"/>
  <c r="AE34" i="1"/>
  <c r="AE26" i="1"/>
  <c r="AE239" i="1"/>
  <c r="AE199" i="1"/>
  <c r="AE127" i="1"/>
  <c r="AE424" i="1"/>
  <c r="AE572" i="1"/>
  <c r="AE74" i="1"/>
  <c r="AE525" i="1"/>
  <c r="AE416" i="1"/>
  <c r="AE286" i="1"/>
  <c r="AF537" i="1"/>
  <c r="AE643" i="1"/>
  <c r="AE443" i="1"/>
  <c r="AE378" i="1"/>
  <c r="AE179" i="1"/>
  <c r="AF649" i="1"/>
  <c r="AE489" i="1"/>
  <c r="AE76" i="1"/>
  <c r="AE96" i="1"/>
  <c r="AF369" i="1"/>
  <c r="AE587" i="1"/>
  <c r="AE433" i="1"/>
  <c r="AE309" i="1"/>
  <c r="BD669" i="1"/>
  <c r="BD414" i="1"/>
  <c r="BD430" i="1"/>
  <c r="BD647" i="1"/>
  <c r="BD539" i="1"/>
  <c r="BD690" i="1"/>
  <c r="BD562" i="1"/>
  <c r="BD662" i="1"/>
  <c r="BD594" i="1"/>
  <c r="BD283" i="1"/>
  <c r="BD692" i="1"/>
  <c r="BD406" i="1"/>
  <c r="BD475" i="1"/>
  <c r="BD579" i="1"/>
  <c r="BD489" i="1"/>
  <c r="BD425" i="1"/>
  <c r="BD33" i="1"/>
  <c r="BD384" i="1"/>
  <c r="BD132" i="1"/>
  <c r="BD432" i="1"/>
  <c r="BD424" i="1"/>
  <c r="BD113" i="1"/>
  <c r="BD346" i="1"/>
  <c r="BD129" i="1"/>
  <c r="BD538" i="1"/>
  <c r="BD474" i="1"/>
  <c r="BD218" i="1"/>
  <c r="BD37" i="1"/>
  <c r="BD38" i="1"/>
  <c r="BD205" i="1"/>
  <c r="BD34" i="1"/>
  <c r="BD551" i="1"/>
  <c r="BD206" i="1"/>
  <c r="BD281" i="1"/>
  <c r="BD393" i="1"/>
  <c r="BD361" i="1"/>
  <c r="BD19" i="1"/>
  <c r="BD216" i="1"/>
  <c r="BD333" i="1"/>
  <c r="BD304" i="1"/>
  <c r="BD75" i="1"/>
  <c r="BD140" i="1"/>
  <c r="BD269" i="1"/>
  <c r="BD277" i="1"/>
  <c r="AF482" i="1"/>
  <c r="AF258" i="1"/>
  <c r="AG466" i="1"/>
  <c r="AF158" i="1"/>
  <c r="AE419" i="1"/>
  <c r="AF454" i="1"/>
  <c r="AF595" i="1"/>
  <c r="AG15" i="1"/>
  <c r="AF643" i="1"/>
  <c r="AF676" i="1"/>
  <c r="AG187" i="1"/>
  <c r="AG169" i="1"/>
  <c r="AE359" i="1"/>
  <c r="AF104" i="1"/>
  <c r="AE63" i="1"/>
  <c r="AF663" i="1"/>
  <c r="AE651" i="1"/>
  <c r="AE453" i="1"/>
  <c r="AE687" i="1"/>
  <c r="AF528" i="1"/>
  <c r="AE531" i="1"/>
  <c r="AE46" i="1"/>
  <c r="AF682" i="1"/>
  <c r="BD531" i="1"/>
  <c r="BD680" i="1"/>
  <c r="BD635" i="1"/>
  <c r="BD287" i="1"/>
  <c r="BD472" i="1"/>
  <c r="BD577" i="1"/>
  <c r="BD79" i="1"/>
  <c r="BD123" i="1"/>
  <c r="BD343" i="1"/>
  <c r="BD193" i="1"/>
  <c r="BA27" i="1"/>
  <c r="BA15" i="1"/>
  <c r="BA32" i="1"/>
  <c r="AE507" i="1"/>
  <c r="AE230" i="1"/>
  <c r="AG139" i="1"/>
  <c r="AG502" i="1"/>
  <c r="AE56" i="1"/>
  <c r="AF365" i="1"/>
  <c r="AE619" i="1"/>
  <c r="AE153" i="1"/>
  <c r="BD665" i="1"/>
  <c r="BD219" i="1"/>
  <c r="BD519" i="1"/>
  <c r="BD164" i="1"/>
  <c r="BD235" i="1"/>
  <c r="AF402" i="1"/>
  <c r="AF578" i="1"/>
  <c r="AG253" i="1"/>
  <c r="AG300" i="1"/>
  <c r="AF124" i="1"/>
  <c r="AE294" i="1"/>
  <c r="AF574" i="1"/>
  <c r="AF524" i="1"/>
  <c r="AG417" i="1"/>
  <c r="AG562" i="1"/>
  <c r="AG78" i="1"/>
  <c r="AF517" i="1"/>
  <c r="AE139" i="1"/>
  <c r="AE677" i="1"/>
  <c r="AE157" i="1"/>
  <c r="AE431" i="1"/>
  <c r="AE393" i="1"/>
  <c r="AF25" i="1"/>
  <c r="AF311" i="1"/>
  <c r="AE249" i="1"/>
  <c r="AE670" i="1"/>
  <c r="AE274" i="1"/>
  <c r="AE595" i="1"/>
  <c r="BD568" i="1"/>
  <c r="BD92" i="1"/>
  <c r="BD388" i="1"/>
  <c r="BD436" i="1"/>
  <c r="BD456" i="1"/>
  <c r="BD228" i="1"/>
  <c r="BD133" i="1"/>
  <c r="BD557" i="1"/>
  <c r="BD367" i="1"/>
  <c r="BD200" i="1"/>
  <c r="BD181" i="1"/>
  <c r="BA8" i="1"/>
  <c r="BA4" i="1"/>
  <c r="AE17" i="1"/>
  <c r="AE307" i="1"/>
  <c r="AF690" i="1"/>
  <c r="AG108" i="1"/>
  <c r="AF642" i="1"/>
  <c r="AE640" i="1"/>
  <c r="AF617" i="1"/>
  <c r="AF26" i="1"/>
  <c r="AE574" i="1"/>
  <c r="BD470" i="1"/>
  <c r="BD344" i="1"/>
  <c r="BD455" i="1"/>
  <c r="BD415" i="1"/>
  <c r="BD308" i="1"/>
  <c r="AG57" i="1"/>
  <c r="AF582" i="1"/>
  <c r="AG342" i="1"/>
  <c r="BD628" i="1"/>
  <c r="BD463" i="1"/>
  <c r="BD286" i="1"/>
  <c r="BD307" i="1"/>
  <c r="BD141" i="1"/>
  <c r="BD292" i="1"/>
  <c r="BD553" i="1"/>
  <c r="BD66" i="1"/>
  <c r="BD217" i="1"/>
  <c r="BD395" i="1"/>
  <c r="BD363" i="1"/>
  <c r="BD278" i="1"/>
  <c r="BD176" i="1"/>
  <c r="BD297" i="1"/>
  <c r="BD264" i="1"/>
  <c r="BD43" i="1"/>
  <c r="BD108" i="1"/>
  <c r="BD233" i="1"/>
  <c r="BD245" i="1"/>
  <c r="AE592" i="1"/>
  <c r="AG338" i="1"/>
  <c r="AG545" i="1"/>
  <c r="AF250" i="1"/>
  <c r="AG622" i="1"/>
  <c r="AF662" i="1"/>
  <c r="AE225" i="1"/>
  <c r="AG393" i="1"/>
  <c r="AG309" i="1"/>
  <c r="AG478" i="1"/>
  <c r="AG120" i="1"/>
  <c r="AE99" i="1"/>
  <c r="AF515" i="1"/>
  <c r="AF320" i="1"/>
  <c r="AF401" i="1"/>
  <c r="AG398" i="1"/>
  <c r="AG220" i="1"/>
  <c r="AE109" i="1"/>
  <c r="AF150" i="1"/>
  <c r="AF266" i="1"/>
  <c r="AG53" i="1"/>
  <c r="AE209" i="1"/>
  <c r="AF218" i="1"/>
  <c r="AF176" i="1"/>
  <c r="AE539" i="1"/>
  <c r="AF259" i="1"/>
  <c r="AG374" i="1"/>
  <c r="AG365" i="1"/>
  <c r="AG631" i="1"/>
  <c r="AF128" i="1"/>
  <c r="AF228" i="1"/>
  <c r="AG62" i="1"/>
  <c r="AG541" i="1"/>
  <c r="AF691" i="1"/>
  <c r="AG210" i="1"/>
  <c r="AG317" i="1"/>
  <c r="AG308" i="1"/>
  <c r="AG683" i="1"/>
  <c r="AG231" i="1"/>
  <c r="AG675" i="1"/>
  <c r="AG597" i="1"/>
  <c r="AG293" i="1"/>
  <c r="AG428" i="1"/>
  <c r="AG47" i="1"/>
  <c r="AF475" i="1"/>
  <c r="AG416" i="1"/>
  <c r="AF532" i="1"/>
  <c r="AG88" i="1"/>
  <c r="AG662" i="1"/>
  <c r="AE503" i="1"/>
  <c r="AF600" i="1"/>
  <c r="AE203" i="1"/>
  <c r="AE190" i="1"/>
  <c r="AF184" i="1"/>
  <c r="AE478" i="1"/>
  <c r="AE379" i="1"/>
  <c r="AE275" i="1"/>
  <c r="AF521" i="1"/>
  <c r="AE100" i="1"/>
  <c r="AF75" i="1"/>
  <c r="AE220" i="1"/>
  <c r="AE15" i="1"/>
  <c r="AE124" i="1"/>
  <c r="AE447" i="1"/>
  <c r="AE510" i="1"/>
  <c r="AF496" i="1"/>
  <c r="AF399" i="1"/>
  <c r="AE638" i="1"/>
  <c r="AE406" i="1"/>
  <c r="AF655" i="1"/>
  <c r="AE464" i="1"/>
  <c r="AE214" i="1"/>
  <c r="AE154" i="1"/>
  <c r="AE172" i="1"/>
  <c r="AE567" i="1"/>
  <c r="AE534" i="1"/>
  <c r="AE551" i="1"/>
  <c r="AF352" i="1"/>
  <c r="AE299" i="1"/>
  <c r="AF120" i="1"/>
  <c r="AF107" i="1"/>
  <c r="AE662" i="1"/>
  <c r="AE430" i="1"/>
  <c r="AF57" i="1"/>
  <c r="AE500" i="1"/>
  <c r="AE401" i="1"/>
  <c r="AE604" i="1"/>
  <c r="AE280" i="1"/>
  <c r="AE557" i="1"/>
  <c r="AE466" i="1"/>
  <c r="AE318" i="1"/>
  <c r="BD356" i="1"/>
  <c r="BD661" i="1"/>
  <c r="BD146" i="1"/>
  <c r="BD671" i="1"/>
  <c r="BD689" i="1"/>
  <c r="BD666" i="1"/>
  <c r="BD673" i="1"/>
  <c r="BD629" i="1"/>
  <c r="BD486" i="1"/>
  <c r="BD573" i="1"/>
  <c r="BD408" i="1"/>
  <c r="BD672" i="1"/>
  <c r="BD578" i="1"/>
  <c r="BD537" i="1"/>
  <c r="BD473" i="1"/>
  <c r="BD254" i="1"/>
  <c r="BD167" i="1"/>
  <c r="BD352" i="1"/>
  <c r="BD77" i="1"/>
  <c r="BD512" i="1"/>
  <c r="BD318" i="1"/>
  <c r="BD626" i="1"/>
  <c r="BD7" i="1"/>
  <c r="BD617" i="1"/>
  <c r="BD522" i="1"/>
  <c r="BD458" i="1"/>
  <c r="BD191" i="1"/>
  <c r="BD253" i="1"/>
  <c r="BD68" i="1"/>
  <c r="BD271" i="1"/>
  <c r="BD101" i="1"/>
  <c r="BD170" i="1"/>
  <c r="BD124" i="1"/>
  <c r="BD417" i="1"/>
  <c r="BD385" i="1"/>
  <c r="BD353" i="1"/>
  <c r="BD163" i="1"/>
  <c r="BD202" i="1"/>
  <c r="BD78" i="1"/>
  <c r="BD9" i="1"/>
  <c r="BD203" i="1"/>
  <c r="BD272" i="1"/>
  <c r="BD332" i="1"/>
  <c r="AF351" i="1"/>
  <c r="AG267" i="1"/>
  <c r="AG422" i="1"/>
  <c r="AE468" i="1"/>
  <c r="AG692" i="1"/>
  <c r="AF412" i="1"/>
  <c r="AE351" i="1"/>
  <c r="AF8" i="1"/>
  <c r="AF464" i="1"/>
  <c r="AF22" i="1"/>
  <c r="AF302" i="1"/>
  <c r="AG239" i="1"/>
  <c r="AG268" i="1"/>
  <c r="AE688" i="1"/>
  <c r="AE418" i="1"/>
  <c r="AE60" i="1"/>
  <c r="AE479" i="1"/>
  <c r="AE664" i="1"/>
  <c r="AE241" i="1"/>
  <c r="AF280" i="1"/>
  <c r="AE676" i="1"/>
  <c r="AE578" i="1"/>
  <c r="AE297" i="1"/>
  <c r="BD260" i="1"/>
  <c r="BD612" i="1"/>
  <c r="BD438" i="1"/>
  <c r="BD350" i="1"/>
  <c r="BD112" i="1"/>
  <c r="BD335" i="1"/>
  <c r="BD503" i="1"/>
  <c r="BD288" i="1"/>
  <c r="BD46" i="1"/>
  <c r="BD102" i="1"/>
  <c r="BD90" i="1"/>
  <c r="BA18" i="1"/>
  <c r="BA14" i="1"/>
  <c r="BA29" i="1"/>
  <c r="AG554" i="1"/>
  <c r="AF17" i="1"/>
  <c r="AF654" i="1"/>
  <c r="AG135" i="1"/>
  <c r="AE111" i="1"/>
  <c r="AF568" i="1"/>
  <c r="AF559" i="1"/>
  <c r="BD342" i="1"/>
  <c r="BD658" i="1"/>
  <c r="BD241" i="1"/>
  <c r="BD255" i="1"/>
  <c r="BD383" i="1"/>
  <c r="BD82" i="1"/>
  <c r="AG18" i="1"/>
  <c r="AF242" i="1"/>
  <c r="AF139" i="1"/>
  <c r="AG316" i="1"/>
  <c r="AE253" i="1"/>
  <c r="AG601" i="1"/>
  <c r="AG459" i="1"/>
  <c r="AG358" i="1"/>
  <c r="AG61" i="1"/>
  <c r="AG505" i="1"/>
  <c r="AG142" i="1"/>
  <c r="AG177" i="1"/>
  <c r="AE29" i="1"/>
  <c r="AF151" i="1"/>
  <c r="AE335" i="1"/>
  <c r="AF208" i="1"/>
  <c r="AF393" i="1"/>
  <c r="AF488" i="1"/>
  <c r="AE580" i="1"/>
  <c r="AE544" i="1"/>
  <c r="AE37" i="1"/>
  <c r="AF170" i="1"/>
  <c r="AF378" i="1"/>
  <c r="BD554" i="1"/>
  <c r="BD651" i="1"/>
  <c r="BD574" i="1"/>
  <c r="BD184" i="1"/>
  <c r="BD448" i="1"/>
  <c r="BD558" i="1"/>
  <c r="BD223" i="1"/>
  <c r="BD275" i="1"/>
  <c r="BD86" i="1"/>
  <c r="BD337" i="1"/>
  <c r="BA19" i="1"/>
  <c r="BA7" i="1"/>
  <c r="BA11" i="1"/>
  <c r="AG610" i="1"/>
  <c r="AF154" i="1"/>
  <c r="AF389" i="1"/>
  <c r="AG281" i="1"/>
  <c r="AE570" i="1"/>
  <c r="AE229" i="1"/>
  <c r="AE106" i="1"/>
  <c r="AF664" i="1"/>
  <c r="BD586" i="1"/>
  <c r="BD230" i="1"/>
  <c r="BD210" i="1"/>
  <c r="BD98" i="1"/>
  <c r="BD201" i="1"/>
  <c r="BD28" i="1"/>
  <c r="BD227" i="1"/>
  <c r="BD57" i="1"/>
  <c r="BD74" i="1"/>
  <c r="BD84" i="1"/>
  <c r="BD567" i="1"/>
  <c r="BD387" i="1"/>
  <c r="BD355" i="1"/>
  <c r="BD127" i="1"/>
  <c r="BD58" i="1"/>
  <c r="BD327" i="1"/>
  <c r="BD226" i="1"/>
  <c r="BD171" i="1"/>
  <c r="BD236" i="1"/>
  <c r="BD300" i="1"/>
  <c r="AF343" i="1"/>
  <c r="AE69" i="1"/>
  <c r="AG528" i="1"/>
  <c r="AF281" i="1"/>
  <c r="AF206" i="1"/>
  <c r="AG360" i="1"/>
  <c r="AF629" i="1"/>
  <c r="AE678" i="1"/>
  <c r="AG166" i="1"/>
  <c r="AF372" i="1"/>
  <c r="AG214" i="1"/>
  <c r="AG623" i="1"/>
  <c r="AE562" i="1"/>
  <c r="AF614" i="1"/>
  <c r="AF557" i="1"/>
  <c r="AF597" i="1"/>
  <c r="AG679" i="1"/>
  <c r="AF164" i="1"/>
  <c r="AF144" i="1"/>
  <c r="AE82" i="1"/>
  <c r="AF156" i="1"/>
  <c r="AF658" i="1"/>
  <c r="AE545" i="1"/>
  <c r="AF198" i="1"/>
  <c r="AE449" i="1"/>
  <c r="AE660" i="1"/>
  <c r="AG356" i="1"/>
  <c r="AG125" i="1"/>
  <c r="AG523" i="1"/>
  <c r="AF338" i="1"/>
  <c r="AG576" i="1"/>
  <c r="AG271" i="1"/>
  <c r="AG209" i="1"/>
  <c r="AG174" i="1"/>
  <c r="AF608" i="1"/>
  <c r="AG85" i="1"/>
  <c r="AF667" i="1"/>
  <c r="AG184" i="1"/>
  <c r="AG22" i="1"/>
  <c r="AG206" i="1"/>
  <c r="AG574" i="1"/>
  <c r="AG379" i="1"/>
  <c r="AG67" i="1"/>
  <c r="AG153" i="1"/>
  <c r="AG8" i="1"/>
  <c r="AF661" i="1"/>
  <c r="AG487" i="1"/>
  <c r="AG373" i="1"/>
  <c r="AG255" i="1"/>
  <c r="AF85" i="1"/>
  <c r="AE118" i="1"/>
  <c r="AE122" i="1"/>
  <c r="AF285" i="1"/>
  <c r="AF370" i="1"/>
  <c r="AE36" i="1"/>
  <c r="AF314" i="1"/>
  <c r="AE211" i="1"/>
  <c r="AF425" i="1"/>
  <c r="AE133" i="1"/>
  <c r="AE384" i="1"/>
  <c r="AE180" i="1"/>
  <c r="AE125" i="1"/>
  <c r="AE569" i="1"/>
  <c r="AF297" i="1"/>
  <c r="AE499" i="1"/>
  <c r="AF426" i="1"/>
  <c r="AE644" i="1"/>
  <c r="AE83" i="1"/>
  <c r="AE623" i="1"/>
  <c r="AE403" i="1"/>
  <c r="AE129" i="1"/>
  <c r="AE492" i="1"/>
  <c r="AE528" i="1"/>
  <c r="AE80" i="1"/>
  <c r="AF503" i="1"/>
  <c r="AE649" i="1"/>
  <c r="AF522" i="1"/>
  <c r="AE290" i="1"/>
  <c r="AF111" i="1"/>
  <c r="AF312" i="1"/>
  <c r="AE23" i="1"/>
  <c r="AE523" i="1"/>
  <c r="AE145" i="1"/>
  <c r="AE160" i="1"/>
  <c r="AE223" i="1"/>
  <c r="AF121" i="1"/>
  <c r="AE321" i="1"/>
  <c r="AE244" i="1"/>
  <c r="AE114" i="1"/>
  <c r="AE566" i="1"/>
  <c r="AE89" i="1"/>
  <c r="AF473" i="1"/>
  <c r="BD110" i="1"/>
  <c r="BD398" i="1"/>
  <c r="BD677" i="1"/>
  <c r="BD600" i="1"/>
  <c r="BD632" i="1"/>
  <c r="BD652" i="1"/>
  <c r="BD591" i="1"/>
  <c r="BD366" i="1"/>
  <c r="BD443" i="1"/>
  <c r="BD687" i="1"/>
  <c r="BD641" i="1"/>
  <c r="BD643" i="1"/>
  <c r="BD364" i="1"/>
  <c r="BD521" i="1"/>
  <c r="BD457" i="1"/>
  <c r="BD211" i="1"/>
  <c r="BD24" i="1"/>
  <c r="BD310" i="1"/>
  <c r="BD501" i="1"/>
  <c r="BD477" i="1"/>
  <c r="BD247" i="1"/>
  <c r="BD410" i="1"/>
  <c r="BD251" i="1"/>
  <c r="BD585" i="1"/>
  <c r="BD506" i="1"/>
  <c r="BD442" i="1"/>
  <c r="BD64" i="1"/>
  <c r="BD39" i="1"/>
  <c r="BD244" i="1"/>
  <c r="BD314" i="1"/>
  <c r="BD325" i="1"/>
  <c r="BD87" i="1"/>
  <c r="BD296" i="1"/>
  <c r="BD409" i="1"/>
  <c r="BD377" i="1"/>
  <c r="BD345" i="1"/>
  <c r="BD319" i="1"/>
  <c r="BD169" i="1"/>
  <c r="BD40" i="1"/>
  <c r="BD157" i="1"/>
  <c r="BD331" i="1"/>
  <c r="BD238" i="1"/>
  <c r="BD21" i="1"/>
  <c r="AE381" i="1"/>
  <c r="AG96" i="1"/>
  <c r="AF565" i="1"/>
  <c r="AG104" i="1"/>
  <c r="AG514" i="1"/>
  <c r="AF603" i="1"/>
  <c r="AE524" i="1"/>
  <c r="AF291" i="1"/>
  <c r="AG152" i="1"/>
  <c r="AF261" i="1"/>
  <c r="AF592" i="1"/>
  <c r="AG575" i="1"/>
  <c r="AF42" i="1"/>
  <c r="AF424" i="1"/>
  <c r="AE144" i="1"/>
  <c r="AE238" i="1"/>
  <c r="AF202" i="1"/>
  <c r="AE200" i="1"/>
  <c r="AE121" i="1"/>
  <c r="AE563" i="1"/>
  <c r="AE471" i="1"/>
  <c r="AF97" i="1"/>
  <c r="AF24" i="1"/>
  <c r="BD599" i="1"/>
  <c r="BD639" i="1"/>
  <c r="BD676" i="1"/>
  <c r="BD516" i="1"/>
  <c r="BD59" i="1"/>
  <c r="BD402" i="1"/>
  <c r="BD439" i="1"/>
  <c r="BD32" i="1"/>
  <c r="BD407" i="1"/>
  <c r="BD221" i="1"/>
  <c r="BD13" i="1"/>
  <c r="BA17" i="1"/>
  <c r="BA13" i="1"/>
  <c r="AG160" i="1"/>
  <c r="AG7" i="1"/>
  <c r="AF576" i="1"/>
  <c r="AF237" i="1"/>
  <c r="AG164" i="1"/>
  <c r="AE512" i="1"/>
  <c r="AF471" i="1"/>
  <c r="AE461" i="1"/>
  <c r="BD143" i="1"/>
  <c r="BD667" i="1"/>
  <c r="BD63" i="1"/>
  <c r="BD116" i="1"/>
  <c r="BD199" i="1"/>
  <c r="AE627" i="1"/>
  <c r="AF580" i="1"/>
  <c r="AF525" i="1"/>
  <c r="AF55" i="1"/>
  <c r="AG119" i="1"/>
  <c r="AG351" i="1"/>
  <c r="AE609" i="1"/>
  <c r="AG455" i="1"/>
  <c r="AG87" i="1"/>
  <c r="AG141" i="1"/>
  <c r="AF296" i="1"/>
  <c r="AG540" i="1"/>
  <c r="AF306" i="1"/>
  <c r="AE546" i="1"/>
  <c r="AE681" i="1"/>
  <c r="AE435" i="1"/>
  <c r="AE556" i="1"/>
  <c r="AE654" i="1"/>
  <c r="AE101" i="1"/>
  <c r="AE113" i="1"/>
  <c r="AE41" i="1"/>
  <c r="AF99" i="1"/>
  <c r="AE135" i="1"/>
  <c r="BD603" i="1"/>
  <c r="BD215" i="1"/>
  <c r="BD358" i="1"/>
  <c r="BD188" i="1"/>
  <c r="BD73" i="1"/>
  <c r="BD224" i="1"/>
  <c r="BD487" i="1"/>
  <c r="BD41" i="1"/>
  <c r="BD105" i="1"/>
  <c r="BD88" i="1"/>
  <c r="BD44" i="1"/>
  <c r="BA10" i="1"/>
  <c r="BA6" i="1"/>
  <c r="BA33" i="1"/>
  <c r="AG275" i="1"/>
  <c r="AG441" i="1"/>
  <c r="AG581" i="1"/>
  <c r="AG246" i="1"/>
  <c r="AF112" i="1"/>
  <c r="AE665" i="1"/>
  <c r="AE130" i="1"/>
  <c r="AE215" i="1"/>
  <c r="BD636" i="1"/>
  <c r="BD532" i="1"/>
  <c r="BD504" i="1"/>
  <c r="BD351" i="1"/>
  <c r="AG150" i="1"/>
  <c r="AG230" i="1"/>
  <c r="AF114" i="1"/>
  <c r="AF274" i="1"/>
  <c r="AG411" i="1"/>
  <c r="AG663" i="1"/>
  <c r="AF478" i="1"/>
  <c r="AG74" i="1"/>
  <c r="AG509" i="1"/>
  <c r="AG667" i="1"/>
  <c r="AF451" i="1"/>
  <c r="AF536" i="1"/>
  <c r="AF287" i="1"/>
  <c r="AE197" i="1"/>
  <c r="AE65" i="1"/>
  <c r="AE659" i="1"/>
  <c r="AE273" i="1"/>
  <c r="AE196" i="1"/>
  <c r="AE613" i="1"/>
  <c r="AE386" i="1"/>
  <c r="AF439" i="1"/>
  <c r="BD645" i="1"/>
  <c r="BD382" i="1"/>
  <c r="BD507" i="1"/>
  <c r="BD622" i="1"/>
  <c r="BD177" i="1"/>
  <c r="BD421" i="1"/>
  <c r="BD535" i="1"/>
  <c r="BD158" i="1"/>
  <c r="BD322" i="1"/>
  <c r="BD55" i="1"/>
  <c r="BD107" i="1"/>
  <c r="BA31" i="1"/>
  <c r="AF235" i="1"/>
  <c r="AE186" i="1"/>
  <c r="AG418" i="1"/>
  <c r="AF6" i="1"/>
  <c r="AE682" i="1"/>
  <c r="AE14" i="1"/>
  <c r="AE371" i="1"/>
  <c r="BA22" i="1"/>
  <c r="BA23" i="1"/>
  <c r="AF141" i="1"/>
  <c r="AG350" i="1"/>
  <c r="AF486" i="1"/>
  <c r="AG188" i="1"/>
  <c r="AG470" i="1"/>
  <c r="AG123" i="1"/>
  <c r="AF564" i="1"/>
  <c r="AF279" i="1"/>
  <c r="AE614" i="1"/>
  <c r="AE409" i="1"/>
  <c r="AE247" i="1"/>
  <c r="AG550" i="1"/>
  <c r="AG648" i="1"/>
  <c r="AF481" i="1"/>
  <c r="AE228" i="1"/>
  <c r="AE282" i="1"/>
  <c r="AF182" i="1"/>
  <c r="AG477" i="1"/>
  <c r="AG328" i="1"/>
  <c r="AF215" i="1"/>
  <c r="AE564" i="1"/>
  <c r="AG413" i="1"/>
  <c r="AF345" i="1"/>
  <c r="AE92" i="1"/>
  <c r="AE616" i="1"/>
  <c r="AF9" i="1"/>
  <c r="AG490" i="1"/>
  <c r="AG439" i="1"/>
  <c r="AG535" i="1"/>
  <c r="AF319" i="1"/>
  <c r="AG404" i="1"/>
  <c r="AF138" i="1"/>
  <c r="AG345" i="1"/>
  <c r="AF498" i="1"/>
  <c r="AE198" i="1"/>
  <c r="AE235" i="1"/>
  <c r="AG65" i="1"/>
  <c r="AG592" i="1"/>
  <c r="AG178" i="1"/>
  <c r="AG465" i="1"/>
  <c r="AG449" i="1"/>
  <c r="AG263" i="1"/>
  <c r="AF76" i="1"/>
  <c r="AG282" i="1"/>
  <c r="AF671" i="1"/>
  <c r="AE42" i="1"/>
  <c r="AG118" i="1"/>
  <c r="AF571" i="1"/>
  <c r="AF523" i="1"/>
  <c r="AG517" i="1"/>
  <c r="AG484" i="1"/>
  <c r="AG190" i="1"/>
  <c r="AF350" i="1"/>
  <c r="AG339" i="1"/>
  <c r="AF575" i="1"/>
  <c r="AG297" i="1"/>
  <c r="AF48" i="1"/>
  <c r="AE607" i="1"/>
  <c r="AE476" i="1"/>
  <c r="AF98" i="1"/>
  <c r="AF346" i="1"/>
  <c r="AF500" i="1"/>
  <c r="AG378" i="1"/>
  <c r="AG564" i="1"/>
  <c r="AG419" i="1"/>
  <c r="AG306" i="1"/>
  <c r="AG453" i="1"/>
  <c r="AG312" i="1"/>
  <c r="AG686" i="1"/>
  <c r="AF405" i="1"/>
  <c r="AG429" i="1"/>
  <c r="AG532" i="1"/>
  <c r="AG144" i="1"/>
  <c r="AF480" i="1"/>
  <c r="AE407" i="1"/>
  <c r="AE317" i="1"/>
  <c r="AE631" i="1"/>
  <c r="AG335" i="1"/>
  <c r="AF381" i="1"/>
  <c r="AF586" i="1"/>
  <c r="AE66" i="1"/>
  <c r="AG434" i="1"/>
  <c r="AF449" i="1"/>
  <c r="AG348" i="1"/>
  <c r="AF587" i="1"/>
  <c r="AE518" i="1"/>
  <c r="AE483" i="1"/>
  <c r="AF390" i="1"/>
  <c r="AF341" i="1"/>
  <c r="AE385" i="1"/>
  <c r="AG337" i="1"/>
  <c r="AF387" i="1"/>
  <c r="AG431" i="1"/>
  <c r="AG218" i="1"/>
  <c r="AF404" i="1"/>
  <c r="AG34" i="1"/>
  <c r="AF364" i="1"/>
  <c r="AG626" i="1"/>
  <c r="AF102" i="1"/>
  <c r="AF43" i="1"/>
  <c r="AE303" i="1"/>
  <c r="AG558" i="1"/>
  <c r="AF190" i="1"/>
  <c r="AF555" i="1"/>
  <c r="AF363" i="1"/>
  <c r="AG665" i="1"/>
  <c r="AF283" i="1"/>
  <c r="AG584" i="1"/>
  <c r="AG277" i="1"/>
  <c r="AF572" i="1"/>
  <c r="AE5" i="1"/>
  <c r="AF125" i="1"/>
  <c r="AF674" i="1"/>
  <c r="AG430" i="1"/>
  <c r="AG192" i="1"/>
  <c r="AG225" i="1"/>
  <c r="AG389" i="1"/>
  <c r="AG346" i="1"/>
  <c r="AG333" i="1"/>
  <c r="AF493" i="1"/>
  <c r="AG503" i="1"/>
  <c r="AF673" i="1"/>
  <c r="AE457" i="1"/>
  <c r="AF34" i="1"/>
  <c r="AF56" i="1"/>
  <c r="AG593" i="1"/>
  <c r="AG472" i="1"/>
  <c r="AG618" i="1"/>
  <c r="AG442" i="1"/>
  <c r="AF547" i="1"/>
  <c r="AG324" i="1"/>
  <c r="AF499" i="1"/>
  <c r="AF632" i="1"/>
  <c r="AE442" i="1"/>
  <c r="AF562" i="1"/>
  <c r="AG693" i="1"/>
  <c r="AG383" i="1"/>
  <c r="AF178" i="1"/>
  <c r="AG46" i="1"/>
  <c r="AG548" i="1"/>
  <c r="AF666" i="1"/>
  <c r="BD618" i="1"/>
  <c r="BD17" i="1"/>
  <c r="AG266" i="1"/>
  <c r="AF103" i="1"/>
  <c r="AG467" i="1"/>
  <c r="AG162" i="1"/>
  <c r="AE70" i="1"/>
  <c r="AF244" i="1"/>
  <c r="AG340" i="1"/>
  <c r="AG83" i="1"/>
  <c r="AF491" i="1"/>
  <c r="AF538" i="1"/>
  <c r="AG433" i="1"/>
  <c r="AE437" i="1"/>
  <c r="AF65" i="1"/>
  <c r="AE255" i="1"/>
  <c r="AE140" i="1"/>
  <c r="AE584" i="1"/>
  <c r="AE642" i="1"/>
  <c r="AE663" i="1"/>
  <c r="AE53" i="1"/>
  <c r="AE399" i="1"/>
  <c r="AE612" i="1"/>
  <c r="BD348" i="1"/>
  <c r="BD621" i="1"/>
  <c r="BD180" i="1"/>
  <c r="BD560" i="1"/>
  <c r="BD376" i="1"/>
  <c r="BD249" i="1"/>
  <c r="BD471" i="1"/>
  <c r="BD257" i="1"/>
  <c r="BD329" i="1"/>
  <c r="BD256" i="1"/>
  <c r="BD172" i="1"/>
  <c r="BA28" i="1"/>
  <c r="AF689" i="1"/>
  <c r="AG606" i="1"/>
  <c r="AG443" i="1"/>
  <c r="AF3" i="1"/>
  <c r="AF349" i="1"/>
  <c r="AE16" i="1"/>
  <c r="BD583" i="1"/>
  <c r="BA25" i="1"/>
  <c r="BA26" i="1"/>
  <c r="AF518" i="1"/>
  <c r="AG146" i="1"/>
  <c r="AF133" i="1"/>
  <c r="AG399" i="1"/>
  <c r="AG392" i="1"/>
  <c r="AG158" i="1"/>
  <c r="AF607" i="1"/>
  <c r="AG688" i="1"/>
  <c r="AE605" i="1"/>
  <c r="AE536" i="1"/>
  <c r="AE217" i="1"/>
  <c r="AG533" i="1"/>
  <c r="AG476" i="1"/>
  <c r="AF265" i="1"/>
  <c r="AE596" i="1"/>
  <c r="AG272" i="1"/>
  <c r="AF172" i="1"/>
  <c r="AG240" i="1"/>
  <c r="AF605" i="1"/>
  <c r="AF229" i="1"/>
  <c r="AE515" i="1"/>
  <c r="AG448" i="1"/>
  <c r="AF162" i="1"/>
  <c r="AE516" i="1"/>
  <c r="AF196" i="1"/>
  <c r="AG148" i="1"/>
  <c r="AF594" i="1"/>
  <c r="AG641" i="1"/>
  <c r="AF670" i="1"/>
  <c r="AG655" i="1"/>
  <c r="AF630" i="1"/>
  <c r="AG421" i="1"/>
  <c r="AG41" i="1"/>
  <c r="AF225" i="1"/>
  <c r="AE189" i="1"/>
  <c r="AF694" i="1"/>
  <c r="AG292" i="1"/>
  <c r="AF143" i="1"/>
  <c r="AG461" i="1"/>
  <c r="AF243" i="1"/>
  <c r="AF382" i="1"/>
  <c r="AG596" i="1"/>
  <c r="AF269" i="1"/>
  <c r="AG632" i="1"/>
  <c r="AF623" i="1"/>
  <c r="AE656" i="1"/>
  <c r="AG226" i="1"/>
  <c r="AG154" i="1"/>
  <c r="AG563" i="1"/>
  <c r="AF450" i="1"/>
  <c r="AF4" i="1"/>
  <c r="AG273" i="1"/>
  <c r="AF227" i="1"/>
  <c r="AG202" i="1"/>
  <c r="AG637" i="1"/>
  <c r="AF540" i="1"/>
  <c r="AE134" i="1"/>
  <c r="AE611" i="1"/>
  <c r="AE606" i="1"/>
  <c r="AG165" i="1"/>
  <c r="AF609" i="1"/>
  <c r="AF429" i="1"/>
  <c r="AF435" i="1"/>
  <c r="AG446" i="1"/>
  <c r="AF672" i="1"/>
  <c r="AG91" i="1"/>
  <c r="AF241" i="1"/>
  <c r="AF41" i="1"/>
  <c r="AF354" i="1"/>
  <c r="AG668" i="1"/>
  <c r="AG110" i="1"/>
  <c r="AG479" i="1"/>
  <c r="AF653" i="1"/>
  <c r="AF633" i="1"/>
  <c r="AE331" i="1"/>
  <c r="AE354" i="1"/>
  <c r="AF513" i="1"/>
  <c r="AG488" i="1"/>
  <c r="AF619" i="1"/>
  <c r="AE550" i="1"/>
  <c r="AE39" i="1"/>
  <c r="AG586" i="1"/>
  <c r="AG262" i="1"/>
  <c r="AG544" i="1"/>
  <c r="AF344" i="1"/>
  <c r="AE509" i="1"/>
  <c r="AE639" i="1"/>
  <c r="AF380" i="1"/>
  <c r="AE486" i="1"/>
  <c r="AE305" i="1"/>
  <c r="AG566" i="1"/>
  <c r="AG196" i="1"/>
  <c r="AG329" i="1"/>
  <c r="AG52" i="1"/>
  <c r="AF610" i="1"/>
  <c r="AG387" i="1"/>
  <c r="AF530" i="1"/>
  <c r="AG658" i="1"/>
  <c r="AF92" i="1"/>
  <c r="AF407" i="1"/>
  <c r="AE376" i="1"/>
  <c r="AF474" i="1"/>
  <c r="AG445" i="1"/>
  <c r="AG609" i="1"/>
  <c r="AF142" i="1"/>
  <c r="AG607" i="1"/>
  <c r="AF353" i="1"/>
  <c r="AF86" i="1"/>
  <c r="AG674" i="1"/>
  <c r="AF32" i="1"/>
  <c r="AE116" i="1"/>
  <c r="AG437" i="1"/>
  <c r="AG440" i="1"/>
  <c r="AG16" i="1"/>
  <c r="AF132" i="1"/>
  <c r="AG304" i="1"/>
  <c r="AF366" i="1"/>
  <c r="AG681" i="1"/>
  <c r="AG639" i="1"/>
  <c r="AF427" i="1"/>
  <c r="AG248" i="1"/>
  <c r="AF457" i="1"/>
  <c r="AE314" i="1"/>
  <c r="AE267" i="1"/>
  <c r="AG513" i="1"/>
  <c r="AF36" i="1"/>
  <c r="AG577" i="1"/>
  <c r="AG222" i="1"/>
  <c r="AG426" i="1"/>
  <c r="AF191" i="1"/>
  <c r="AG298" i="1"/>
  <c r="AF29" i="1"/>
  <c r="AG259" i="1"/>
  <c r="AF434" i="1"/>
  <c r="AE166" i="1"/>
  <c r="AE57" i="1"/>
  <c r="AG9" i="1"/>
  <c r="AG20" i="1"/>
  <c r="AF46" i="1"/>
  <c r="AG630" i="1"/>
  <c r="AG396" i="1"/>
  <c r="AF94" i="1"/>
  <c r="AG82" i="1"/>
  <c r="AE341" i="1"/>
  <c r="BD317" i="1"/>
  <c r="AE322" i="1"/>
  <c r="AG303" i="1"/>
  <c r="AG349" i="1"/>
  <c r="AE201" i="1"/>
  <c r="AG204" i="1"/>
  <c r="AF230" i="1"/>
  <c r="AG569" i="1"/>
  <c r="AG546" i="1"/>
  <c r="AG183" i="1"/>
  <c r="AG126" i="1"/>
  <c r="AG565" i="1"/>
  <c r="AE387" i="1"/>
  <c r="AE543" i="1"/>
  <c r="AE117" i="1"/>
  <c r="AF616" i="1"/>
  <c r="AE368" i="1"/>
  <c r="AE84" i="1"/>
  <c r="AE300" i="1"/>
  <c r="AE542" i="1"/>
  <c r="AE175" i="1"/>
  <c r="AE648" i="1"/>
  <c r="AE330" i="1"/>
  <c r="BD419" i="1"/>
  <c r="BD396" i="1"/>
  <c r="BD588" i="1"/>
  <c r="BD484" i="1"/>
  <c r="BD220" i="1"/>
  <c r="BD338" i="1"/>
  <c r="BD23" i="1"/>
  <c r="BD166" i="1"/>
  <c r="BD391" i="1"/>
  <c r="BD263" i="1"/>
  <c r="BD305" i="1"/>
  <c r="AG290" i="1"/>
  <c r="AF446" i="1"/>
  <c r="AF359" i="1"/>
  <c r="AG205" i="1"/>
  <c r="AE86" i="1"/>
  <c r="AF472" i="1"/>
  <c r="AE152" i="1"/>
  <c r="BD556" i="1"/>
  <c r="BA24" i="1"/>
  <c r="BA21" i="1"/>
  <c r="AG415" i="1"/>
  <c r="AG45" i="1"/>
  <c r="AG370" i="1"/>
  <c r="AG50" i="1"/>
  <c r="AF68" i="1"/>
  <c r="AG649" i="1"/>
  <c r="AG375" i="1"/>
  <c r="AF271" i="1"/>
  <c r="AE635" i="1"/>
  <c r="AE573" i="1"/>
  <c r="AE369" i="1"/>
  <c r="AG314" i="1"/>
  <c r="AF637" i="1"/>
  <c r="AF330" i="1"/>
  <c r="AE71" i="1"/>
  <c r="AG116" i="1"/>
  <c r="AF193" i="1"/>
  <c r="AG64" i="1"/>
  <c r="AF347" i="1"/>
  <c r="AF423" i="1"/>
  <c r="AE27" i="1"/>
  <c r="AF646" i="1"/>
  <c r="AF127" i="1"/>
  <c r="AE362" i="1"/>
  <c r="AG124" i="1"/>
  <c r="AF692" i="1"/>
  <c r="AG76" i="1"/>
  <c r="AG612" i="1"/>
  <c r="AF660" i="1"/>
  <c r="AG121" i="1"/>
  <c r="AF620" i="1"/>
  <c r="AG283" i="1"/>
  <c r="AF358" i="1"/>
  <c r="AF456" i="1"/>
  <c r="AE151" i="1"/>
  <c r="AF174" i="1"/>
  <c r="AG447" i="1"/>
  <c r="AG464" i="1"/>
  <c r="AG260" i="1"/>
  <c r="AG315" i="1"/>
  <c r="AF116" i="1"/>
  <c r="AG343" i="1"/>
  <c r="AG669" i="1"/>
  <c r="AF509" i="1"/>
  <c r="AE422" i="1"/>
  <c r="AG677" i="1"/>
  <c r="AF180" i="1"/>
  <c r="AG480" i="1"/>
  <c r="AF433" i="1"/>
  <c r="AG307" i="1"/>
  <c r="AG534" i="1"/>
  <c r="AG489" i="1"/>
  <c r="AF50" i="1"/>
  <c r="AF310" i="1"/>
  <c r="AG568" i="1"/>
  <c r="AF373" i="1"/>
  <c r="AE692" i="1"/>
  <c r="AF569" i="1"/>
  <c r="AF560" i="1"/>
  <c r="AG529" i="1"/>
  <c r="AG691" i="1"/>
  <c r="AG617" i="1"/>
  <c r="AF397" i="1"/>
  <c r="AG279" i="1"/>
  <c r="AG321" i="1"/>
  <c r="AG497" i="1"/>
  <c r="AG145" i="1"/>
  <c r="AF476" i="1"/>
  <c r="AG318" i="1"/>
  <c r="AF590" i="1"/>
  <c r="AG25" i="1"/>
  <c r="AF52" i="1"/>
  <c r="AG173" i="1"/>
  <c r="AE358" i="1"/>
  <c r="AE530" i="1"/>
  <c r="AE128" i="1"/>
  <c r="AG294" i="1"/>
  <c r="AG633" i="1"/>
  <c r="AF512" i="1"/>
  <c r="AE541" i="1"/>
  <c r="AE191" i="1"/>
  <c r="AF621" i="1"/>
  <c r="AG636" i="1"/>
  <c r="AF678" i="1"/>
  <c r="AF200" i="1"/>
  <c r="AE690" i="1"/>
  <c r="AG75" i="1"/>
  <c r="AF216" i="1"/>
  <c r="AE477" i="1"/>
  <c r="AE55" i="1"/>
  <c r="AG93" i="1"/>
  <c r="AG284" i="1"/>
  <c r="AF270" i="1"/>
  <c r="AG319" i="1"/>
  <c r="AF602" i="1"/>
  <c r="AG127" i="1"/>
  <c r="AF328" i="1"/>
  <c r="AG236" i="1"/>
  <c r="AF74" i="1"/>
  <c r="AE61" i="1"/>
  <c r="AE425" i="1"/>
  <c r="AF659" i="1"/>
  <c r="AG63" i="1"/>
  <c r="AG54" i="1"/>
  <c r="AG26" i="1"/>
  <c r="AG159" i="1"/>
  <c r="AG602" i="1"/>
  <c r="AF211" i="1"/>
  <c r="AG386" i="1"/>
  <c r="AF59" i="1"/>
  <c r="AE40" i="1"/>
  <c r="AF421" i="1"/>
  <c r="AF385" i="1"/>
  <c r="AG573" i="1"/>
  <c r="AF240" i="1"/>
  <c r="AG394" i="1"/>
  <c r="AG405" i="1"/>
  <c r="AF533" i="1"/>
  <c r="AG228" i="1"/>
  <c r="AG646" i="1"/>
  <c r="AF550" i="1"/>
  <c r="AF504" i="1"/>
  <c r="AE91" i="1"/>
  <c r="AE597" i="1"/>
  <c r="AF323" i="1"/>
  <c r="AF260" i="1"/>
  <c r="AG5" i="1"/>
  <c r="AG666" i="1"/>
  <c r="AF638" i="1"/>
  <c r="AG603" i="1"/>
  <c r="AF598" i="1"/>
  <c r="AG357" i="1"/>
  <c r="AG498" i="1"/>
  <c r="AF105" i="1"/>
  <c r="AE149" i="1"/>
  <c r="AG412" i="1"/>
  <c r="AG59" i="1"/>
  <c r="AF652" i="1"/>
  <c r="AG512" i="1"/>
  <c r="AF613" i="1"/>
  <c r="AG530" i="1"/>
  <c r="AG613" i="1"/>
  <c r="AG367" i="1"/>
  <c r="AG619" i="1"/>
  <c r="AF84" i="1"/>
  <c r="AG500" i="1"/>
  <c r="AF44" i="1"/>
  <c r="AG591" i="1"/>
  <c r="AF477" i="1"/>
  <c r="AF495" i="1"/>
  <c r="AE586" i="1"/>
  <c r="AE324" i="1"/>
  <c r="AE350" i="1"/>
  <c r="AF316" i="1"/>
  <c r="AF448" i="1"/>
  <c r="AF129" i="1"/>
  <c r="AG168" i="1"/>
  <c r="AG653" i="1"/>
  <c r="AG390" i="1"/>
  <c r="AE64" i="1"/>
  <c r="AE673" i="1"/>
  <c r="AG615" i="1"/>
  <c r="AG213" i="1"/>
  <c r="AE667" i="1"/>
  <c r="BD311" i="1"/>
  <c r="AF28" i="1"/>
  <c r="AG676" i="1"/>
  <c r="AG651" i="1"/>
  <c r="AG520" i="1"/>
  <c r="AF135" i="1"/>
  <c r="AG571" i="1"/>
  <c r="AF318" i="1"/>
  <c r="AF339" i="1"/>
  <c r="AF501" i="1"/>
  <c r="AG102" i="1"/>
  <c r="AG657" i="1"/>
  <c r="AE52" i="1"/>
  <c r="AE188" i="1"/>
  <c r="AE345" i="1"/>
  <c r="AE252" i="1"/>
  <c r="AE668" i="1"/>
  <c r="AE323" i="1"/>
  <c r="AE193" i="1"/>
  <c r="AF679" i="1"/>
  <c r="AE79" i="1"/>
  <c r="AE561" i="1"/>
  <c r="AE565" i="1"/>
  <c r="BD494" i="1"/>
  <c r="BD654" i="1"/>
  <c r="BD691" i="1"/>
  <c r="BD420" i="1"/>
  <c r="BD525" i="1"/>
  <c r="BD289" i="1"/>
  <c r="BD93" i="1"/>
  <c r="BD549" i="1"/>
  <c r="BD359" i="1"/>
  <c r="BD6" i="1"/>
  <c r="BD309" i="1"/>
  <c r="AG510" i="1"/>
  <c r="AE427" i="1"/>
  <c r="AG208" i="1"/>
  <c r="AF593" i="1"/>
  <c r="AE182" i="1"/>
  <c r="AE360" i="1"/>
  <c r="AE473" i="1"/>
  <c r="BA3" i="1"/>
  <c r="BA20" i="1"/>
  <c r="AF167" i="1"/>
  <c r="AG468" i="1"/>
  <c r="AF460" i="1"/>
  <c r="AF516" i="1"/>
  <c r="AF640" i="1"/>
  <c r="AF307" i="1"/>
  <c r="AG234" i="1"/>
  <c r="AF534" i="1"/>
  <c r="AF368" i="1"/>
  <c r="AE400" i="1"/>
  <c r="AE603" i="1"/>
  <c r="AF245" i="1"/>
  <c r="AG170" i="1"/>
  <c r="AF395" i="1"/>
  <c r="AF631" i="1"/>
  <c r="AE208" i="1"/>
  <c r="AG599" i="1"/>
  <c r="AG518" i="1"/>
  <c r="AG555" i="1"/>
  <c r="AF417" i="1"/>
  <c r="AE156" i="1"/>
  <c r="AE115" i="1"/>
  <c r="AF636" i="1"/>
  <c r="AF169" i="1"/>
  <c r="AE474" i="1"/>
  <c r="AG251" i="1"/>
  <c r="AG620" i="1"/>
  <c r="AG645" i="1"/>
  <c r="AG151" i="1"/>
  <c r="AF579" i="1"/>
  <c r="AG410" i="1"/>
  <c r="AF539" i="1"/>
  <c r="AG687" i="1"/>
  <c r="AF348" i="1"/>
  <c r="AF79" i="1"/>
  <c r="AE24" i="1"/>
  <c r="AF398" i="1"/>
  <c r="AF465" i="1"/>
  <c r="AG280" i="1"/>
  <c r="AG97" i="1"/>
  <c r="AG55" i="1"/>
  <c r="AF333" i="1"/>
  <c r="AF342" i="1"/>
  <c r="AG689" i="1"/>
  <c r="AF459" i="1"/>
  <c r="AE68" i="1"/>
  <c r="AG355" i="1"/>
  <c r="AG207" i="1"/>
  <c r="AF335" i="1"/>
  <c r="AG656" i="1"/>
  <c r="AF192" i="1"/>
  <c r="AG95" i="1"/>
  <c r="AG330" i="1"/>
  <c r="AG219" i="1"/>
  <c r="AF163" i="1"/>
  <c r="AG175" i="1"/>
  <c r="AF543" i="1"/>
  <c r="AE487" i="1"/>
  <c r="AE519" i="1"/>
  <c r="AF262" i="1"/>
  <c r="AF355" i="1"/>
  <c r="AG94" i="1"/>
  <c r="AF526" i="1"/>
  <c r="AF683" i="1"/>
  <c r="AG524" i="1"/>
  <c r="AF100" i="1"/>
  <c r="AF508" i="1"/>
  <c r="AF437" i="1"/>
  <c r="AG625" i="1"/>
  <c r="AG604" i="1"/>
  <c r="AF686" i="1"/>
  <c r="AG661" i="1"/>
  <c r="AG621" i="1"/>
  <c r="AG84" i="1"/>
  <c r="AE349" i="1"/>
  <c r="AE51" i="1"/>
  <c r="AE480" i="1"/>
  <c r="AG13" i="1"/>
  <c r="AG40" i="1"/>
  <c r="AF303" i="1"/>
  <c r="AE571" i="1"/>
  <c r="AG291" i="1"/>
  <c r="AF371" i="1"/>
  <c r="AG249" i="1"/>
  <c r="AF668" i="1"/>
  <c r="AF458" i="1"/>
  <c r="AE538" i="1"/>
  <c r="AG201" i="1"/>
  <c r="AF101" i="1"/>
  <c r="AE626" i="1"/>
  <c r="AG69" i="1"/>
  <c r="AG556" i="1"/>
  <c r="AF570" i="1"/>
  <c r="AF622" i="1"/>
  <c r="AF414" i="1"/>
  <c r="AG305" i="1"/>
  <c r="AF374" i="1"/>
  <c r="AG628" i="1"/>
  <c r="AG51" i="1"/>
  <c r="AF72" i="1"/>
  <c r="AE148" i="1"/>
  <c r="AG673" i="1"/>
  <c r="AG235" i="1"/>
  <c r="AF293" i="1"/>
  <c r="AG17" i="1"/>
  <c r="AG469" i="1"/>
  <c r="AF126" i="1"/>
  <c r="AG457" i="1"/>
  <c r="AG678" i="1"/>
  <c r="AG92" i="1"/>
  <c r="AF136" i="1"/>
  <c r="AE272" i="1"/>
  <c r="AG579" i="1"/>
  <c r="AG643" i="1"/>
  <c r="AG493" i="1"/>
  <c r="AG590" i="1"/>
  <c r="AF625" i="1"/>
  <c r="AG58" i="1"/>
  <c r="AF507" i="1"/>
  <c r="AG424" i="1"/>
  <c r="AG539" i="1"/>
  <c r="AF284" i="1"/>
  <c r="AE436" i="1"/>
  <c r="AE458" i="1"/>
  <c r="AF648" i="1"/>
  <c r="AG680" i="1"/>
  <c r="AF612" i="1"/>
  <c r="AF462" i="1"/>
  <c r="AG143" i="1"/>
  <c r="AF628" i="1"/>
  <c r="AG35" i="1"/>
  <c r="AF588" i="1"/>
  <c r="AG241" i="1"/>
  <c r="AF326" i="1"/>
  <c r="AF337" i="1"/>
  <c r="AE98" i="1"/>
  <c r="AG287" i="1"/>
  <c r="AG444" i="1"/>
  <c r="AG485" i="1"/>
  <c r="AG99" i="1"/>
  <c r="AG690" i="1"/>
  <c r="AG229" i="1"/>
  <c r="AG147" i="1"/>
  <c r="AF514" i="1"/>
  <c r="AG635" i="1"/>
  <c r="AF64" i="1"/>
  <c r="AG322" i="1"/>
  <c r="AF10" i="1"/>
  <c r="AG265" i="1"/>
  <c r="AF147" i="1"/>
  <c r="AE646" i="1"/>
  <c r="AE600" i="1"/>
  <c r="AE553" i="1"/>
  <c r="AF601" i="1"/>
  <c r="AG587" i="1"/>
  <c r="AG451" i="1"/>
  <c r="AG359" i="1"/>
  <c r="AG366" i="1"/>
  <c r="AG642" i="1"/>
  <c r="AG203" i="1"/>
  <c r="AE637" i="1"/>
  <c r="AF313" i="1"/>
  <c r="AG438" i="1"/>
  <c r="AF54" i="1"/>
  <c r="AE590" i="1"/>
  <c r="BD447" i="1"/>
  <c r="BD511" i="1"/>
  <c r="BD593" i="1"/>
  <c r="BD183" i="1"/>
  <c r="BD544" i="1"/>
  <c r="BD179" i="1"/>
  <c r="BD488" i="1"/>
  <c r="BD528" i="1"/>
  <c r="BD162" i="1"/>
  <c r="BD150" i="1"/>
  <c r="BD147" i="1"/>
  <c r="BD460" i="1"/>
  <c r="BD524" i="1"/>
  <c r="BD400" i="1"/>
  <c r="BD648" i="1"/>
  <c r="BD649" i="1"/>
  <c r="BD99" i="1"/>
  <c r="BD454" i="1"/>
  <c r="BD380" i="1"/>
  <c r="BD602" i="1"/>
  <c r="BD660" i="1"/>
  <c r="BD584" i="1"/>
  <c r="BD637" i="1"/>
  <c r="BD70" i="1"/>
  <c r="BD546" i="1"/>
  <c r="BD83" i="1"/>
  <c r="AF234" i="1"/>
  <c r="AE47" i="1"/>
  <c r="AE310" i="1"/>
  <c r="AE455" i="1"/>
  <c r="AE549" i="1"/>
  <c r="AE227" i="1"/>
  <c r="AF11" i="1"/>
  <c r="AE88" i="1"/>
  <c r="AE632" i="1"/>
  <c r="AE18" i="1"/>
  <c r="AE608" i="1"/>
  <c r="AE475" i="1"/>
  <c r="AE342" i="1"/>
  <c r="AF361" i="1"/>
  <c r="AE520" i="1"/>
  <c r="AF327" i="1"/>
  <c r="AE511" i="1"/>
  <c r="AE526" i="1"/>
  <c r="AE522" i="1"/>
  <c r="AF58" i="1"/>
  <c r="AE328" i="1"/>
  <c r="AE232" i="1"/>
  <c r="AE233" i="1"/>
  <c r="AE615" i="1"/>
  <c r="AE250" i="1"/>
  <c r="AE657" i="1"/>
  <c r="AF249" i="1"/>
  <c r="AE355" i="1"/>
  <c r="AE502" i="1"/>
  <c r="AE383" i="1"/>
  <c r="AE108" i="1"/>
  <c r="AE339" i="1"/>
  <c r="AF687" i="1"/>
  <c r="AE87" i="1"/>
  <c r="AE629" i="1"/>
  <c r="AE599" i="1"/>
  <c r="AF146" i="1"/>
  <c r="AE183" i="1"/>
  <c r="AF18" i="1"/>
  <c r="AE521" i="1"/>
  <c r="AE78" i="1"/>
  <c r="AE602" i="1"/>
  <c r="AF542" i="1"/>
  <c r="AG289" i="1"/>
  <c r="AG640" i="1"/>
  <c r="AG68" i="1"/>
  <c r="AF195" i="1"/>
  <c r="AF308" i="1"/>
  <c r="AG242" i="1"/>
  <c r="AF309" i="1"/>
  <c r="AG423" i="1"/>
  <c r="AG29" i="1"/>
  <c r="AF581" i="1"/>
  <c r="AF548" i="1"/>
  <c r="AF27" i="1"/>
  <c r="AG376" i="1"/>
  <c r="AG432" i="1"/>
  <c r="AE582" i="1"/>
  <c r="AG462" i="1"/>
  <c r="AF386" i="1"/>
  <c r="AG600" i="1"/>
  <c r="AG588" i="1"/>
  <c r="AF420" i="1"/>
  <c r="AG380" i="1"/>
  <c r="AG682" i="1"/>
  <c r="AG12" i="1"/>
  <c r="AE689" i="1"/>
  <c r="AF635" i="1"/>
  <c r="AF444" i="1"/>
  <c r="AE583" i="1"/>
  <c r="AF416" i="1"/>
  <c r="AF626" i="1"/>
  <c r="AE377" i="1"/>
  <c r="AF173" i="1"/>
  <c r="AG243" i="1"/>
  <c r="AF299" i="1"/>
  <c r="AF148" i="1"/>
  <c r="AF108" i="1"/>
  <c r="AF541" i="1"/>
  <c r="AE195" i="1"/>
  <c r="AF436" i="1"/>
  <c r="AG238" i="1"/>
  <c r="AF546" i="1"/>
  <c r="AG583" i="1"/>
  <c r="AE669" i="1"/>
  <c r="AG21" i="1"/>
  <c r="AG334" i="1"/>
  <c r="AG295" i="1"/>
  <c r="AG245" i="1"/>
  <c r="AG458" i="1"/>
  <c r="AE48" i="1"/>
  <c r="AF506" i="1"/>
  <c r="BD268" i="1"/>
  <c r="BD204" i="1"/>
  <c r="BD139" i="1"/>
  <c r="BD118" i="1"/>
  <c r="BD295" i="1"/>
  <c r="BD312" i="1"/>
  <c r="BD91" i="1"/>
  <c r="BD357" i="1"/>
  <c r="BD389" i="1"/>
  <c r="BD571" i="1"/>
  <c r="BD36" i="1"/>
  <c r="BD547" i="1"/>
  <c r="BD326" i="1"/>
  <c r="BD321" i="1"/>
  <c r="BD306" i="1"/>
  <c r="BD137" i="1"/>
  <c r="BD71" i="1"/>
  <c r="BD466" i="1"/>
  <c r="BD530" i="1"/>
  <c r="BD625" i="1"/>
  <c r="BD62" i="1"/>
  <c r="BD693" i="1"/>
  <c r="BD54" i="1"/>
  <c r="BD520" i="1"/>
  <c r="BD316" i="1"/>
  <c r="BD368" i="1"/>
  <c r="BD47" i="1"/>
  <c r="BD10" i="1"/>
  <c r="BD481" i="1"/>
  <c r="BD552" i="1"/>
  <c r="BD608" i="1"/>
  <c r="BD688" i="1"/>
  <c r="BD576" i="1"/>
  <c r="BD173" i="1"/>
  <c r="BD502" i="1"/>
  <c r="BD646" i="1"/>
  <c r="BD155" i="1"/>
  <c r="BD581" i="1"/>
  <c r="BD20" i="1"/>
  <c r="BD674" i="1"/>
  <c r="BD390" i="1"/>
  <c r="BD134" i="1"/>
  <c r="BD589" i="1"/>
  <c r="AE276" i="1"/>
  <c r="AE410" i="1"/>
  <c r="AE388" i="1"/>
  <c r="AF160" i="1"/>
  <c r="AE315" i="1"/>
  <c r="AE338" i="1"/>
  <c r="AE296" i="1"/>
  <c r="AE271" i="1"/>
  <c r="AE236" i="1"/>
  <c r="AE683" i="1"/>
  <c r="AE412" i="1"/>
  <c r="AE622" i="1"/>
  <c r="AE527" i="1"/>
  <c r="AF583" i="1"/>
  <c r="AE169" i="1"/>
  <c r="AE22" i="1"/>
  <c r="AE131" i="1"/>
  <c r="AE261" i="1"/>
  <c r="X25" i="1" a="1"/>
  <c r="AE594" i="1"/>
  <c r="AE289" i="1"/>
  <c r="AE21" i="1"/>
  <c r="AE73" i="1"/>
  <c r="AE373" i="1"/>
  <c r="AE380" i="1"/>
  <c r="AE581" i="1"/>
  <c r="AE165" i="1"/>
  <c r="AE31" i="1"/>
  <c r="AE237" i="1"/>
  <c r="AF122" i="1"/>
  <c r="AE417" i="1"/>
  <c r="AE206" i="1"/>
  <c r="AE287" i="1"/>
  <c r="AE150" i="1"/>
  <c r="AF656" i="1"/>
  <c r="AF263" i="1"/>
  <c r="AE213" i="1"/>
  <c r="AE365" i="1"/>
  <c r="AE693" i="1"/>
  <c r="AE95" i="1"/>
  <c r="AE414" i="1"/>
  <c r="AE334" i="1"/>
  <c r="AG10" i="1"/>
  <c r="AG549" i="1"/>
  <c r="AG475" i="1"/>
  <c r="AF12" i="1"/>
  <c r="AG129" i="1"/>
  <c r="AF577" i="1"/>
  <c r="AF492" i="1"/>
  <c r="AG310" i="1"/>
  <c r="AF510" i="1"/>
  <c r="AF468" i="1"/>
  <c r="AG456" i="1"/>
  <c r="AG481" i="1"/>
  <c r="AG483" i="1"/>
  <c r="AG14" i="1"/>
  <c r="AF268" i="1"/>
  <c r="AF110" i="1"/>
  <c r="AG452" i="1"/>
  <c r="AG44" i="1"/>
  <c r="AG567" i="1"/>
  <c r="AG197" i="1"/>
  <c r="AG107" i="1"/>
  <c r="AG103" i="1"/>
  <c r="AF282" i="1"/>
  <c r="AG331" i="1"/>
  <c r="AE601" i="1"/>
  <c r="AG109" i="1"/>
  <c r="AF357" i="1"/>
  <c r="AG49" i="1"/>
  <c r="AG27" i="1"/>
  <c r="AF272" i="1"/>
  <c r="AG471" i="1"/>
  <c r="AE204" i="1"/>
  <c r="AG313" i="1"/>
  <c r="AF256" i="1"/>
  <c r="AG381" i="1"/>
  <c r="AG198" i="1"/>
  <c r="AF93" i="1"/>
  <c r="AE207" i="1"/>
  <c r="AF396" i="1"/>
  <c r="AF484" i="1"/>
  <c r="AG634" i="1"/>
  <c r="AG256" i="1"/>
  <c r="AE143" i="1"/>
  <c r="AG327" i="1"/>
  <c r="AG336" i="1"/>
  <c r="AG616" i="1"/>
  <c r="AG257" i="1"/>
  <c r="AF38" i="1"/>
  <c r="AE411" i="1"/>
  <c r="U15" i="3"/>
  <c r="AI38" i="1" l="1"/>
  <c r="AJ257" i="1"/>
  <c r="AJ616" i="1"/>
  <c r="AJ336" i="1"/>
  <c r="AJ327" i="1"/>
  <c r="AJ256" i="1"/>
  <c r="AJ634" i="1"/>
  <c r="AI484" i="1"/>
  <c r="AI396" i="1"/>
  <c r="AI93" i="1"/>
  <c r="AJ198" i="1"/>
  <c r="AJ381" i="1"/>
  <c r="AI256" i="1"/>
  <c r="AJ313" i="1"/>
  <c r="AJ471" i="1"/>
  <c r="AI272" i="1"/>
  <c r="AJ27" i="1"/>
  <c r="AJ49" i="1"/>
  <c r="AI357" i="1"/>
  <c r="AJ109" i="1"/>
  <c r="AJ331" i="1"/>
  <c r="AI282" i="1"/>
  <c r="AJ103" i="1"/>
  <c r="AJ107" i="1"/>
  <c r="AJ197" i="1"/>
  <c r="AJ567" i="1"/>
  <c r="AJ44" i="1"/>
  <c r="AJ452" i="1"/>
  <c r="AI110" i="1"/>
  <c r="AI268" i="1"/>
  <c r="AJ14" i="1"/>
  <c r="AJ483" i="1"/>
  <c r="AJ481" i="1"/>
  <c r="AJ456" i="1"/>
  <c r="AI468" i="1"/>
  <c r="AI510" i="1"/>
  <c r="AJ310" i="1"/>
  <c r="AI492" i="1"/>
  <c r="AI577" i="1"/>
  <c r="AJ129" i="1"/>
  <c r="AI12" i="1"/>
  <c r="AJ475" i="1"/>
  <c r="AJ549" i="1"/>
  <c r="AJ10" i="1"/>
  <c r="AI263" i="1"/>
  <c r="AI656" i="1"/>
  <c r="AI122" i="1"/>
  <c r="X25" i="1"/>
  <c r="X27" i="1"/>
  <c r="X28" i="1"/>
  <c r="X26" i="1"/>
  <c r="AI583" i="1"/>
  <c r="AI160" i="1"/>
  <c r="BG589" i="1"/>
  <c r="BG134" i="1"/>
  <c r="BG390" i="1"/>
  <c r="BG674" i="1"/>
  <c r="BG20" i="1"/>
  <c r="BG581" i="1"/>
  <c r="BG155" i="1"/>
  <c r="BG646" i="1"/>
  <c r="BG502" i="1"/>
  <c r="BG173" i="1"/>
  <c r="BG576" i="1"/>
  <c r="BG688" i="1"/>
  <c r="BG608" i="1"/>
  <c r="BG552" i="1"/>
  <c r="BG481" i="1"/>
  <c r="BG10" i="1"/>
  <c r="BG47" i="1"/>
  <c r="BG368" i="1"/>
  <c r="BG316" i="1"/>
  <c r="BG520" i="1"/>
  <c r="BG54" i="1"/>
  <c r="BG693" i="1"/>
  <c r="BG62" i="1"/>
  <c r="BG625" i="1"/>
  <c r="BG530" i="1"/>
  <c r="BG466" i="1"/>
  <c r="BG71" i="1"/>
  <c r="BG137" i="1"/>
  <c r="BG306" i="1"/>
  <c r="BG321" i="1"/>
  <c r="BG326" i="1"/>
  <c r="BG547" i="1"/>
  <c r="BG36" i="1"/>
  <c r="BG571" i="1"/>
  <c r="BG389" i="1"/>
  <c r="BG357" i="1"/>
  <c r="BG91" i="1"/>
  <c r="BG312" i="1"/>
  <c r="BG295" i="1"/>
  <c r="BG118" i="1"/>
  <c r="BG139" i="1"/>
  <c r="BG204" i="1"/>
  <c r="BG268" i="1"/>
  <c r="AI506" i="1"/>
  <c r="AJ458" i="1"/>
  <c r="AJ245" i="1"/>
  <c r="AJ295" i="1"/>
  <c r="AJ334" i="1"/>
  <c r="AJ21" i="1"/>
  <c r="AJ583" i="1"/>
  <c r="AI546" i="1"/>
  <c r="AJ238" i="1"/>
  <c r="AI436" i="1"/>
  <c r="AI541" i="1"/>
  <c r="AI108" i="1"/>
  <c r="AI148" i="1"/>
  <c r="AI299" i="1"/>
  <c r="AJ243" i="1"/>
  <c r="AI173" i="1"/>
  <c r="AI626" i="1"/>
  <c r="AI416" i="1"/>
  <c r="AI444" i="1"/>
  <c r="AI635" i="1"/>
  <c r="AJ12" i="1"/>
  <c r="AJ682" i="1"/>
  <c r="AJ380" i="1"/>
  <c r="AI420" i="1"/>
  <c r="AJ588" i="1"/>
  <c r="AJ600" i="1"/>
  <c r="AI386" i="1"/>
  <c r="AJ462" i="1"/>
  <c r="AJ432" i="1"/>
  <c r="AJ376" i="1"/>
  <c r="AI27" i="1"/>
  <c r="AI548" i="1"/>
  <c r="AI581" i="1"/>
  <c r="AJ29" i="1"/>
  <c r="AJ423" i="1"/>
  <c r="AI309" i="1"/>
  <c r="AJ242" i="1"/>
  <c r="AI308" i="1"/>
  <c r="AI195" i="1"/>
  <c r="AJ68" i="1"/>
  <c r="AJ640" i="1"/>
  <c r="AJ289" i="1"/>
  <c r="AI542" i="1"/>
  <c r="AI18" i="1"/>
  <c r="AI146" i="1"/>
  <c r="AI687" i="1"/>
  <c r="AI249" i="1"/>
  <c r="AI58" i="1"/>
  <c r="AI327" i="1"/>
  <c r="AI361" i="1"/>
  <c r="AI11" i="1"/>
  <c r="AI234" i="1"/>
  <c r="BG83" i="1"/>
  <c r="BG546" i="1"/>
  <c r="BG70" i="1"/>
  <c r="BG637" i="1"/>
  <c r="BG584" i="1"/>
  <c r="BG660" i="1"/>
  <c r="BG602" i="1"/>
  <c r="BG380" i="1"/>
  <c r="BG454" i="1"/>
  <c r="BG99" i="1"/>
  <c r="BG649" i="1"/>
  <c r="BG648" i="1"/>
  <c r="BG400" i="1"/>
  <c r="BG524" i="1"/>
  <c r="BG460" i="1"/>
  <c r="BG147" i="1"/>
  <c r="BG150" i="1"/>
  <c r="BG162" i="1"/>
  <c r="BG528" i="1"/>
  <c r="BG488" i="1"/>
  <c r="BG179" i="1"/>
  <c r="BG544" i="1"/>
  <c r="BG183" i="1"/>
  <c r="BG593" i="1"/>
  <c r="BG511" i="1"/>
  <c r="BG447" i="1"/>
  <c r="AI54" i="1"/>
  <c r="AJ438" i="1"/>
  <c r="AI313" i="1"/>
  <c r="AJ203" i="1"/>
  <c r="AJ642" i="1"/>
  <c r="AJ366" i="1"/>
  <c r="AJ359" i="1"/>
  <c r="AJ451" i="1"/>
  <c r="AJ587" i="1"/>
  <c r="AI601" i="1"/>
  <c r="AI147" i="1"/>
  <c r="AJ265" i="1"/>
  <c r="AI10" i="1"/>
  <c r="AJ322" i="1"/>
  <c r="AI64" i="1"/>
  <c r="AJ635" i="1"/>
  <c r="AI514" i="1"/>
  <c r="AJ147" i="1"/>
  <c r="AJ229" i="1"/>
  <c r="AJ690" i="1"/>
  <c r="AJ99" i="1"/>
  <c r="AJ485" i="1"/>
  <c r="AJ444" i="1"/>
  <c r="AJ287" i="1"/>
  <c r="AI337" i="1"/>
  <c r="AI326" i="1"/>
  <c r="AJ241" i="1"/>
  <c r="AI588" i="1"/>
  <c r="AJ35" i="1"/>
  <c r="AI628" i="1"/>
  <c r="AJ143" i="1"/>
  <c r="AI462" i="1"/>
  <c r="AI612" i="1"/>
  <c r="AJ680" i="1"/>
  <c r="AI648" i="1"/>
  <c r="AI284" i="1"/>
  <c r="AJ539" i="1"/>
  <c r="AJ424" i="1"/>
  <c r="AI507" i="1"/>
  <c r="AJ58" i="1"/>
  <c r="AI625" i="1"/>
  <c r="AJ590" i="1"/>
  <c r="AJ493" i="1"/>
  <c r="AJ643" i="1"/>
  <c r="AJ579" i="1"/>
  <c r="AI136" i="1"/>
  <c r="AJ92" i="1"/>
  <c r="AJ678" i="1"/>
  <c r="AJ457" i="1"/>
  <c r="AI126" i="1"/>
  <c r="AJ469" i="1"/>
  <c r="AJ17" i="1"/>
  <c r="AI293" i="1"/>
  <c r="AJ235" i="1"/>
  <c r="AJ673" i="1"/>
  <c r="AI72" i="1"/>
  <c r="AJ51" i="1"/>
  <c r="AJ628" i="1"/>
  <c r="AI374" i="1"/>
  <c r="AJ305" i="1"/>
  <c r="AI414" i="1"/>
  <c r="AI622" i="1"/>
  <c r="AI570" i="1"/>
  <c r="AJ556" i="1"/>
  <c r="AJ69" i="1"/>
  <c r="AI101" i="1"/>
  <c r="AJ201" i="1"/>
  <c r="AI458" i="1"/>
  <c r="AI668" i="1"/>
  <c r="AJ249" i="1"/>
  <c r="AI371" i="1"/>
  <c r="AJ291" i="1"/>
  <c r="AI303" i="1"/>
  <c r="AJ40" i="1"/>
  <c r="AJ13" i="1"/>
  <c r="AJ84" i="1"/>
  <c r="AJ621" i="1"/>
  <c r="AJ661" i="1"/>
  <c r="AI686" i="1"/>
  <c r="AJ604" i="1"/>
  <c r="AJ625" i="1"/>
  <c r="AI437" i="1"/>
  <c r="AI508" i="1"/>
  <c r="AI100" i="1"/>
  <c r="AJ524" i="1"/>
  <c r="AI683" i="1"/>
  <c r="AI526" i="1"/>
  <c r="AJ94" i="1"/>
  <c r="AI355" i="1"/>
  <c r="AI262" i="1"/>
  <c r="AI543" i="1"/>
  <c r="AJ175" i="1"/>
  <c r="AI163" i="1"/>
  <c r="AJ219" i="1"/>
  <c r="AJ330" i="1"/>
  <c r="AJ95" i="1"/>
  <c r="AI192" i="1"/>
  <c r="AJ656" i="1"/>
  <c r="AI335" i="1"/>
  <c r="AJ207" i="1"/>
  <c r="AJ355" i="1"/>
  <c r="AI459" i="1"/>
  <c r="AJ689" i="1"/>
  <c r="AI342" i="1"/>
  <c r="AI333" i="1"/>
  <c r="AJ55" i="1"/>
  <c r="AJ97" i="1"/>
  <c r="AJ280" i="1"/>
  <c r="AI465" i="1"/>
  <c r="AI398" i="1"/>
  <c r="AI79" i="1"/>
  <c r="AI348" i="1"/>
  <c r="AJ687" i="1"/>
  <c r="AI539" i="1"/>
  <c r="AJ410" i="1"/>
  <c r="AI579" i="1"/>
  <c r="AJ151" i="1"/>
  <c r="AJ645" i="1"/>
  <c r="AJ620" i="1"/>
  <c r="AJ251" i="1"/>
  <c r="AI169" i="1"/>
  <c r="AI636" i="1"/>
  <c r="AI417" i="1"/>
  <c r="AJ555" i="1"/>
  <c r="AJ518" i="1"/>
  <c r="AJ599" i="1"/>
  <c r="AI631" i="1"/>
  <c r="AI395" i="1"/>
  <c r="AJ170" i="1"/>
  <c r="AI245" i="1"/>
  <c r="AI368" i="1"/>
  <c r="AI534" i="1"/>
  <c r="AJ234" i="1"/>
  <c r="AI307" i="1"/>
  <c r="AI640" i="1"/>
  <c r="AI516" i="1"/>
  <c r="AI460" i="1"/>
  <c r="AJ468" i="1"/>
  <c r="AI167" i="1"/>
  <c r="AI593" i="1"/>
  <c r="AJ208" i="1"/>
  <c r="AJ510" i="1"/>
  <c r="BG309" i="1"/>
  <c r="BG6" i="1"/>
  <c r="BG359" i="1"/>
  <c r="BG549" i="1"/>
  <c r="BG93" i="1"/>
  <c r="BG289" i="1"/>
  <c r="BG525" i="1"/>
  <c r="BG420" i="1"/>
  <c r="BG691" i="1"/>
  <c r="BG654" i="1"/>
  <c r="BG494" i="1"/>
  <c r="AI679" i="1"/>
  <c r="AJ657" i="1"/>
  <c r="AJ102" i="1"/>
  <c r="AI501" i="1"/>
  <c r="AI339" i="1"/>
  <c r="AI318" i="1"/>
  <c r="AJ571" i="1"/>
  <c r="AI135" i="1"/>
  <c r="AJ520" i="1"/>
  <c r="AJ651" i="1"/>
  <c r="AJ676" i="1"/>
  <c r="AI28" i="1"/>
  <c r="BG311" i="1"/>
  <c r="AJ213" i="1"/>
  <c r="AJ615" i="1"/>
  <c r="AJ390" i="1"/>
  <c r="AJ653" i="1"/>
  <c r="AJ168" i="1"/>
  <c r="AI129" i="1"/>
  <c r="AI448" i="1"/>
  <c r="AI316" i="1"/>
  <c r="AI495" i="1"/>
  <c r="AI477" i="1"/>
  <c r="AJ591" i="1"/>
  <c r="AI44" i="1"/>
  <c r="AJ500" i="1"/>
  <c r="AI84" i="1"/>
  <c r="AJ619" i="1"/>
  <c r="AJ367" i="1"/>
  <c r="AJ613" i="1"/>
  <c r="AJ530" i="1"/>
  <c r="AI613" i="1"/>
  <c r="AJ512" i="1"/>
  <c r="AI652" i="1"/>
  <c r="AJ59" i="1"/>
  <c r="AJ412" i="1"/>
  <c r="AI105" i="1"/>
  <c r="AJ498" i="1"/>
  <c r="AJ357" i="1"/>
  <c r="AI598" i="1"/>
  <c r="AJ603" i="1"/>
  <c r="AI638" i="1"/>
  <c r="AJ666" i="1"/>
  <c r="AJ5" i="1"/>
  <c r="AI260" i="1"/>
  <c r="AI323" i="1"/>
  <c r="AI504" i="1"/>
  <c r="AI550" i="1"/>
  <c r="AJ646" i="1"/>
  <c r="AJ228" i="1"/>
  <c r="AI533" i="1"/>
  <c r="AJ405" i="1"/>
  <c r="AJ394" i="1"/>
  <c r="AI240" i="1"/>
  <c r="AJ573" i="1"/>
  <c r="AI385" i="1"/>
  <c r="AI421" i="1"/>
  <c r="AI59" i="1"/>
  <c r="AJ386" i="1"/>
  <c r="AI211" i="1"/>
  <c r="AJ602" i="1"/>
  <c r="AJ159" i="1"/>
  <c r="AJ26" i="1"/>
  <c r="AJ54" i="1"/>
  <c r="AJ63" i="1"/>
  <c r="AI659" i="1"/>
  <c r="AI74" i="1"/>
  <c r="AJ236" i="1"/>
  <c r="AI328" i="1"/>
  <c r="AJ127" i="1"/>
  <c r="AI602" i="1"/>
  <c r="AJ319" i="1"/>
  <c r="AI270" i="1"/>
  <c r="AJ284" i="1"/>
  <c r="AJ93" i="1"/>
  <c r="AI216" i="1"/>
  <c r="AJ75" i="1"/>
  <c r="AI200" i="1"/>
  <c r="AI678" i="1"/>
  <c r="AJ636" i="1"/>
  <c r="AI621" i="1"/>
  <c r="AI512" i="1"/>
  <c r="AJ633" i="1"/>
  <c r="AJ294" i="1"/>
  <c r="AJ173" i="1"/>
  <c r="AI52" i="1"/>
  <c r="AJ25" i="1"/>
  <c r="AI590" i="1"/>
  <c r="AJ318" i="1"/>
  <c r="AI476" i="1"/>
  <c r="AJ145" i="1"/>
  <c r="AJ497" i="1"/>
  <c r="AJ321" i="1"/>
  <c r="AJ279" i="1"/>
  <c r="AI397" i="1"/>
  <c r="AJ617" i="1"/>
  <c r="AJ691" i="1"/>
  <c r="AJ529" i="1"/>
  <c r="AI560" i="1"/>
  <c r="AI569" i="1"/>
  <c r="AI373" i="1"/>
  <c r="AJ568" i="1"/>
  <c r="AI310" i="1"/>
  <c r="AI50" i="1"/>
  <c r="AJ489" i="1"/>
  <c r="AJ534" i="1"/>
  <c r="AJ307" i="1"/>
  <c r="AI433" i="1"/>
  <c r="AJ480" i="1"/>
  <c r="AI180" i="1"/>
  <c r="AJ677" i="1"/>
  <c r="AI509" i="1"/>
  <c r="AJ669" i="1"/>
  <c r="AJ343" i="1"/>
  <c r="AI116" i="1"/>
  <c r="AJ315" i="1"/>
  <c r="AJ260" i="1"/>
  <c r="AJ464" i="1"/>
  <c r="AJ447" i="1"/>
  <c r="AI174" i="1"/>
  <c r="AI456" i="1"/>
  <c r="AI358" i="1"/>
  <c r="AJ283" i="1"/>
  <c r="AI620" i="1"/>
  <c r="AJ121" i="1"/>
  <c r="AI660" i="1"/>
  <c r="AJ612" i="1"/>
  <c r="AJ76" i="1"/>
  <c r="AI692" i="1"/>
  <c r="AJ124" i="1"/>
  <c r="AI127" i="1"/>
  <c r="AI646" i="1"/>
  <c r="AI423" i="1"/>
  <c r="AI347" i="1"/>
  <c r="AJ64" i="1"/>
  <c r="AI193" i="1"/>
  <c r="AJ116" i="1"/>
  <c r="AI330" i="1"/>
  <c r="AI637" i="1"/>
  <c r="AJ314" i="1"/>
  <c r="AI271" i="1"/>
  <c r="AJ375" i="1"/>
  <c r="AJ649" i="1"/>
  <c r="AI68" i="1"/>
  <c r="AJ50" i="1"/>
  <c r="AJ370" i="1"/>
  <c r="AJ45" i="1"/>
  <c r="AJ415" i="1"/>
  <c r="BG556" i="1"/>
  <c r="AI472" i="1"/>
  <c r="AJ205" i="1"/>
  <c r="AI359" i="1"/>
  <c r="AI446" i="1"/>
  <c r="AJ290" i="1"/>
  <c r="BG305" i="1"/>
  <c r="BG263" i="1"/>
  <c r="BG391" i="1"/>
  <c r="BG166" i="1"/>
  <c r="BG23" i="1"/>
  <c r="BG338" i="1"/>
  <c r="BG220" i="1"/>
  <c r="BG484" i="1"/>
  <c r="BG588" i="1"/>
  <c r="BG396" i="1"/>
  <c r="BG419" i="1"/>
  <c r="AI616" i="1"/>
  <c r="AJ565" i="1"/>
  <c r="AJ126" i="1"/>
  <c r="AJ183" i="1"/>
  <c r="AJ546" i="1"/>
  <c r="AJ569" i="1"/>
  <c r="AI230" i="1"/>
  <c r="AJ204" i="1"/>
  <c r="AJ349" i="1"/>
  <c r="AJ303" i="1"/>
  <c r="BG317" i="1"/>
  <c r="AJ82" i="1"/>
  <c r="AI94" i="1"/>
  <c r="AJ396" i="1"/>
  <c r="AJ630" i="1"/>
  <c r="AI46" i="1"/>
  <c r="AJ20" i="1"/>
  <c r="AJ9" i="1"/>
  <c r="AI434" i="1"/>
  <c r="AJ259" i="1"/>
  <c r="AI29" i="1"/>
  <c r="AJ298" i="1"/>
  <c r="AI191" i="1"/>
  <c r="AJ426" i="1"/>
  <c r="AJ222" i="1"/>
  <c r="AJ577" i="1"/>
  <c r="AI36" i="1"/>
  <c r="AJ513" i="1"/>
  <c r="AI457" i="1"/>
  <c r="AJ248" i="1"/>
  <c r="AI427" i="1"/>
  <c r="AJ639" i="1"/>
  <c r="AJ681" i="1"/>
  <c r="AI366" i="1"/>
  <c r="AJ304" i="1"/>
  <c r="AI132" i="1"/>
  <c r="AJ16" i="1"/>
  <c r="AJ440" i="1"/>
  <c r="AJ437" i="1"/>
  <c r="AI32" i="1"/>
  <c r="AJ674" i="1"/>
  <c r="AI86" i="1"/>
  <c r="AI353" i="1"/>
  <c r="AJ607" i="1"/>
  <c r="AI142" i="1"/>
  <c r="AJ609" i="1"/>
  <c r="AJ445" i="1"/>
  <c r="AI474" i="1"/>
  <c r="AI407" i="1"/>
  <c r="AI92" i="1"/>
  <c r="AJ658" i="1"/>
  <c r="AI530" i="1"/>
  <c r="AJ387" i="1"/>
  <c r="AI610" i="1"/>
  <c r="AJ52" i="1"/>
  <c r="AJ329" i="1"/>
  <c r="AJ196" i="1"/>
  <c r="AJ566" i="1"/>
  <c r="AI380" i="1"/>
  <c r="AI344" i="1"/>
  <c r="AJ544" i="1"/>
  <c r="AJ262" i="1"/>
  <c r="AJ586" i="1"/>
  <c r="AI619" i="1"/>
  <c r="AJ488" i="1"/>
  <c r="AI513" i="1"/>
  <c r="AI633" i="1"/>
  <c r="AI653" i="1"/>
  <c r="AJ479" i="1"/>
  <c r="AJ110" i="1"/>
  <c r="AJ668" i="1"/>
  <c r="AI354" i="1"/>
  <c r="AI41" i="1"/>
  <c r="AI241" i="1"/>
  <c r="AJ91" i="1"/>
  <c r="AI672" i="1"/>
  <c r="AJ446" i="1"/>
  <c r="AI435" i="1"/>
  <c r="AI429" i="1"/>
  <c r="AI609" i="1"/>
  <c r="AJ165" i="1"/>
  <c r="AI540" i="1"/>
  <c r="AJ637" i="1"/>
  <c r="AJ202" i="1"/>
  <c r="AI227" i="1"/>
  <c r="AJ273" i="1"/>
  <c r="AI4" i="1"/>
  <c r="AI450" i="1"/>
  <c r="AJ563" i="1"/>
  <c r="AJ154" i="1"/>
  <c r="AJ226" i="1"/>
  <c r="AI623" i="1"/>
  <c r="AJ632" i="1"/>
  <c r="AI269" i="1"/>
  <c r="AJ596" i="1"/>
  <c r="AI382" i="1"/>
  <c r="AI243" i="1"/>
  <c r="AJ461" i="1"/>
  <c r="AI143" i="1"/>
  <c r="AJ292" i="1"/>
  <c r="AI694" i="1"/>
  <c r="AI225" i="1"/>
  <c r="AJ41" i="1"/>
  <c r="AJ421" i="1"/>
  <c r="AI630" i="1"/>
  <c r="AJ655" i="1"/>
  <c r="AI670" i="1"/>
  <c r="AJ641" i="1"/>
  <c r="AI594" i="1"/>
  <c r="AJ148" i="1"/>
  <c r="AI196" i="1"/>
  <c r="AI162" i="1"/>
  <c r="AJ448" i="1"/>
  <c r="AI229" i="1"/>
  <c r="AI605" i="1"/>
  <c r="AJ240" i="1"/>
  <c r="AI172" i="1"/>
  <c r="AJ272" i="1"/>
  <c r="AI265" i="1"/>
  <c r="AJ476" i="1"/>
  <c r="AJ533" i="1"/>
  <c r="AJ688" i="1"/>
  <c r="AI607" i="1"/>
  <c r="AJ158" i="1"/>
  <c r="AJ392" i="1"/>
  <c r="AJ399" i="1"/>
  <c r="AI133" i="1"/>
  <c r="AJ146" i="1"/>
  <c r="AI518" i="1"/>
  <c r="BG583" i="1"/>
  <c r="AI349" i="1"/>
  <c r="AI3" i="1"/>
  <c r="AJ443" i="1"/>
  <c r="AJ606" i="1"/>
  <c r="AI689" i="1"/>
  <c r="BG172" i="1"/>
  <c r="BG256" i="1"/>
  <c r="BG329" i="1"/>
  <c r="BG257" i="1"/>
  <c r="BG471" i="1"/>
  <c r="BG249" i="1"/>
  <c r="BG376" i="1"/>
  <c r="BG560" i="1"/>
  <c r="BG180" i="1"/>
  <c r="BG621" i="1"/>
  <c r="BG348" i="1"/>
  <c r="AI65" i="1"/>
  <c r="AJ433" i="1"/>
  <c r="AI538" i="1"/>
  <c r="AI491" i="1"/>
  <c r="AJ83" i="1"/>
  <c r="AJ340" i="1"/>
  <c r="AI244" i="1"/>
  <c r="AJ162" i="1"/>
  <c r="AJ467" i="1"/>
  <c r="AI103" i="1"/>
  <c r="AJ266" i="1"/>
  <c r="BG17" i="1"/>
  <c r="BG618" i="1"/>
  <c r="AI666" i="1"/>
  <c r="AJ548" i="1"/>
  <c r="AJ46" i="1"/>
  <c r="AI178" i="1"/>
  <c r="AJ383" i="1"/>
  <c r="AI562" i="1"/>
  <c r="AI632" i="1"/>
  <c r="AI499" i="1"/>
  <c r="AJ324" i="1"/>
  <c r="AI547" i="1"/>
  <c r="AJ442" i="1"/>
  <c r="AJ618" i="1"/>
  <c r="AJ472" i="1"/>
  <c r="AJ593" i="1"/>
  <c r="AI56" i="1"/>
  <c r="AI34" i="1"/>
  <c r="AI673" i="1"/>
  <c r="AJ503" i="1"/>
  <c r="AI493" i="1"/>
  <c r="AJ333" i="1"/>
  <c r="AJ346" i="1"/>
  <c r="AJ389" i="1"/>
  <c r="AJ225" i="1"/>
  <c r="AJ192" i="1"/>
  <c r="AJ430" i="1"/>
  <c r="AI674" i="1"/>
  <c r="AI125" i="1"/>
  <c r="AI572" i="1"/>
  <c r="AJ277" i="1"/>
  <c r="AJ584" i="1"/>
  <c r="AI283" i="1"/>
  <c r="AJ665" i="1"/>
  <c r="AI363" i="1"/>
  <c r="AI555" i="1"/>
  <c r="AI190" i="1"/>
  <c r="AJ558" i="1"/>
  <c r="AI43" i="1"/>
  <c r="AI102" i="1"/>
  <c r="AJ626" i="1"/>
  <c r="AI364" i="1"/>
  <c r="AJ34" i="1"/>
  <c r="AI404" i="1"/>
  <c r="AJ218" i="1"/>
  <c r="AJ431" i="1"/>
  <c r="AI387" i="1"/>
  <c r="AJ337" i="1"/>
  <c r="AI341" i="1"/>
  <c r="AI390" i="1"/>
  <c r="AI587" i="1"/>
  <c r="AJ348" i="1"/>
  <c r="AI449" i="1"/>
  <c r="AJ434" i="1"/>
  <c r="AI586" i="1"/>
  <c r="AI381" i="1"/>
  <c r="AJ335" i="1"/>
  <c r="AI480" i="1"/>
  <c r="AJ144" i="1"/>
  <c r="AJ532" i="1"/>
  <c r="AJ429" i="1"/>
  <c r="AI405" i="1"/>
  <c r="AJ686" i="1"/>
  <c r="AJ312" i="1"/>
  <c r="AJ453" i="1"/>
  <c r="AJ306" i="1"/>
  <c r="AJ419" i="1"/>
  <c r="AJ564" i="1"/>
  <c r="AJ378" i="1"/>
  <c r="AI500" i="1"/>
  <c r="AI346" i="1"/>
  <c r="AI98" i="1"/>
  <c r="AI48" i="1"/>
  <c r="AJ297" i="1"/>
  <c r="AI575" i="1"/>
  <c r="AJ339" i="1"/>
  <c r="AI350" i="1"/>
  <c r="AJ190" i="1"/>
  <c r="AJ484" i="1"/>
  <c r="AJ517" i="1"/>
  <c r="AI523" i="1"/>
  <c r="AI571" i="1"/>
  <c r="AJ118" i="1"/>
  <c r="AI671" i="1"/>
  <c r="AJ282" i="1"/>
  <c r="AI76" i="1"/>
  <c r="AJ263" i="1"/>
  <c r="AJ449" i="1"/>
  <c r="AJ465" i="1"/>
  <c r="AJ178" i="1"/>
  <c r="AJ592" i="1"/>
  <c r="AJ65" i="1"/>
  <c r="AI498" i="1"/>
  <c r="AJ345" i="1"/>
  <c r="AI138" i="1"/>
  <c r="AJ404" i="1"/>
  <c r="AI319" i="1"/>
  <c r="AJ535" i="1"/>
  <c r="AJ439" i="1"/>
  <c r="AJ490" i="1"/>
  <c r="AI9" i="1"/>
  <c r="AI345" i="1"/>
  <c r="AJ413" i="1"/>
  <c r="AI215" i="1"/>
  <c r="AJ328" i="1"/>
  <c r="AJ477" i="1"/>
  <c r="AI182" i="1"/>
  <c r="AI481" i="1"/>
  <c r="AJ648" i="1"/>
  <c r="AJ550" i="1"/>
  <c r="AI279" i="1"/>
  <c r="AI564" i="1"/>
  <c r="AJ123" i="1"/>
  <c r="AJ470" i="1"/>
  <c r="AJ188" i="1"/>
  <c r="AI486" i="1"/>
  <c r="AJ350" i="1"/>
  <c r="AI141" i="1"/>
  <c r="AI6" i="1"/>
  <c r="AJ418" i="1"/>
  <c r="AI235" i="1"/>
  <c r="BG107" i="1"/>
  <c r="BG55" i="1"/>
  <c r="BG322" i="1"/>
  <c r="BG158" i="1"/>
  <c r="BG535" i="1"/>
  <c r="BG421" i="1"/>
  <c r="BG177" i="1"/>
  <c r="BG622" i="1"/>
  <c r="BG507" i="1"/>
  <c r="BG382" i="1"/>
  <c r="BG645" i="1"/>
  <c r="AI439" i="1"/>
  <c r="AI287" i="1"/>
  <c r="AI536" i="1"/>
  <c r="AI451" i="1"/>
  <c r="AJ667" i="1"/>
  <c r="AJ509" i="1"/>
  <c r="AJ74" i="1"/>
  <c r="AI478" i="1"/>
  <c r="AJ663" i="1"/>
  <c r="AJ411" i="1"/>
  <c r="AI274" i="1"/>
  <c r="AI114" i="1"/>
  <c r="AJ230" i="1"/>
  <c r="AJ150" i="1"/>
  <c r="BG351" i="1"/>
  <c r="BG504" i="1"/>
  <c r="BG532" i="1"/>
  <c r="BG636" i="1"/>
  <c r="AI112" i="1"/>
  <c r="AJ246" i="1"/>
  <c r="AJ581" i="1"/>
  <c r="AJ441" i="1"/>
  <c r="AJ275" i="1"/>
  <c r="BG44" i="1"/>
  <c r="BG88" i="1"/>
  <c r="BG105" i="1"/>
  <c r="BG41" i="1"/>
  <c r="BG487" i="1"/>
  <c r="BG224" i="1"/>
  <c r="BG73" i="1"/>
  <c r="BG188" i="1"/>
  <c r="BG358" i="1"/>
  <c r="BG215" i="1"/>
  <c r="BG603" i="1"/>
  <c r="AI99" i="1"/>
  <c r="AI306" i="1"/>
  <c r="AJ540" i="1"/>
  <c r="AI296" i="1"/>
  <c r="AJ141" i="1"/>
  <c r="AJ87" i="1"/>
  <c r="AJ455" i="1"/>
  <c r="AJ351" i="1"/>
  <c r="AJ119" i="1"/>
  <c r="AI55" i="1"/>
  <c r="AI525" i="1"/>
  <c r="AI580" i="1"/>
  <c r="BG199" i="1"/>
  <c r="BG116" i="1"/>
  <c r="BG63" i="1"/>
  <c r="BG667" i="1"/>
  <c r="BG143" i="1"/>
  <c r="AI471" i="1"/>
  <c r="AJ164" i="1"/>
  <c r="AI237" i="1"/>
  <c r="AI576" i="1"/>
  <c r="AJ7" i="1"/>
  <c r="AJ160" i="1"/>
  <c r="BG13" i="1"/>
  <c r="BG221" i="1"/>
  <c r="BG407" i="1"/>
  <c r="BG32" i="1"/>
  <c r="BG439" i="1"/>
  <c r="BG402" i="1"/>
  <c r="BG59" i="1"/>
  <c r="BG516" i="1"/>
  <c r="BG676" i="1"/>
  <c r="BG639" i="1"/>
  <c r="BG599" i="1"/>
  <c r="AI24" i="1"/>
  <c r="AI97" i="1"/>
  <c r="AI202" i="1"/>
  <c r="AI424" i="1"/>
  <c r="AI42" i="1"/>
  <c r="AJ575" i="1"/>
  <c r="AI592" i="1"/>
  <c r="AI261" i="1"/>
  <c r="AJ152" i="1"/>
  <c r="AI291" i="1"/>
  <c r="AI603" i="1"/>
  <c r="AJ514" i="1"/>
  <c r="AJ104" i="1"/>
  <c r="AI565" i="1"/>
  <c r="AJ96" i="1"/>
  <c r="BG21" i="1"/>
  <c r="BG238" i="1"/>
  <c r="BG331" i="1"/>
  <c r="BG157" i="1"/>
  <c r="BG40" i="1"/>
  <c r="BG169" i="1"/>
  <c r="BG319" i="1"/>
  <c r="BG345" i="1"/>
  <c r="BG377" i="1"/>
  <c r="BG409" i="1"/>
  <c r="BG296" i="1"/>
  <c r="BG87" i="1"/>
  <c r="BG325" i="1"/>
  <c r="BG314" i="1"/>
  <c r="BG244" i="1"/>
  <c r="BG39" i="1"/>
  <c r="BG64" i="1"/>
  <c r="BG442" i="1"/>
  <c r="BG506" i="1"/>
  <c r="BG585" i="1"/>
  <c r="BG251" i="1"/>
  <c r="BG410" i="1"/>
  <c r="BG247" i="1"/>
  <c r="BG477" i="1"/>
  <c r="BG501" i="1"/>
  <c r="BG310" i="1"/>
  <c r="BG24" i="1"/>
  <c r="BG211" i="1"/>
  <c r="BG457" i="1"/>
  <c r="BG521" i="1"/>
  <c r="BG364" i="1"/>
  <c r="BG643" i="1"/>
  <c r="BG641" i="1"/>
  <c r="BG687" i="1"/>
  <c r="BG443" i="1"/>
  <c r="BG366" i="1"/>
  <c r="BG591" i="1"/>
  <c r="BG652" i="1"/>
  <c r="BG632" i="1"/>
  <c r="BG600" i="1"/>
  <c r="BG677" i="1"/>
  <c r="BG398" i="1"/>
  <c r="BG110" i="1"/>
  <c r="AI473" i="1"/>
  <c r="AI121" i="1"/>
  <c r="AI312" i="1"/>
  <c r="AI111" i="1"/>
  <c r="AI522" i="1"/>
  <c r="AI503" i="1"/>
  <c r="AI426" i="1"/>
  <c r="AI297" i="1"/>
  <c r="AI425" i="1"/>
  <c r="AI314" i="1"/>
  <c r="AI370" i="1"/>
  <c r="AI285" i="1"/>
  <c r="AI85" i="1"/>
  <c r="AJ255" i="1"/>
  <c r="AJ373" i="1"/>
  <c r="AJ487" i="1"/>
  <c r="AI661" i="1"/>
  <c r="AJ8" i="1"/>
  <c r="AJ153" i="1"/>
  <c r="AJ67" i="1"/>
  <c r="AJ379" i="1"/>
  <c r="AJ574" i="1"/>
  <c r="AJ206" i="1"/>
  <c r="AJ22" i="1"/>
  <c r="AJ184" i="1"/>
  <c r="AI667" i="1"/>
  <c r="AJ85" i="1"/>
  <c r="AI608" i="1"/>
  <c r="AJ174" i="1"/>
  <c r="AJ209" i="1"/>
  <c r="AJ271" i="1"/>
  <c r="AJ576" i="1"/>
  <c r="AI338" i="1"/>
  <c r="AJ523" i="1"/>
  <c r="AJ125" i="1"/>
  <c r="AJ356" i="1"/>
  <c r="AI198" i="1"/>
  <c r="AI658" i="1"/>
  <c r="AI156" i="1"/>
  <c r="AI144" i="1"/>
  <c r="AI164" i="1"/>
  <c r="AJ679" i="1"/>
  <c r="AI597" i="1"/>
  <c r="AI557" i="1"/>
  <c r="AI614" i="1"/>
  <c r="AJ623" i="1"/>
  <c r="AJ214" i="1"/>
  <c r="AI372" i="1"/>
  <c r="AJ166" i="1"/>
  <c r="AI629" i="1"/>
  <c r="AJ360" i="1"/>
  <c r="AI206" i="1"/>
  <c r="AI281" i="1"/>
  <c r="AJ528" i="1"/>
  <c r="AI343" i="1"/>
  <c r="BG300" i="1"/>
  <c r="BG236" i="1"/>
  <c r="BG171" i="1"/>
  <c r="BG226" i="1"/>
  <c r="BG327" i="1"/>
  <c r="BG58" i="1"/>
  <c r="BG127" i="1"/>
  <c r="BG355" i="1"/>
  <c r="BG387" i="1"/>
  <c r="BG567" i="1"/>
  <c r="BG84" i="1"/>
  <c r="BG74" i="1"/>
  <c r="BG57" i="1"/>
  <c r="BG227" i="1"/>
  <c r="BG28" i="1"/>
  <c r="BG201" i="1"/>
  <c r="BG98" i="1"/>
  <c r="BG210" i="1"/>
  <c r="BG230" i="1"/>
  <c r="BG586" i="1"/>
  <c r="AI664" i="1"/>
  <c r="AJ281" i="1"/>
  <c r="AI389" i="1"/>
  <c r="AI154" i="1"/>
  <c r="AJ610" i="1"/>
  <c r="BG337" i="1"/>
  <c r="BG86" i="1"/>
  <c r="BG275" i="1"/>
  <c r="BG223" i="1"/>
  <c r="BG558" i="1"/>
  <c r="BG448" i="1"/>
  <c r="BG184" i="1"/>
  <c r="BG574" i="1"/>
  <c r="BG651" i="1"/>
  <c r="BG554" i="1"/>
  <c r="AI378" i="1"/>
  <c r="AI170" i="1"/>
  <c r="AI488" i="1"/>
  <c r="AI393" i="1"/>
  <c r="AI208" i="1"/>
  <c r="AI151" i="1"/>
  <c r="AJ177" i="1"/>
  <c r="AJ142" i="1"/>
  <c r="AJ505" i="1"/>
  <c r="AJ61" i="1"/>
  <c r="AJ358" i="1"/>
  <c r="AJ459" i="1"/>
  <c r="AJ601" i="1"/>
  <c r="AJ316" i="1"/>
  <c r="AI139" i="1"/>
  <c r="AI242" i="1"/>
  <c r="AJ18" i="1"/>
  <c r="BG82" i="1"/>
  <c r="BG383" i="1"/>
  <c r="BG255" i="1"/>
  <c r="BG241" i="1"/>
  <c r="BG658" i="1"/>
  <c r="BG342" i="1"/>
  <c r="AI559" i="1"/>
  <c r="AI568" i="1"/>
  <c r="AJ135" i="1"/>
  <c r="AI654" i="1"/>
  <c r="AI17" i="1"/>
  <c r="AJ554" i="1"/>
  <c r="BG90" i="1"/>
  <c r="BG102" i="1"/>
  <c r="BG46" i="1"/>
  <c r="BG288" i="1"/>
  <c r="BG503" i="1"/>
  <c r="BG335" i="1"/>
  <c r="BG112" i="1"/>
  <c r="BG350" i="1"/>
  <c r="BG438" i="1"/>
  <c r="BG612" i="1"/>
  <c r="BG260" i="1"/>
  <c r="AI280" i="1"/>
  <c r="AJ268" i="1"/>
  <c r="AJ239" i="1"/>
  <c r="AI302" i="1"/>
  <c r="AI22" i="1"/>
  <c r="AI464" i="1"/>
  <c r="AI8" i="1"/>
  <c r="AI412" i="1"/>
  <c r="AJ692" i="1"/>
  <c r="AJ422" i="1"/>
  <c r="AJ267" i="1"/>
  <c r="AI351" i="1"/>
  <c r="BG332" i="1"/>
  <c r="BG272" i="1"/>
  <c r="BG203" i="1"/>
  <c r="BG9" i="1"/>
  <c r="BG78" i="1"/>
  <c r="BG202" i="1"/>
  <c r="BG163" i="1"/>
  <c r="BG353" i="1"/>
  <c r="BG385" i="1"/>
  <c r="BG417" i="1"/>
  <c r="BG124" i="1"/>
  <c r="BG170" i="1"/>
  <c r="BG101" i="1"/>
  <c r="BG271" i="1"/>
  <c r="BG68" i="1"/>
  <c r="BG253" i="1"/>
  <c r="BG191" i="1"/>
  <c r="BG458" i="1"/>
  <c r="BG522" i="1"/>
  <c r="BG617" i="1"/>
  <c r="BG7" i="1"/>
  <c r="BG626" i="1"/>
  <c r="BG318" i="1"/>
  <c r="BG512" i="1"/>
  <c r="BG77" i="1"/>
  <c r="BG352" i="1"/>
  <c r="BG167" i="1"/>
  <c r="BG254" i="1"/>
  <c r="BG473" i="1"/>
  <c r="BG537" i="1"/>
  <c r="BG578" i="1"/>
  <c r="BG672" i="1"/>
  <c r="BG408" i="1"/>
  <c r="BG573" i="1"/>
  <c r="BG486" i="1"/>
  <c r="BG629" i="1"/>
  <c r="BG673" i="1"/>
  <c r="BG666" i="1"/>
  <c r="BG689" i="1"/>
  <c r="BG671" i="1"/>
  <c r="BG146" i="1"/>
  <c r="BG661" i="1"/>
  <c r="BG356" i="1"/>
  <c r="AI57" i="1"/>
  <c r="AI107" i="1"/>
  <c r="AI120" i="1"/>
  <c r="AI352" i="1"/>
  <c r="AI655" i="1"/>
  <c r="AI399" i="1"/>
  <c r="AI496" i="1"/>
  <c r="AI75" i="1"/>
  <c r="AI521" i="1"/>
  <c r="AI184" i="1"/>
  <c r="AI600" i="1"/>
  <c r="AJ662" i="1"/>
  <c r="AJ88" i="1"/>
  <c r="AI532" i="1"/>
  <c r="AJ416" i="1"/>
  <c r="AI475" i="1"/>
  <c r="AJ47" i="1"/>
  <c r="AJ428" i="1"/>
  <c r="AJ293" i="1"/>
  <c r="AJ597" i="1"/>
  <c r="AJ675" i="1"/>
  <c r="AJ231" i="1"/>
  <c r="AJ683" i="1"/>
  <c r="AJ308" i="1"/>
  <c r="AJ317" i="1"/>
  <c r="AJ210" i="1"/>
  <c r="AI691" i="1"/>
  <c r="AJ541" i="1"/>
  <c r="AJ62" i="1"/>
  <c r="AI228" i="1"/>
  <c r="AI128" i="1"/>
  <c r="AJ631" i="1"/>
  <c r="AJ365" i="1"/>
  <c r="AJ374" i="1"/>
  <c r="AI259" i="1"/>
  <c r="AI176" i="1"/>
  <c r="AI218" i="1"/>
  <c r="AJ53" i="1"/>
  <c r="AI266" i="1"/>
  <c r="AI150" i="1"/>
  <c r="AJ220" i="1"/>
  <c r="AJ398" i="1"/>
  <c r="AI401" i="1"/>
  <c r="AI320" i="1"/>
  <c r="AI515" i="1"/>
  <c r="AJ120" i="1"/>
  <c r="AJ478" i="1"/>
  <c r="AJ309" i="1"/>
  <c r="AJ393" i="1"/>
  <c r="AI662" i="1"/>
  <c r="AJ622" i="1"/>
  <c r="AI250" i="1"/>
  <c r="AJ545" i="1"/>
  <c r="AJ338" i="1"/>
  <c r="BG245" i="1"/>
  <c r="BG233" i="1"/>
  <c r="BG108" i="1"/>
  <c r="BG43" i="1"/>
  <c r="BG264" i="1"/>
  <c r="BG297" i="1"/>
  <c r="BG176" i="1"/>
  <c r="BG278" i="1"/>
  <c r="BG363" i="1"/>
  <c r="BG395" i="1"/>
  <c r="BG217" i="1"/>
  <c r="BG66" i="1"/>
  <c r="BG553" i="1"/>
  <c r="BG292" i="1"/>
  <c r="BG141" i="1"/>
  <c r="BG307" i="1"/>
  <c r="BG286" i="1"/>
  <c r="BG463" i="1"/>
  <c r="BG628" i="1"/>
  <c r="AJ342" i="1"/>
  <c r="AI582" i="1"/>
  <c r="AJ57" i="1"/>
  <c r="BG308" i="1"/>
  <c r="BG415" i="1"/>
  <c r="BG455" i="1"/>
  <c r="BG344" i="1"/>
  <c r="BG470" i="1"/>
  <c r="AI26" i="1"/>
  <c r="AI617" i="1"/>
  <c r="AI642" i="1"/>
  <c r="AJ108" i="1"/>
  <c r="AI690" i="1"/>
  <c r="BG181" i="1"/>
  <c r="BG200" i="1"/>
  <c r="BG367" i="1"/>
  <c r="BG557" i="1"/>
  <c r="BG133" i="1"/>
  <c r="BG228" i="1"/>
  <c r="BG456" i="1"/>
  <c r="BG436" i="1"/>
  <c r="BG388" i="1"/>
  <c r="BG92" i="1"/>
  <c r="BG568" i="1"/>
  <c r="AI311" i="1"/>
  <c r="AI25" i="1"/>
  <c r="AI517" i="1"/>
  <c r="AJ78" i="1"/>
  <c r="AJ562" i="1"/>
  <c r="AJ417" i="1"/>
  <c r="AI524" i="1"/>
  <c r="AI574" i="1"/>
  <c r="AI124" i="1"/>
  <c r="AJ300" i="1"/>
  <c r="AJ253" i="1"/>
  <c r="AI578" i="1"/>
  <c r="AI402" i="1"/>
  <c r="BG235" i="1"/>
  <c r="BG164" i="1"/>
  <c r="BG519" i="1"/>
  <c r="BG219" i="1"/>
  <c r="BG665" i="1"/>
  <c r="AI365" i="1"/>
  <c r="AJ502" i="1"/>
  <c r="AJ139" i="1"/>
  <c r="BG193" i="1"/>
  <c r="BG343" i="1"/>
  <c r="BG123" i="1"/>
  <c r="BG79" i="1"/>
  <c r="BG577" i="1"/>
  <c r="BG472" i="1"/>
  <c r="BG287" i="1"/>
  <c r="BG635" i="1"/>
  <c r="BG680" i="1"/>
  <c r="BG531" i="1"/>
  <c r="AI682" i="1"/>
  <c r="AI528" i="1"/>
  <c r="AI663" i="1"/>
  <c r="AI104" i="1"/>
  <c r="AJ169" i="1"/>
  <c r="AJ187" i="1"/>
  <c r="AI676" i="1"/>
  <c r="AI643" i="1"/>
  <c r="AJ15" i="1"/>
  <c r="AI595" i="1"/>
  <c r="AI454" i="1"/>
  <c r="AI158" i="1"/>
  <c r="AJ466" i="1"/>
  <c r="AI258" i="1"/>
  <c r="AI482" i="1"/>
  <c r="BG277" i="1"/>
  <c r="BG269" i="1"/>
  <c r="BG140" i="1"/>
  <c r="BG75" i="1"/>
  <c r="BG304" i="1"/>
  <c r="BG333" i="1"/>
  <c r="BG216" i="1"/>
  <c r="BG19" i="1"/>
  <c r="BG361" i="1"/>
  <c r="BG393" i="1"/>
  <c r="BG281" i="1"/>
  <c r="BG206" i="1"/>
  <c r="BG551" i="1"/>
  <c r="BG34" i="1"/>
  <c r="BG205" i="1"/>
  <c r="BG38" i="1"/>
  <c r="BG37" i="1"/>
  <c r="BG218" i="1"/>
  <c r="BG474" i="1"/>
  <c r="BG538" i="1"/>
  <c r="BG129" i="1"/>
  <c r="BG346" i="1"/>
  <c r="BG113" i="1"/>
  <c r="BG424" i="1"/>
  <c r="BG432" i="1"/>
  <c r="BG132" i="1"/>
  <c r="BG384" i="1"/>
  <c r="BG33" i="1"/>
  <c r="BG425" i="1"/>
  <c r="BG489" i="1"/>
  <c r="BG579" i="1"/>
  <c r="BG475" i="1"/>
  <c r="BG406" i="1"/>
  <c r="BG692" i="1"/>
  <c r="BG283" i="1"/>
  <c r="BG594" i="1"/>
  <c r="BG662" i="1"/>
  <c r="BG562" i="1"/>
  <c r="BG690" i="1"/>
  <c r="BG539" i="1"/>
  <c r="BG647" i="1"/>
  <c r="BG430" i="1"/>
  <c r="BG414" i="1"/>
  <c r="BG669" i="1"/>
  <c r="AI369" i="1"/>
  <c r="AI649" i="1"/>
  <c r="AI537" i="1"/>
  <c r="AI183" i="1"/>
  <c r="AI362" i="1"/>
  <c r="AI669" i="1"/>
  <c r="AI452" i="1"/>
  <c r="AI204" i="1"/>
  <c r="AI317" i="1"/>
  <c r="AJ86" i="1"/>
  <c r="AI505" i="1"/>
  <c r="AI329" i="1"/>
  <c r="AJ436" i="1"/>
  <c r="AI290" i="1"/>
  <c r="AJ131" i="1"/>
  <c r="AI418" i="1"/>
  <c r="AI286" i="1"/>
  <c r="AJ288" i="1"/>
  <c r="AJ647" i="1"/>
  <c r="AI383" i="1"/>
  <c r="AJ216" i="1"/>
  <c r="AJ73" i="1"/>
  <c r="AI189" i="1"/>
  <c r="AI179" i="1"/>
  <c r="AJ233" i="1"/>
  <c r="AI63" i="1"/>
  <c r="AJ32" i="1"/>
  <c r="AJ560" i="1"/>
  <c r="AI220" i="1"/>
  <c r="AJ71" i="1"/>
  <c r="AI391" i="1"/>
  <c r="AJ215" i="1"/>
  <c r="AJ171" i="1"/>
  <c r="AI45" i="1"/>
  <c r="AJ114" i="1"/>
  <c r="AJ3" i="1"/>
  <c r="AJ37" i="1"/>
  <c r="AJ112" i="1"/>
  <c r="AJ627" i="1"/>
  <c r="AI16" i="1"/>
  <c r="AJ193" i="1"/>
  <c r="AJ163" i="1"/>
  <c r="AJ397" i="1"/>
  <c r="AJ460" i="1"/>
  <c r="AI70" i="1"/>
  <c r="AJ278" i="1"/>
  <c r="AJ611" i="1"/>
  <c r="AJ659" i="1"/>
  <c r="AI566" i="1"/>
  <c r="AI379" i="1"/>
  <c r="BG117" i="1"/>
  <c r="BG89" i="1"/>
  <c r="BG282" i="1"/>
  <c r="BG265" i="1"/>
  <c r="BG136" i="1"/>
  <c r="BG153" i="1"/>
  <c r="BG330" i="1"/>
  <c r="BG339" i="1"/>
  <c r="BG371" i="1"/>
  <c r="BG403" i="1"/>
  <c r="BG5" i="1"/>
  <c r="BG195" i="1"/>
  <c r="BG561" i="1"/>
  <c r="BG120" i="1"/>
  <c r="BG154" i="1"/>
  <c r="BG151" i="1"/>
  <c r="BG290" i="1"/>
  <c r="BG527" i="1"/>
  <c r="BG198" i="1"/>
  <c r="AJ252" i="1"/>
  <c r="BG45" i="1"/>
  <c r="BG266" i="1"/>
  <c r="BG609" i="1"/>
  <c r="BG31" i="1"/>
  <c r="BG515" i="1"/>
  <c r="AI554" i="1"/>
  <c r="AI87" i="1"/>
  <c r="AJ19" i="1"/>
  <c r="AJ182" i="1"/>
  <c r="AJ6" i="1"/>
  <c r="AJ685" i="1"/>
  <c r="BG161" i="1"/>
  <c r="BG225" i="1"/>
  <c r="BG399" i="1"/>
  <c r="BG208" i="1"/>
  <c r="BG423" i="1"/>
  <c r="BG370" i="1"/>
  <c r="BG323" i="1"/>
  <c r="BG500" i="1"/>
  <c r="BG613" i="1"/>
  <c r="BG630" i="1"/>
  <c r="BG467" i="1"/>
  <c r="AI400" i="1"/>
  <c r="AI527" i="1"/>
  <c r="AI298" i="1"/>
  <c r="AI201" i="1"/>
  <c r="AI199" i="1"/>
  <c r="AI69" i="1"/>
  <c r="AI315" i="1"/>
  <c r="AJ589" i="1"/>
  <c r="AJ191" i="1"/>
  <c r="AJ547" i="1"/>
  <c r="AJ624" i="1"/>
  <c r="AI376" i="1"/>
  <c r="AJ361" i="1"/>
  <c r="AJ521" i="1"/>
  <c r="AJ409" i="1"/>
  <c r="AJ526" i="1"/>
  <c r="AI209" i="1"/>
  <c r="BG174" i="1"/>
  <c r="BG145" i="1"/>
  <c r="BG67" i="1"/>
  <c r="BG468" i="1"/>
  <c r="BG616" i="1"/>
  <c r="AI535" i="1"/>
  <c r="AI39" i="1"/>
  <c r="AJ414" i="1"/>
  <c r="AI236" i="1"/>
  <c r="AI96" i="1"/>
  <c r="AI356" i="1"/>
  <c r="BG53" i="1"/>
  <c r="BG72" i="1"/>
  <c r="BG375" i="1"/>
  <c r="BG565" i="1"/>
  <c r="BG152" i="1"/>
  <c r="BG14" i="1"/>
  <c r="BG496" i="1"/>
  <c r="BG452" i="1"/>
  <c r="BG623" i="1"/>
  <c r="BG412" i="1"/>
  <c r="BG607" i="1"/>
  <c r="AI277" i="1"/>
  <c r="AI66" i="1"/>
  <c r="AI591" i="1"/>
  <c r="AI561" i="1"/>
  <c r="AJ133" i="1"/>
  <c r="AI410" i="1"/>
  <c r="AI321" i="1"/>
  <c r="AI651" i="1"/>
  <c r="AJ519" i="1"/>
  <c r="AI584" i="1"/>
  <c r="AI118" i="1"/>
  <c r="AI483" i="1"/>
  <c r="AJ608" i="1"/>
  <c r="AJ199" i="1"/>
  <c r="BG149" i="1"/>
  <c r="BG125" i="1"/>
  <c r="BG12" i="1"/>
  <c r="BG301" i="1"/>
  <c r="BG168" i="1"/>
  <c r="BG189" i="1"/>
  <c r="BG48" i="1"/>
  <c r="BG3" i="1"/>
  <c r="BG369" i="1"/>
  <c r="BG401" i="1"/>
  <c r="BG61" i="1"/>
  <c r="BG231" i="1"/>
  <c r="BG559" i="1"/>
  <c r="BG160" i="1"/>
  <c r="BG298" i="1"/>
  <c r="BG187" i="1"/>
  <c r="BG25" i="1"/>
  <c r="BG426" i="1"/>
  <c r="BG490" i="1"/>
  <c r="BG566" i="1"/>
  <c r="BG148" i="1"/>
  <c r="BG378" i="1"/>
  <c r="BG144" i="1"/>
  <c r="BG453" i="1"/>
  <c r="BG461" i="1"/>
  <c r="BG243" i="1"/>
  <c r="BG142" i="1"/>
  <c r="BG96" i="1"/>
  <c r="BG441" i="1"/>
  <c r="BG505" i="1"/>
  <c r="BG291" i="1"/>
  <c r="BG590" i="1"/>
  <c r="BG575" i="1"/>
  <c r="BG624" i="1"/>
  <c r="BG372" i="1"/>
  <c r="BG656" i="1"/>
  <c r="BG207" i="1"/>
  <c r="BG451" i="1"/>
  <c r="BG302" i="1"/>
  <c r="BG644" i="1"/>
  <c r="BG614" i="1"/>
  <c r="BG478" i="1"/>
  <c r="BG631" i="1"/>
  <c r="AI210" i="1"/>
  <c r="AI650" i="1"/>
  <c r="AI647" i="1"/>
  <c r="AI157" i="1"/>
  <c r="AI159" i="1"/>
  <c r="AI255" i="1"/>
  <c r="AI264" i="1"/>
  <c r="AI431" i="1"/>
  <c r="AI288" i="1"/>
  <c r="AI175" i="1"/>
  <c r="AI177" i="1"/>
  <c r="AI599" i="1"/>
  <c r="AI520" i="1"/>
  <c r="AI624" i="1"/>
  <c r="AI80" i="1"/>
  <c r="AI558" i="1"/>
  <c r="AI529" i="1"/>
  <c r="AJ179" i="1"/>
  <c r="AI430" i="1"/>
  <c r="AJ90" i="1"/>
  <c r="AJ353" i="1"/>
  <c r="AI453" i="1"/>
  <c r="AI644" i="1"/>
  <c r="AJ161" i="1"/>
  <c r="AJ400" i="1"/>
  <c r="AJ232" i="1"/>
  <c r="AI419" i="1"/>
  <c r="AJ156" i="1"/>
  <c r="AJ506" i="1"/>
  <c r="AJ311" i="1"/>
  <c r="AJ89" i="1"/>
  <c r="AI502" i="1"/>
  <c r="AJ582" i="1"/>
  <c r="AJ115" i="1"/>
  <c r="AJ326" i="1"/>
  <c r="AI214" i="1"/>
  <c r="AJ4" i="1"/>
  <c r="AJ33" i="1"/>
  <c r="AI62" i="1"/>
  <c r="AI35" i="1"/>
  <c r="AJ578" i="1"/>
  <c r="AI438" i="1"/>
  <c r="AJ223" i="1"/>
  <c r="AI117" i="1"/>
  <c r="AJ473" i="1"/>
  <c r="AJ495" i="1"/>
  <c r="AJ427" i="1"/>
  <c r="AJ368" i="1"/>
  <c r="AJ101" i="1"/>
  <c r="AJ111" i="1"/>
  <c r="AJ332" i="1"/>
  <c r="AI332" i="1"/>
  <c r="AI639" i="1"/>
  <c r="AJ552" i="1"/>
  <c r="AJ384" i="1"/>
  <c r="AJ270" i="1"/>
  <c r="AI606" i="1"/>
  <c r="AI217" i="1"/>
  <c r="AI31" i="1"/>
  <c r="BG274" i="1"/>
  <c r="BG130" i="1"/>
  <c r="BG299" i="1"/>
  <c r="BG121" i="1"/>
  <c r="BG8" i="1"/>
  <c r="BG109" i="1"/>
  <c r="BG279" i="1"/>
  <c r="BG347" i="1"/>
  <c r="BG379" i="1"/>
  <c r="BG411" i="1"/>
  <c r="BG252" i="1"/>
  <c r="BG51" i="1"/>
  <c r="BG273" i="1"/>
  <c r="BG194" i="1"/>
  <c r="BG196" i="1"/>
  <c r="BG334" i="1"/>
  <c r="BG135" i="1"/>
  <c r="BG620" i="1"/>
  <c r="BG517" i="1"/>
  <c r="BG214" i="1"/>
  <c r="BG360" i="1"/>
  <c r="BG103" i="1"/>
  <c r="BG122" i="1"/>
  <c r="BG476" i="1"/>
  <c r="BG540" i="1"/>
  <c r="BG604" i="1"/>
  <c r="BG683" i="1"/>
  <c r="BG509" i="1"/>
  <c r="BG653" i="1"/>
  <c r="BG491" i="1"/>
  <c r="BG638" i="1"/>
  <c r="BG681" i="1"/>
  <c r="BG564" i="1"/>
  <c r="BG106" i="1"/>
  <c r="BG642" i="1"/>
  <c r="BG340" i="1"/>
  <c r="BG280" i="1"/>
  <c r="BG404" i="1"/>
  <c r="AI665" i="1"/>
  <c r="AI109" i="1"/>
  <c r="AI375" i="1"/>
  <c r="AI408" i="1"/>
  <c r="AI223" i="1"/>
  <c r="AI455" i="1"/>
  <c r="AI194" i="1"/>
  <c r="AI221" i="1"/>
  <c r="AI677" i="1"/>
  <c r="AJ130" i="1"/>
  <c r="AI657" i="1"/>
  <c r="AJ211" i="1"/>
  <c r="AJ149" i="1"/>
  <c r="AI246" i="1"/>
  <c r="AJ671" i="1"/>
  <c r="AJ72" i="1"/>
  <c r="AJ450" i="1"/>
  <c r="AJ594" i="1"/>
  <c r="AJ371" i="1"/>
  <c r="AJ285" i="1"/>
  <c r="AJ221" i="1"/>
  <c r="AI292" i="1"/>
  <c r="AI685" i="1"/>
  <c r="AI324" i="1"/>
  <c r="AJ420" i="1"/>
  <c r="AJ244" i="1"/>
  <c r="AJ261" i="1"/>
  <c r="AJ694" i="1"/>
  <c r="AJ395" i="1"/>
  <c r="AJ157" i="1"/>
  <c r="AI238" i="1"/>
  <c r="AJ113" i="1"/>
  <c r="AJ38" i="1"/>
  <c r="AI113" i="1"/>
  <c r="AJ369" i="1"/>
  <c r="AI47" i="1"/>
  <c r="AJ364" i="1"/>
  <c r="AJ401" i="1"/>
  <c r="AJ638" i="1"/>
  <c r="AJ660" i="1"/>
  <c r="AJ454" i="1"/>
  <c r="AI295" i="1"/>
  <c r="AI406" i="1"/>
  <c r="AI494" i="1"/>
  <c r="AJ36" i="1"/>
  <c r="AJ299" i="1"/>
  <c r="AJ486" i="1"/>
  <c r="AJ598" i="1"/>
  <c r="AJ325" i="1"/>
  <c r="AJ217" i="1"/>
  <c r="AI294" i="1"/>
  <c r="BG213" i="1"/>
  <c r="BG197" i="1"/>
  <c r="BG76" i="1"/>
  <c r="BG11" i="1"/>
  <c r="BG232" i="1"/>
  <c r="BG261" i="1"/>
  <c r="BG128" i="1"/>
  <c r="BG186" i="1"/>
  <c r="BG365" i="1"/>
  <c r="BG397" i="1"/>
  <c r="BG165" i="1"/>
  <c r="BG315" i="1"/>
  <c r="BG555" i="1"/>
  <c r="BG248" i="1"/>
  <c r="BG97" i="1"/>
  <c r="BG259" i="1"/>
  <c r="BG293" i="1"/>
  <c r="BG418" i="1"/>
  <c r="BG482" i="1"/>
  <c r="BG550" i="1"/>
  <c r="BG324" i="1"/>
  <c r="BG362" i="1"/>
  <c r="BG320" i="1"/>
  <c r="BG437" i="1"/>
  <c r="BG445" i="1"/>
  <c r="BG234" i="1"/>
  <c r="BG237" i="1"/>
  <c r="BG276" i="1"/>
  <c r="BG433" i="1"/>
  <c r="BG497" i="1"/>
  <c r="BG185" i="1"/>
  <c r="BG548" i="1"/>
  <c r="BG686" i="1"/>
  <c r="BG606" i="1"/>
  <c r="BG18" i="1"/>
  <c r="BG640" i="1"/>
  <c r="BG29" i="1"/>
  <c r="BG592" i="1"/>
  <c r="BG100" i="1"/>
  <c r="BG446" i="1"/>
  <c r="BG510" i="1"/>
  <c r="BG462" i="1"/>
  <c r="BG541" i="1"/>
  <c r="AI304" i="1"/>
  <c r="AI487" i="1"/>
  <c r="AI409" i="1"/>
  <c r="AI61" i="1"/>
  <c r="AI95" i="1"/>
  <c r="AI489" i="1"/>
  <c r="AI67" i="1"/>
  <c r="AI205" i="1"/>
  <c r="AI51" i="1"/>
  <c r="AI680" i="1"/>
  <c r="AI367" i="1"/>
  <c r="AI248" i="1"/>
  <c r="AI49" i="1"/>
  <c r="AJ122" i="1"/>
  <c r="AI549" i="1"/>
  <c r="AI415" i="1"/>
  <c r="AJ580" i="1"/>
  <c r="AJ176" i="1"/>
  <c r="AJ180" i="1"/>
  <c r="AJ403" i="1"/>
  <c r="AI20" i="1"/>
  <c r="AI470" i="1"/>
  <c r="AI641" i="1"/>
  <c r="AJ224" i="1"/>
  <c r="AJ117" i="1"/>
  <c r="AI675" i="1"/>
  <c r="AI251" i="1"/>
  <c r="AJ155" i="1"/>
  <c r="AI447" i="1"/>
  <c r="AJ463" i="1"/>
  <c r="AJ672" i="1"/>
  <c r="AJ106" i="1"/>
  <c r="AI360" i="1"/>
  <c r="AJ60" i="1"/>
  <c r="AI257" i="1"/>
  <c r="AJ354" i="1"/>
  <c r="AJ247" i="1"/>
  <c r="AI145" i="1"/>
  <c r="AJ536" i="1"/>
  <c r="AJ492" i="1"/>
  <c r="AI573" i="1"/>
  <c r="AI81" i="1"/>
  <c r="AJ140" i="1"/>
  <c r="AJ585" i="1"/>
  <c r="AJ79" i="1"/>
  <c r="AI239" i="1"/>
  <c r="AJ98" i="1"/>
  <c r="AJ538" i="1"/>
  <c r="AJ56" i="1"/>
  <c r="AJ264" i="1"/>
  <c r="AI187" i="1"/>
  <c r="AI181" i="1"/>
  <c r="AJ167" i="1"/>
  <c r="AI155" i="1"/>
  <c r="AJ363" i="1"/>
  <c r="AI300" i="1"/>
  <c r="AI19" i="1"/>
  <c r="BG479" i="1"/>
  <c r="BG543" i="1"/>
  <c r="BG262" i="1"/>
  <c r="BG354" i="1"/>
  <c r="BG250" i="1"/>
  <c r="BG429" i="1"/>
  <c r="BG440" i="1"/>
  <c r="BG52" i="1"/>
  <c r="BG392" i="1"/>
  <c r="BG94" i="1"/>
  <c r="BG428" i="1"/>
  <c r="BG492" i="1"/>
  <c r="BG582" i="1"/>
  <c r="BG542" i="1"/>
  <c r="BG678" i="1"/>
  <c r="BG536" i="1"/>
  <c r="BG27" i="1"/>
  <c r="BG611" i="1"/>
  <c r="BG670" i="1"/>
  <c r="BG580" i="1"/>
  <c r="BG69" i="1"/>
  <c r="BG633" i="1"/>
  <c r="BG684" i="1"/>
  <c r="BG435" i="1"/>
  <c r="BG526" i="1"/>
  <c r="BG545" i="1"/>
  <c r="AI185" i="1"/>
  <c r="AI618" i="1"/>
  <c r="AI37" i="1"/>
  <c r="AI186" i="1"/>
  <c r="AI149" i="1"/>
  <c r="AI152" i="1"/>
  <c r="AI161" i="1"/>
  <c r="AI463" i="1"/>
  <c r="AI90" i="1"/>
  <c r="AI325" i="1"/>
  <c r="AJ406" i="1"/>
  <c r="AJ507" i="1"/>
  <c r="AJ474" i="1"/>
  <c r="AJ195" i="1"/>
  <c r="AI384" i="1"/>
  <c r="AI497" i="1"/>
  <c r="AI544" i="1"/>
  <c r="AJ128" i="1"/>
  <c r="AJ650" i="1"/>
  <c r="AI278" i="1"/>
  <c r="AJ181" i="1"/>
  <c r="AI131" i="1"/>
  <c r="AI254" i="1"/>
  <c r="AJ553" i="1"/>
  <c r="AJ237" i="1"/>
  <c r="AI30" i="1"/>
  <c r="AI275" i="1"/>
  <c r="AJ320" i="1"/>
  <c r="AJ269" i="1"/>
  <c r="AI469" i="1"/>
  <c r="AJ194" i="1"/>
  <c r="AI212" i="1"/>
  <c r="AJ250" i="1"/>
  <c r="AI615" i="1"/>
  <c r="AJ258" i="1"/>
  <c r="AI377" i="1"/>
  <c r="AJ559" i="1"/>
  <c r="AJ515" i="1"/>
  <c r="AI134" i="1"/>
  <c r="AI207" i="1"/>
  <c r="AJ227" i="1"/>
  <c r="AJ23" i="1"/>
  <c r="AJ80" i="1"/>
  <c r="AI40" i="1"/>
  <c r="AJ494" i="1"/>
  <c r="AJ670" i="1"/>
  <c r="AJ132" i="1"/>
  <c r="AJ508" i="1"/>
  <c r="AI60" i="1"/>
  <c r="AJ39" i="1"/>
  <c r="AI334" i="1"/>
  <c r="AI485" i="1"/>
  <c r="AJ323" i="1"/>
  <c r="AI556" i="1"/>
  <c r="AI479" i="1"/>
  <c r="BG85" i="1"/>
  <c r="BG49" i="1"/>
  <c r="BG182" i="1"/>
  <c r="BG229" i="1"/>
  <c r="BG104" i="1"/>
  <c r="BG285" i="1"/>
  <c r="BG222" i="1"/>
  <c r="BG341" i="1"/>
  <c r="BG373" i="1"/>
  <c r="BG405" i="1"/>
  <c r="BG190" i="1"/>
  <c r="BG159" i="1"/>
  <c r="BG563" i="1"/>
  <c r="BG80" i="1"/>
  <c r="BG336" i="1"/>
  <c r="BG115" i="1"/>
  <c r="BG240" i="1"/>
  <c r="BG434" i="1"/>
  <c r="BG498" i="1"/>
  <c r="BG572" i="1"/>
  <c r="BG258" i="1"/>
  <c r="BG394" i="1"/>
  <c r="BG246" i="1"/>
  <c r="BG469" i="1"/>
  <c r="BG485" i="1"/>
  <c r="BG111" i="1"/>
  <c r="BG192" i="1"/>
  <c r="BG126" i="1"/>
  <c r="BG449" i="1"/>
  <c r="BG513" i="1"/>
  <c r="BG26" i="1"/>
  <c r="BG615" i="1"/>
  <c r="BG598" i="1"/>
  <c r="BG663" i="1"/>
  <c r="BG427" i="1"/>
  <c r="BG675" i="1"/>
  <c r="BG374" i="1"/>
  <c r="BG627" i="1"/>
  <c r="BG534" i="1"/>
  <c r="BG138" i="1"/>
  <c r="BG682" i="1"/>
  <c r="BG499" i="1"/>
  <c r="BG313" i="1"/>
  <c r="AI432" i="1"/>
  <c r="AI197" i="1"/>
  <c r="AI253" i="1"/>
  <c r="AI336" i="1"/>
  <c r="AI301" i="1"/>
  <c r="AI247" i="1"/>
  <c r="AI224" i="1"/>
  <c r="AI119" i="1"/>
  <c r="AI553" i="1"/>
  <c r="AI681" i="1"/>
  <c r="AI688" i="1"/>
  <c r="AJ105" i="1"/>
  <c r="AI403" i="1"/>
  <c r="AJ551" i="1"/>
  <c r="AI411" i="1"/>
  <c r="AJ344" i="1"/>
  <c r="AJ664" i="1"/>
  <c r="AJ382" i="1"/>
  <c r="AI467" i="1"/>
  <c r="AJ605" i="1"/>
  <c r="AJ501" i="1"/>
  <c r="AI232" i="1"/>
  <c r="AJ136" i="1"/>
  <c r="AJ482" i="1"/>
  <c r="AJ543" i="1"/>
  <c r="AI222" i="1"/>
  <c r="AI252" i="1"/>
  <c r="AJ372" i="1"/>
  <c r="AJ66" i="1"/>
  <c r="AI7" i="1"/>
  <c r="AI413" i="1"/>
  <c r="AJ42" i="1"/>
  <c r="AI226" i="1"/>
  <c r="AJ652" i="1"/>
  <c r="AI21" i="1"/>
  <c r="AJ511" i="1"/>
  <c r="AI428" i="1"/>
  <c r="AI166" i="1"/>
  <c r="AI165" i="1"/>
  <c r="AJ425" i="1"/>
  <c r="AI140" i="1"/>
  <c r="AJ296" i="1"/>
  <c r="AJ274" i="1"/>
  <c r="AJ352" i="1"/>
  <c r="AJ684" i="1"/>
  <c r="AJ254" i="1"/>
  <c r="AJ28" i="1"/>
  <c r="AI53" i="1"/>
  <c r="AI115" i="1"/>
  <c r="AJ525" i="1"/>
  <c r="AJ81" i="1"/>
  <c r="AI14" i="1"/>
  <c r="AI340" i="1"/>
  <c r="AJ301" i="1"/>
  <c r="AA31" i="3"/>
  <c r="AA29" i="3"/>
  <c r="AA32" i="3"/>
  <c r="AA28" i="3"/>
  <c r="AA30" i="3"/>
  <c r="BG328" i="1"/>
  <c r="BG431" i="1"/>
  <c r="BG495" i="1"/>
  <c r="BG569" i="1"/>
  <c r="BG60" i="1"/>
  <c r="BG386" i="1"/>
  <c r="BG56" i="1"/>
  <c r="BG464" i="1"/>
  <c r="BG480" i="1"/>
  <c r="BG175" i="1"/>
  <c r="BG284" i="1"/>
  <c r="BG16" i="1"/>
  <c r="BG444" i="1"/>
  <c r="BG508" i="1"/>
  <c r="BG35" i="1"/>
  <c r="BG597" i="1"/>
  <c r="BG587" i="1"/>
  <c r="BG655" i="1"/>
  <c r="BG422" i="1"/>
  <c r="BG664" i="1"/>
  <c r="BG294" i="1"/>
  <c r="BG610" i="1"/>
  <c r="BG518" i="1"/>
  <c r="BG679" i="1"/>
  <c r="BG650" i="1"/>
  <c r="BG483" i="1"/>
  <c r="BG685" i="1"/>
  <c r="AI567" i="1"/>
  <c r="AI441" i="1"/>
  <c r="AI5" i="1"/>
  <c r="AI89" i="1"/>
  <c r="AI490" i="1"/>
  <c r="AI33" i="1"/>
  <c r="AI440" i="1"/>
  <c r="AI137" i="1"/>
  <c r="AI15" i="1"/>
  <c r="AI394" i="1"/>
  <c r="AI233" i="1"/>
  <c r="AI289" i="1"/>
  <c r="AI23" i="1"/>
  <c r="AI552" i="1"/>
  <c r="AI91" i="1"/>
  <c r="AI392" i="1"/>
  <c r="AJ629" i="1"/>
  <c r="AJ138" i="1"/>
  <c r="AJ302" i="1"/>
  <c r="AJ496" i="1"/>
  <c r="AJ557" i="1"/>
  <c r="AJ341" i="1"/>
  <c r="AJ644" i="1"/>
  <c r="AJ654" i="1"/>
  <c r="AI461" i="1"/>
  <c r="AI545" i="1"/>
  <c r="AI83" i="1"/>
  <c r="AJ77" i="1"/>
  <c r="AI123" i="1"/>
  <c r="AJ31" i="1"/>
  <c r="AJ11" i="1"/>
  <c r="AJ362" i="1"/>
  <c r="AJ614" i="1"/>
  <c r="AJ276" i="1"/>
  <c r="AI445" i="1"/>
  <c r="AJ43" i="1"/>
  <c r="AJ100" i="1"/>
  <c r="AI219" i="1"/>
  <c r="AJ542" i="1"/>
  <c r="AI443" i="1"/>
  <c r="AJ499" i="1"/>
  <c r="AI684" i="1"/>
  <c r="AI422" i="1"/>
  <c r="AI442" i="1"/>
  <c r="AJ391" i="1"/>
  <c r="AI589" i="1"/>
  <c r="AJ137" i="1"/>
  <c r="AJ435" i="1"/>
  <c r="AJ385" i="1"/>
  <c r="AJ30" i="1"/>
  <c r="AJ388" i="1"/>
  <c r="AJ402" i="1"/>
  <c r="AI466" i="1"/>
  <c r="AI585" i="1"/>
  <c r="AJ286" i="1"/>
  <c r="AJ522" i="1"/>
  <c r="AJ172" i="1"/>
  <c r="AI596" i="1"/>
  <c r="AJ134" i="1"/>
  <c r="AI130" i="1"/>
  <c r="BG178" i="1"/>
  <c r="BG22" i="1"/>
  <c r="BG267" i="1"/>
  <c r="BG81" i="1"/>
  <c r="BG270" i="1"/>
  <c r="BG65" i="1"/>
  <c r="BG239" i="1"/>
  <c r="BG349" i="1"/>
  <c r="BG381" i="1"/>
  <c r="BG413" i="1"/>
  <c r="BG212" i="1"/>
  <c r="BG15" i="1"/>
  <c r="BG209" i="1"/>
  <c r="BG50" i="1"/>
  <c r="BG156" i="1"/>
  <c r="BG242" i="1"/>
  <c r="BG30" i="1"/>
  <c r="BG450" i="1"/>
  <c r="BG514" i="1"/>
  <c r="BG601" i="1"/>
  <c r="BG131" i="1"/>
  <c r="BG570" i="1"/>
  <c r="BG119" i="1"/>
  <c r="BG493" i="1"/>
  <c r="BG533" i="1"/>
  <c r="BG42" i="1"/>
  <c r="BG303" i="1"/>
  <c r="BG95" i="1"/>
  <c r="BG465" i="1"/>
  <c r="BG529" i="1"/>
  <c r="BG416" i="1"/>
  <c r="BG659" i="1"/>
  <c r="BG657" i="1"/>
  <c r="BG634" i="1"/>
  <c r="BG459" i="1"/>
  <c r="BG523" i="1"/>
  <c r="BG619" i="1"/>
  <c r="BG668" i="1"/>
  <c r="BG605" i="1"/>
  <c r="BG595" i="1"/>
  <c r="BG4" i="1"/>
  <c r="BG596" i="1"/>
  <c r="BG114" i="1"/>
  <c r="AI77" i="1"/>
  <c r="AI153" i="1"/>
  <c r="AI273" i="1"/>
  <c r="AI305" i="1"/>
  <c r="AI88" i="1"/>
  <c r="AI82" i="1"/>
  <c r="AI73" i="1"/>
  <c r="AI634" i="1"/>
  <c r="AI13" i="1"/>
  <c r="AI322" i="1"/>
  <c r="AI519" i="1"/>
  <c r="AI213" i="1"/>
  <c r="AJ48" i="1"/>
  <c r="AI531" i="1"/>
  <c r="AJ516" i="1"/>
  <c r="AI693" i="1"/>
  <c r="AJ377" i="1"/>
  <c r="AI231" i="1"/>
  <c r="AI276" i="1"/>
  <c r="AJ70" i="1"/>
  <c r="AI563" i="1"/>
  <c r="AJ407" i="1"/>
  <c r="AJ189" i="1"/>
  <c r="AJ527" i="1"/>
  <c r="AJ185" i="1"/>
  <c r="AJ595" i="1"/>
  <c r="AJ572" i="1"/>
  <c r="AI78" i="1"/>
  <c r="AJ537" i="1"/>
  <c r="AI627" i="1"/>
  <c r="AJ491" i="1"/>
  <c r="AI511" i="1"/>
  <c r="AJ531" i="1"/>
  <c r="AJ504" i="1"/>
  <c r="AJ200" i="1"/>
  <c r="AJ212" i="1"/>
  <c r="AI171" i="1"/>
  <c r="AI188" i="1"/>
  <c r="AI71" i="1"/>
  <c r="AI168" i="1"/>
  <c r="AI551" i="1"/>
  <c r="AI388" i="1"/>
  <c r="AI203" i="1"/>
  <c r="AI331" i="1"/>
  <c r="AI267" i="1"/>
  <c r="AI604" i="1"/>
  <c r="AI611" i="1"/>
  <c r="AI645" i="1"/>
  <c r="AI106" i="1"/>
  <c r="AJ570" i="1"/>
  <c r="AJ347" i="1"/>
  <c r="AJ408" i="1"/>
  <c r="AJ24" i="1"/>
  <c r="AJ561" i="1"/>
  <c r="AJ186" i="1"/>
  <c r="AJ693" i="1"/>
  <c r="AA9" i="3" a="1"/>
  <c r="AA11" i="3" l="1"/>
  <c r="AA9" i="3"/>
  <c r="AA10" i="3"/>
  <c r="AA12" i="3"/>
  <c r="X36" i="1"/>
  <c r="X37" i="1" s="1"/>
  <c r="AH93" i="3" l="1"/>
  <c r="AK93" i="3"/>
  <c r="AH82" i="3"/>
  <c r="AK82" i="3"/>
  <c r="AG25" i="3"/>
  <c r="AJ25" i="3"/>
  <c r="AG641" i="3"/>
  <c r="AJ641" i="3"/>
  <c r="AG338" i="3"/>
  <c r="AJ338" i="3"/>
  <c r="AG523" i="3"/>
  <c r="AJ523" i="3"/>
  <c r="AG589" i="3"/>
  <c r="AJ589" i="3"/>
  <c r="AG107" i="3"/>
  <c r="AJ107" i="3"/>
  <c r="AG669" i="3"/>
  <c r="AJ669" i="3"/>
  <c r="AG77" i="3"/>
  <c r="AJ77" i="3"/>
  <c r="AG43" i="3"/>
  <c r="AJ43" i="3"/>
  <c r="AG347" i="3"/>
  <c r="AJ347" i="3"/>
  <c r="AG214" i="3"/>
  <c r="AJ214" i="3"/>
  <c r="AG479" i="3"/>
  <c r="AJ479" i="3"/>
  <c r="AG402" i="3"/>
  <c r="AJ402" i="3"/>
  <c r="AG138" i="3"/>
  <c r="AJ138" i="3"/>
  <c r="AG21" i="3"/>
  <c r="AJ21" i="3"/>
  <c r="AG166" i="3"/>
  <c r="AJ166" i="3"/>
  <c r="AG170" i="3"/>
  <c r="AJ170" i="3"/>
  <c r="AG277" i="3"/>
  <c r="AJ277" i="3"/>
  <c r="AG546" i="3"/>
  <c r="AJ546" i="3"/>
  <c r="AG671" i="3"/>
  <c r="AJ671" i="3"/>
  <c r="AG393" i="3"/>
  <c r="AJ393" i="3"/>
  <c r="AG133" i="3"/>
  <c r="AJ133" i="3"/>
  <c r="AG157" i="3"/>
  <c r="AJ157" i="3"/>
  <c r="AG519" i="3"/>
  <c r="AJ519" i="3"/>
  <c r="AH407" i="3"/>
  <c r="AK407" i="3"/>
  <c r="AH663" i="3"/>
  <c r="AK663" i="3"/>
  <c r="AG536" i="3"/>
  <c r="AJ536" i="3"/>
  <c r="AG190" i="3"/>
  <c r="AJ190" i="3"/>
  <c r="AG621" i="3"/>
  <c r="AJ621" i="3"/>
  <c r="AG18" i="3"/>
  <c r="AJ18" i="3"/>
  <c r="AG482" i="3"/>
  <c r="AJ482" i="3"/>
  <c r="AG667" i="3"/>
  <c r="AJ667" i="3"/>
  <c r="AG385" i="3"/>
  <c r="AJ385" i="3"/>
  <c r="AG224" i="3"/>
  <c r="AJ224" i="3"/>
  <c r="AG474" i="3"/>
  <c r="AJ474" i="3"/>
  <c r="AG212" i="3"/>
  <c r="AJ212" i="3"/>
  <c r="AG258" i="3"/>
  <c r="AJ258" i="3"/>
  <c r="AG63" i="3"/>
  <c r="AJ63" i="3"/>
  <c r="AH618" i="3"/>
  <c r="AK618" i="3"/>
  <c r="AG380" i="3"/>
  <c r="AJ380" i="3"/>
  <c r="AG617" i="3"/>
  <c r="AJ617" i="3"/>
  <c r="AG168" i="3"/>
  <c r="AJ168" i="3"/>
  <c r="AG141" i="3"/>
  <c r="AJ141" i="3"/>
  <c r="AG323" i="3"/>
  <c r="AJ323" i="3"/>
  <c r="AG382" i="3"/>
  <c r="AJ382" i="3"/>
  <c r="AG684" i="3"/>
  <c r="AJ684" i="3"/>
  <c r="AG602" i="3"/>
  <c r="AJ602" i="3"/>
  <c r="AH185" i="3"/>
  <c r="AK185" i="3"/>
  <c r="AH158" i="3"/>
  <c r="AK158" i="3"/>
  <c r="AG231" i="3"/>
  <c r="AJ231" i="3"/>
  <c r="AG13" i="3"/>
  <c r="AJ13" i="3"/>
  <c r="AG85" i="3"/>
  <c r="AJ85" i="3"/>
  <c r="AG115" i="3"/>
  <c r="AJ115" i="3"/>
  <c r="AG690" i="3"/>
  <c r="AJ690" i="3"/>
  <c r="AG579" i="3"/>
  <c r="AJ579" i="3"/>
  <c r="AG334" i="3"/>
  <c r="AJ334" i="3"/>
  <c r="AG401" i="3"/>
  <c r="AJ401" i="3"/>
  <c r="AG547" i="3"/>
  <c r="AJ547" i="3"/>
  <c r="AG145" i="3"/>
  <c r="AJ145" i="3"/>
  <c r="AG457" i="3"/>
  <c r="AJ457" i="3"/>
  <c r="AG165" i="3"/>
  <c r="AJ165" i="3"/>
  <c r="AG113" i="3"/>
  <c r="AJ113" i="3"/>
  <c r="AG176" i="3"/>
  <c r="AJ176" i="3"/>
  <c r="AG315" i="3"/>
  <c r="AJ315" i="3"/>
  <c r="AG420" i="3"/>
  <c r="AJ420" i="3"/>
  <c r="AG57" i="3"/>
  <c r="AJ57" i="3"/>
  <c r="AG491" i="3"/>
  <c r="AJ491" i="3"/>
  <c r="AG279" i="3"/>
  <c r="AJ279" i="3"/>
  <c r="AG645" i="3"/>
  <c r="AJ645" i="3"/>
  <c r="AG241" i="3"/>
  <c r="AJ241" i="3"/>
  <c r="AH455" i="3"/>
  <c r="AK455" i="3"/>
  <c r="AH556" i="3"/>
  <c r="AK556" i="3"/>
  <c r="AH101" i="3"/>
  <c r="AK101" i="3"/>
  <c r="AG637" i="3"/>
  <c r="AJ637" i="3"/>
  <c r="AG603" i="3"/>
  <c r="AJ603" i="3"/>
  <c r="AG271" i="3"/>
  <c r="AJ271" i="3"/>
  <c r="AH662" i="3"/>
  <c r="AK662" i="3"/>
  <c r="AG613" i="3"/>
  <c r="AJ613" i="3"/>
  <c r="AG101" i="3"/>
  <c r="AJ101" i="3"/>
  <c r="AG213" i="3"/>
  <c r="AJ213" i="3"/>
  <c r="AH3" i="3"/>
  <c r="AK3" i="3"/>
  <c r="AH4" i="3"/>
  <c r="AK4" i="3"/>
  <c r="AH5" i="3"/>
  <c r="AK5" i="3"/>
  <c r="AH6" i="3"/>
  <c r="AK6" i="3"/>
  <c r="AH7" i="3"/>
  <c r="AK7" i="3"/>
  <c r="AH8" i="3"/>
  <c r="AK8" i="3"/>
  <c r="AH9" i="3"/>
  <c r="AK9" i="3"/>
  <c r="AH10" i="3"/>
  <c r="AK10" i="3"/>
  <c r="AH11" i="3"/>
  <c r="AK11" i="3"/>
  <c r="AH12" i="3"/>
  <c r="AK12" i="3"/>
  <c r="AH13" i="3"/>
  <c r="AK13" i="3"/>
  <c r="AH14" i="3"/>
  <c r="AK14" i="3"/>
  <c r="AH15" i="3"/>
  <c r="AK15" i="3"/>
  <c r="AH16" i="3"/>
  <c r="AK16" i="3"/>
  <c r="AH17" i="3"/>
  <c r="AK17" i="3"/>
  <c r="AH18" i="3"/>
  <c r="AK18" i="3"/>
  <c r="AH19" i="3"/>
  <c r="AK19" i="3"/>
  <c r="AH20" i="3"/>
  <c r="AK20" i="3"/>
  <c r="AH21" i="3"/>
  <c r="AK21" i="3"/>
  <c r="AH22" i="3"/>
  <c r="AK22" i="3"/>
  <c r="AH23" i="3"/>
  <c r="AK23" i="3"/>
  <c r="AH24" i="3"/>
  <c r="AK24" i="3"/>
  <c r="AH25" i="3"/>
  <c r="AK25" i="3"/>
  <c r="AH26" i="3"/>
  <c r="AK26" i="3"/>
  <c r="AH27" i="3"/>
  <c r="AK27" i="3"/>
  <c r="AH28" i="3"/>
  <c r="AK28" i="3"/>
  <c r="AH29" i="3"/>
  <c r="AK29" i="3"/>
  <c r="AH30" i="3"/>
  <c r="AK30" i="3"/>
  <c r="AH31" i="3"/>
  <c r="AK31" i="3"/>
  <c r="AH32" i="3"/>
  <c r="AK32" i="3"/>
  <c r="AH33" i="3"/>
  <c r="AK33" i="3"/>
  <c r="AH34" i="3"/>
  <c r="AK34" i="3"/>
  <c r="AH35" i="3"/>
  <c r="AK35" i="3"/>
  <c r="AH36" i="3"/>
  <c r="AK36" i="3"/>
  <c r="AH37" i="3"/>
  <c r="AK37" i="3"/>
  <c r="AH38" i="3"/>
  <c r="AK38" i="3"/>
  <c r="AH39" i="3"/>
  <c r="AK39" i="3"/>
  <c r="AH40" i="3"/>
  <c r="AK40" i="3"/>
  <c r="AH41" i="3"/>
  <c r="AK41" i="3"/>
  <c r="AH42" i="3"/>
  <c r="AK42" i="3"/>
  <c r="AH43" i="3"/>
  <c r="AK43" i="3"/>
  <c r="AH44" i="3"/>
  <c r="AK44" i="3"/>
  <c r="AH45" i="3"/>
  <c r="AK45" i="3"/>
  <c r="AH46" i="3"/>
  <c r="AK46" i="3"/>
  <c r="AH47" i="3"/>
  <c r="AK47" i="3"/>
  <c r="AH48" i="3"/>
  <c r="AK48" i="3"/>
  <c r="AH49" i="3"/>
  <c r="AK49" i="3"/>
  <c r="AH50" i="3"/>
  <c r="AK50" i="3"/>
  <c r="AH51" i="3"/>
  <c r="AK51" i="3"/>
  <c r="AH52" i="3"/>
  <c r="AK52" i="3"/>
  <c r="AH53" i="3"/>
  <c r="AK53" i="3"/>
  <c r="AH54" i="3"/>
  <c r="AK54" i="3"/>
  <c r="AH55" i="3"/>
  <c r="AK55" i="3"/>
  <c r="AH56" i="3"/>
  <c r="AK56" i="3"/>
  <c r="AH57" i="3"/>
  <c r="AK57" i="3"/>
  <c r="AH58" i="3"/>
  <c r="AK58" i="3"/>
  <c r="AH59" i="3"/>
  <c r="AK59" i="3"/>
  <c r="AH60" i="3"/>
  <c r="AK60" i="3"/>
  <c r="AH61" i="3"/>
  <c r="AK61" i="3"/>
  <c r="AH62" i="3"/>
  <c r="AK62" i="3"/>
  <c r="AH63" i="3"/>
  <c r="AK63" i="3"/>
  <c r="AH64" i="3"/>
  <c r="AK64" i="3"/>
  <c r="AH65" i="3"/>
  <c r="AK65" i="3"/>
  <c r="AH66" i="3"/>
  <c r="AK66" i="3"/>
  <c r="AH67" i="3"/>
  <c r="AK67" i="3"/>
  <c r="AH68" i="3"/>
  <c r="AK68" i="3"/>
  <c r="AH69" i="3"/>
  <c r="AK69" i="3"/>
  <c r="AH70" i="3"/>
  <c r="AK70" i="3"/>
  <c r="AH71" i="3"/>
  <c r="AK71" i="3"/>
  <c r="AH72" i="3"/>
  <c r="AK72" i="3"/>
  <c r="AH73" i="3"/>
  <c r="AK73" i="3"/>
  <c r="AH74" i="3"/>
  <c r="AK74" i="3"/>
  <c r="AH75" i="3"/>
  <c r="AK75" i="3"/>
  <c r="AH76" i="3"/>
  <c r="AK76" i="3"/>
  <c r="AH77" i="3"/>
  <c r="AK77" i="3"/>
  <c r="AH78" i="3"/>
  <c r="AK78" i="3"/>
  <c r="AH79" i="3"/>
  <c r="AK79" i="3"/>
  <c r="AH80" i="3"/>
  <c r="AK80" i="3"/>
  <c r="AH81" i="3"/>
  <c r="AK81" i="3"/>
  <c r="AH83" i="3"/>
  <c r="AK83" i="3"/>
  <c r="AH84" i="3"/>
  <c r="AK84" i="3"/>
  <c r="AH85" i="3"/>
  <c r="AK85" i="3"/>
  <c r="AH86" i="3"/>
  <c r="AK86" i="3"/>
  <c r="AH87" i="3"/>
  <c r="AK87" i="3"/>
  <c r="AH88" i="3"/>
  <c r="AK88" i="3"/>
  <c r="AH89" i="3"/>
  <c r="AK89" i="3"/>
  <c r="AH90" i="3"/>
  <c r="AK90" i="3"/>
  <c r="AH91" i="3"/>
  <c r="AK91" i="3"/>
  <c r="AH92" i="3"/>
  <c r="AK92" i="3"/>
  <c r="AH94" i="3"/>
  <c r="AK94" i="3"/>
  <c r="AH95" i="3"/>
  <c r="AK95" i="3"/>
  <c r="AH96" i="3"/>
  <c r="AK96" i="3"/>
  <c r="AH97" i="3"/>
  <c r="AK97" i="3"/>
  <c r="AH98" i="3"/>
  <c r="AK98" i="3"/>
  <c r="AH99" i="3"/>
  <c r="AK99" i="3"/>
  <c r="AH100" i="3"/>
  <c r="AK100" i="3"/>
  <c r="AH102" i="3"/>
  <c r="AK102" i="3"/>
  <c r="AH103" i="3"/>
  <c r="AK103" i="3"/>
  <c r="AH104" i="3"/>
  <c r="AK104" i="3"/>
  <c r="AH105" i="3"/>
  <c r="AK105" i="3"/>
  <c r="AH106" i="3"/>
  <c r="AK106" i="3"/>
  <c r="AH107" i="3"/>
  <c r="AK107" i="3"/>
  <c r="AH108" i="3"/>
  <c r="AK108" i="3"/>
  <c r="AH109" i="3"/>
  <c r="AK109" i="3"/>
  <c r="AH110" i="3"/>
  <c r="AK110" i="3"/>
  <c r="AH111" i="3"/>
  <c r="AK111" i="3"/>
  <c r="AH112" i="3"/>
  <c r="AK112" i="3"/>
  <c r="AH113" i="3"/>
  <c r="AK113" i="3"/>
  <c r="AH114" i="3"/>
  <c r="AK114" i="3"/>
  <c r="AH115" i="3"/>
  <c r="AK115" i="3"/>
  <c r="AH116" i="3"/>
  <c r="AK116" i="3"/>
  <c r="AH117" i="3"/>
  <c r="AK117" i="3"/>
  <c r="AH118" i="3"/>
  <c r="AK118" i="3"/>
  <c r="AH119" i="3"/>
  <c r="AK119" i="3"/>
  <c r="AH120" i="3"/>
  <c r="AK120" i="3"/>
  <c r="AH121" i="3"/>
  <c r="AK121" i="3"/>
  <c r="AH122" i="3"/>
  <c r="AK122" i="3"/>
  <c r="AH123" i="3"/>
  <c r="AK123" i="3"/>
  <c r="AH124" i="3"/>
  <c r="AK124" i="3"/>
  <c r="AH125" i="3"/>
  <c r="AK125" i="3"/>
  <c r="AH126" i="3"/>
  <c r="AK126" i="3"/>
  <c r="AH127" i="3"/>
  <c r="AK127" i="3"/>
  <c r="AH128" i="3"/>
  <c r="AK128" i="3"/>
  <c r="AH129" i="3"/>
  <c r="AK129" i="3"/>
  <c r="AH130" i="3"/>
  <c r="AK130" i="3"/>
  <c r="AH131" i="3"/>
  <c r="AK131" i="3"/>
  <c r="AH132" i="3"/>
  <c r="AK132" i="3"/>
  <c r="AH133" i="3"/>
  <c r="AK133" i="3"/>
  <c r="AH134" i="3"/>
  <c r="AK134" i="3"/>
  <c r="AH135" i="3"/>
  <c r="AK135" i="3"/>
  <c r="AH136" i="3"/>
  <c r="AK136" i="3"/>
  <c r="AH137" i="3"/>
  <c r="AK137" i="3"/>
  <c r="AH138" i="3"/>
  <c r="AK138" i="3"/>
  <c r="AH139" i="3"/>
  <c r="AK139" i="3"/>
  <c r="AH140" i="3"/>
  <c r="AK140" i="3"/>
  <c r="AH141" i="3"/>
  <c r="AK141" i="3"/>
  <c r="AH142" i="3"/>
  <c r="AK142" i="3"/>
  <c r="AH143" i="3"/>
  <c r="AK143" i="3"/>
  <c r="AH144" i="3"/>
  <c r="AK144" i="3"/>
  <c r="AH145" i="3"/>
  <c r="AK145" i="3"/>
  <c r="AH146" i="3"/>
  <c r="AK146" i="3"/>
  <c r="AH147" i="3"/>
  <c r="AK147" i="3"/>
  <c r="AH148" i="3"/>
  <c r="AK148" i="3"/>
  <c r="AH149" i="3"/>
  <c r="AK149" i="3"/>
  <c r="AH150" i="3"/>
  <c r="AK150" i="3"/>
  <c r="AH151" i="3"/>
  <c r="AK151" i="3"/>
  <c r="AH152" i="3"/>
  <c r="AK152" i="3"/>
  <c r="AH153" i="3"/>
  <c r="AK153" i="3"/>
  <c r="AH154" i="3"/>
  <c r="AK154" i="3"/>
  <c r="AH155" i="3"/>
  <c r="AK155" i="3"/>
  <c r="AH156" i="3"/>
  <c r="AK156" i="3"/>
  <c r="AH157" i="3"/>
  <c r="AK157" i="3"/>
  <c r="AH159" i="3"/>
  <c r="AK159" i="3"/>
  <c r="AH160" i="3"/>
  <c r="AK160" i="3"/>
  <c r="AH161" i="3"/>
  <c r="AK161" i="3"/>
  <c r="AH162" i="3"/>
  <c r="AK162" i="3"/>
  <c r="AH163" i="3"/>
  <c r="AK163" i="3"/>
  <c r="AH164" i="3"/>
  <c r="AK164" i="3"/>
  <c r="AH165" i="3"/>
  <c r="AK165" i="3"/>
  <c r="AH166" i="3"/>
  <c r="AK166" i="3"/>
  <c r="AH167" i="3"/>
  <c r="AK167" i="3"/>
  <c r="AH168" i="3"/>
  <c r="AK168" i="3"/>
  <c r="AH169" i="3"/>
  <c r="AK169" i="3"/>
  <c r="AH170" i="3"/>
  <c r="AK170" i="3"/>
  <c r="AH171" i="3"/>
  <c r="AK171" i="3"/>
  <c r="AH172" i="3"/>
  <c r="AK172" i="3"/>
  <c r="AH173" i="3"/>
  <c r="AK173" i="3"/>
  <c r="AH174" i="3"/>
  <c r="AK174" i="3"/>
  <c r="AH175" i="3"/>
  <c r="AK175" i="3"/>
  <c r="AH176" i="3"/>
  <c r="AK176" i="3"/>
  <c r="AH177" i="3"/>
  <c r="AK177" i="3"/>
  <c r="AH178" i="3"/>
  <c r="AK178" i="3"/>
  <c r="AH179" i="3"/>
  <c r="AK179" i="3"/>
  <c r="AH180" i="3"/>
  <c r="AK180" i="3"/>
  <c r="AH181" i="3"/>
  <c r="AK181" i="3"/>
  <c r="AH182" i="3"/>
  <c r="AK182" i="3"/>
  <c r="AH183" i="3"/>
  <c r="AK183" i="3"/>
  <c r="AH184" i="3"/>
  <c r="AK184" i="3"/>
  <c r="AH186" i="3"/>
  <c r="AK186" i="3"/>
  <c r="AH187" i="3"/>
  <c r="AK187" i="3"/>
  <c r="AH188" i="3"/>
  <c r="AK188" i="3"/>
  <c r="AH189" i="3"/>
  <c r="AK189" i="3"/>
  <c r="AH190" i="3"/>
  <c r="AK190" i="3"/>
  <c r="AH191" i="3"/>
  <c r="AK191" i="3"/>
  <c r="AH192" i="3"/>
  <c r="AK192" i="3"/>
  <c r="AH193" i="3"/>
  <c r="AK193" i="3"/>
  <c r="AH194" i="3"/>
  <c r="AK194" i="3"/>
  <c r="AH195" i="3"/>
  <c r="AK195" i="3"/>
  <c r="AH196" i="3"/>
  <c r="AK196" i="3"/>
  <c r="AH197" i="3"/>
  <c r="AK197" i="3"/>
  <c r="AH198" i="3"/>
  <c r="AK198" i="3"/>
  <c r="AH199" i="3"/>
  <c r="AK199" i="3"/>
  <c r="AH200" i="3"/>
  <c r="AK200" i="3"/>
  <c r="AH201" i="3"/>
  <c r="AK201" i="3"/>
  <c r="AH202" i="3"/>
  <c r="AK202" i="3"/>
  <c r="AH203" i="3"/>
  <c r="AK203" i="3"/>
  <c r="AH204" i="3"/>
  <c r="AK204" i="3"/>
  <c r="AH205" i="3"/>
  <c r="AK205" i="3"/>
  <c r="AH206" i="3"/>
  <c r="AK206" i="3"/>
  <c r="AH207" i="3"/>
  <c r="AK207" i="3"/>
  <c r="AH208" i="3"/>
  <c r="AK208" i="3"/>
  <c r="AH209" i="3"/>
  <c r="AK209" i="3"/>
  <c r="AH210" i="3"/>
  <c r="AK210" i="3"/>
  <c r="AH211" i="3"/>
  <c r="AK211" i="3"/>
  <c r="AH212" i="3"/>
  <c r="AK212" i="3"/>
  <c r="AH213" i="3"/>
  <c r="AK213" i="3"/>
  <c r="AH214" i="3"/>
  <c r="AK214" i="3"/>
  <c r="AH215" i="3"/>
  <c r="AK215" i="3"/>
  <c r="AH216" i="3"/>
  <c r="AK216" i="3"/>
  <c r="AH217" i="3"/>
  <c r="AK217" i="3"/>
  <c r="AH218" i="3"/>
  <c r="AK218" i="3"/>
  <c r="AH219" i="3"/>
  <c r="AK219" i="3"/>
  <c r="AH220" i="3"/>
  <c r="AK220" i="3"/>
  <c r="AH221" i="3"/>
  <c r="AK221" i="3"/>
  <c r="AH222" i="3"/>
  <c r="AK222" i="3"/>
  <c r="AH223" i="3"/>
  <c r="AK223" i="3"/>
  <c r="AH224" i="3"/>
  <c r="AK224" i="3"/>
  <c r="AH225" i="3"/>
  <c r="AK225" i="3"/>
  <c r="AH226" i="3"/>
  <c r="AK226" i="3"/>
  <c r="AH227" i="3"/>
  <c r="AK227" i="3"/>
  <c r="AH228" i="3"/>
  <c r="AK228" i="3"/>
  <c r="AH229" i="3"/>
  <c r="AK229" i="3"/>
  <c r="AH230" i="3"/>
  <c r="AK230" i="3"/>
  <c r="AH231" i="3"/>
  <c r="AK231" i="3"/>
  <c r="AH232" i="3"/>
  <c r="AK232" i="3"/>
  <c r="AH233" i="3"/>
  <c r="AK233" i="3"/>
  <c r="AH234" i="3"/>
  <c r="AK234" i="3"/>
  <c r="AH235" i="3"/>
  <c r="AK235" i="3"/>
  <c r="AH236" i="3"/>
  <c r="AK236" i="3"/>
  <c r="AH237" i="3"/>
  <c r="AK237" i="3"/>
  <c r="AH238" i="3"/>
  <c r="AK238" i="3"/>
  <c r="AH239" i="3"/>
  <c r="AK239" i="3"/>
  <c r="AH240" i="3"/>
  <c r="AK240" i="3"/>
  <c r="AH241" i="3"/>
  <c r="AK241" i="3"/>
  <c r="AH242" i="3"/>
  <c r="AK242" i="3"/>
  <c r="AH243" i="3"/>
  <c r="AK243" i="3"/>
  <c r="AH244" i="3"/>
  <c r="AK244" i="3"/>
  <c r="AH245" i="3"/>
  <c r="AK245" i="3"/>
  <c r="AH246" i="3"/>
  <c r="AK246" i="3"/>
  <c r="AH247" i="3"/>
  <c r="AK247" i="3"/>
  <c r="AH248" i="3"/>
  <c r="AK248" i="3"/>
  <c r="AH249" i="3"/>
  <c r="AK249" i="3"/>
  <c r="AH250" i="3"/>
  <c r="AK250" i="3"/>
  <c r="AH251" i="3"/>
  <c r="AK251" i="3"/>
  <c r="AH252" i="3"/>
  <c r="AK252" i="3"/>
  <c r="AH253" i="3"/>
  <c r="AK253" i="3"/>
  <c r="AH254" i="3"/>
  <c r="AK254" i="3"/>
  <c r="AH255" i="3"/>
  <c r="AK255" i="3"/>
  <c r="AH256" i="3"/>
  <c r="AK256" i="3"/>
  <c r="AH257" i="3"/>
  <c r="AK257" i="3"/>
  <c r="AH258" i="3"/>
  <c r="AK258" i="3"/>
  <c r="AH259" i="3"/>
  <c r="AK259" i="3"/>
  <c r="AH260" i="3"/>
  <c r="AK260" i="3"/>
  <c r="AH261" i="3"/>
  <c r="AK261" i="3"/>
  <c r="AH262" i="3"/>
  <c r="AK262" i="3"/>
  <c r="AH263" i="3"/>
  <c r="AK263" i="3"/>
  <c r="AH264" i="3"/>
  <c r="AK264" i="3"/>
  <c r="AH265" i="3"/>
  <c r="AK265" i="3"/>
  <c r="AH266" i="3"/>
  <c r="AK266" i="3"/>
  <c r="AH267" i="3"/>
  <c r="AK267" i="3"/>
  <c r="AH268" i="3"/>
  <c r="AK268" i="3"/>
  <c r="AH269" i="3"/>
  <c r="AK269" i="3"/>
  <c r="AH270" i="3"/>
  <c r="AK270" i="3"/>
  <c r="AH271" i="3"/>
  <c r="AK271" i="3"/>
  <c r="AH272" i="3"/>
  <c r="AK272" i="3"/>
  <c r="AH273" i="3"/>
  <c r="AK273" i="3"/>
  <c r="AH274" i="3"/>
  <c r="AK274" i="3"/>
  <c r="AH275" i="3"/>
  <c r="AK275" i="3"/>
  <c r="AH276" i="3"/>
  <c r="AK276" i="3"/>
  <c r="AH277" i="3"/>
  <c r="AK277" i="3"/>
  <c r="AH278" i="3"/>
  <c r="AK278" i="3"/>
  <c r="AH279" i="3"/>
  <c r="AK279" i="3"/>
  <c r="AH280" i="3"/>
  <c r="AK280" i="3"/>
  <c r="AH281" i="3"/>
  <c r="AK281" i="3"/>
  <c r="AH282" i="3"/>
  <c r="AK282" i="3"/>
  <c r="AH283" i="3"/>
  <c r="AK283" i="3"/>
  <c r="AH284" i="3"/>
  <c r="AK284" i="3"/>
  <c r="AH285" i="3"/>
  <c r="AK285" i="3"/>
  <c r="AH286" i="3"/>
  <c r="AK286" i="3"/>
  <c r="AH287" i="3"/>
  <c r="AK287" i="3"/>
  <c r="AH288" i="3"/>
  <c r="AK288" i="3"/>
  <c r="AH289" i="3"/>
  <c r="AK289" i="3"/>
  <c r="AH290" i="3"/>
  <c r="AK290" i="3"/>
  <c r="AH291" i="3"/>
  <c r="AK291" i="3"/>
  <c r="AH292" i="3"/>
  <c r="AK292" i="3"/>
  <c r="AH293" i="3"/>
  <c r="AK293" i="3"/>
  <c r="AH294" i="3"/>
  <c r="AK294" i="3"/>
  <c r="AH295" i="3"/>
  <c r="AK295" i="3"/>
  <c r="AH296" i="3"/>
  <c r="AK296" i="3"/>
  <c r="AH297" i="3"/>
  <c r="AK297" i="3"/>
  <c r="AH298" i="3"/>
  <c r="AK298" i="3"/>
  <c r="AH299" i="3"/>
  <c r="AK299" i="3"/>
  <c r="AH300" i="3"/>
  <c r="AK300" i="3"/>
  <c r="AH301" i="3"/>
  <c r="AK301" i="3"/>
  <c r="AH302" i="3"/>
  <c r="AK302" i="3"/>
  <c r="AH303" i="3"/>
  <c r="AK303" i="3"/>
  <c r="AH304" i="3"/>
  <c r="AK304" i="3"/>
  <c r="AH305" i="3"/>
  <c r="AK305" i="3"/>
  <c r="AH306" i="3"/>
  <c r="AK306" i="3"/>
  <c r="AH307" i="3"/>
  <c r="AK307" i="3"/>
  <c r="AH308" i="3"/>
  <c r="AK308" i="3"/>
  <c r="AH309" i="3"/>
  <c r="AK309" i="3"/>
  <c r="AH310" i="3"/>
  <c r="AK310" i="3"/>
  <c r="AH311" i="3"/>
  <c r="AK311" i="3"/>
  <c r="AH312" i="3"/>
  <c r="AK312" i="3"/>
  <c r="AH313" i="3"/>
  <c r="AK313" i="3"/>
  <c r="AH314" i="3"/>
  <c r="AK314" i="3"/>
  <c r="AH315" i="3"/>
  <c r="AK315" i="3"/>
  <c r="AH316" i="3"/>
  <c r="AK316" i="3"/>
  <c r="AH317" i="3"/>
  <c r="AK317" i="3"/>
  <c r="AH318" i="3"/>
  <c r="AK318" i="3"/>
  <c r="AH319" i="3"/>
  <c r="AK319" i="3"/>
  <c r="AH320" i="3"/>
  <c r="AK320" i="3"/>
  <c r="AH321" i="3"/>
  <c r="AK321" i="3"/>
  <c r="AH322" i="3"/>
  <c r="AK322" i="3"/>
  <c r="AH323" i="3"/>
  <c r="AK323" i="3"/>
  <c r="AH324" i="3"/>
  <c r="AK324" i="3"/>
  <c r="AH325" i="3"/>
  <c r="AK325" i="3"/>
  <c r="AH326" i="3"/>
  <c r="AK326" i="3"/>
  <c r="AH327" i="3"/>
  <c r="AK327" i="3"/>
  <c r="AH328" i="3"/>
  <c r="AK328" i="3"/>
  <c r="AH329" i="3"/>
  <c r="AK329" i="3"/>
  <c r="AH330" i="3"/>
  <c r="AK330" i="3"/>
  <c r="AH331" i="3"/>
  <c r="AK331" i="3"/>
  <c r="AH332" i="3"/>
  <c r="AK332" i="3"/>
  <c r="AH333" i="3"/>
  <c r="AK333" i="3"/>
  <c r="AH334" i="3"/>
  <c r="AK334" i="3"/>
  <c r="AH335" i="3"/>
  <c r="AK335" i="3"/>
  <c r="AH336" i="3"/>
  <c r="AK336" i="3"/>
  <c r="AH337" i="3"/>
  <c r="AK337" i="3"/>
  <c r="AH338" i="3"/>
  <c r="AK338" i="3"/>
  <c r="AH339" i="3"/>
  <c r="AK339" i="3"/>
  <c r="AH340" i="3"/>
  <c r="AK340" i="3"/>
  <c r="AH341" i="3"/>
  <c r="AK341" i="3"/>
  <c r="AH342" i="3"/>
  <c r="AK342" i="3"/>
  <c r="AH343" i="3"/>
  <c r="AK343" i="3"/>
  <c r="AH344" i="3"/>
  <c r="AK344" i="3"/>
  <c r="AH345" i="3"/>
  <c r="AK345" i="3"/>
  <c r="AH346" i="3"/>
  <c r="AK346" i="3"/>
  <c r="AH347" i="3"/>
  <c r="AK347" i="3"/>
  <c r="AH348" i="3"/>
  <c r="AK348" i="3"/>
  <c r="AH349" i="3"/>
  <c r="AK349" i="3"/>
  <c r="AH350" i="3"/>
  <c r="AK350" i="3"/>
  <c r="AH351" i="3"/>
  <c r="AK351" i="3"/>
  <c r="AH352" i="3"/>
  <c r="AK352" i="3"/>
  <c r="AH353" i="3"/>
  <c r="AK353" i="3"/>
  <c r="AH354" i="3"/>
  <c r="AK354" i="3"/>
  <c r="AH355" i="3"/>
  <c r="AK355" i="3"/>
  <c r="AH356" i="3"/>
  <c r="AK356" i="3"/>
  <c r="AH357" i="3"/>
  <c r="AK357" i="3"/>
  <c r="AH358" i="3"/>
  <c r="AK358" i="3"/>
  <c r="AH359" i="3"/>
  <c r="AK359" i="3"/>
  <c r="AH360" i="3"/>
  <c r="AK360" i="3"/>
  <c r="AH361" i="3"/>
  <c r="AK361" i="3"/>
  <c r="AH362" i="3"/>
  <c r="AK362" i="3"/>
  <c r="AH363" i="3"/>
  <c r="AK363" i="3"/>
  <c r="AH364" i="3"/>
  <c r="AK364" i="3"/>
  <c r="AH365" i="3"/>
  <c r="AK365" i="3"/>
  <c r="AH366" i="3"/>
  <c r="AK366" i="3"/>
  <c r="AH367" i="3"/>
  <c r="AK367" i="3"/>
  <c r="AH368" i="3"/>
  <c r="AK368" i="3"/>
  <c r="AH369" i="3"/>
  <c r="AK369" i="3"/>
  <c r="AH370" i="3"/>
  <c r="AK370" i="3"/>
  <c r="AH371" i="3"/>
  <c r="AK371" i="3"/>
  <c r="AH372" i="3"/>
  <c r="AK372" i="3"/>
  <c r="AH373" i="3"/>
  <c r="AK373" i="3"/>
  <c r="AH374" i="3"/>
  <c r="AK374" i="3"/>
  <c r="AH375" i="3"/>
  <c r="AK375" i="3"/>
  <c r="AH376" i="3"/>
  <c r="AK376" i="3"/>
  <c r="AH377" i="3"/>
  <c r="AK377" i="3"/>
  <c r="AH378" i="3"/>
  <c r="AK378" i="3"/>
  <c r="AH379" i="3"/>
  <c r="AK379" i="3"/>
  <c r="AH380" i="3"/>
  <c r="AK380" i="3"/>
  <c r="AH381" i="3"/>
  <c r="AK381" i="3"/>
  <c r="AH382" i="3"/>
  <c r="AK382" i="3"/>
  <c r="AH383" i="3"/>
  <c r="AK383" i="3"/>
  <c r="AH384" i="3"/>
  <c r="AK384" i="3"/>
  <c r="AH385" i="3"/>
  <c r="AK385" i="3"/>
  <c r="AH386" i="3"/>
  <c r="AK386" i="3"/>
  <c r="AH387" i="3"/>
  <c r="AK387" i="3"/>
  <c r="AH388" i="3"/>
  <c r="AK388" i="3"/>
  <c r="AH389" i="3"/>
  <c r="AK389" i="3"/>
  <c r="AH390" i="3"/>
  <c r="AK390" i="3"/>
  <c r="AH391" i="3"/>
  <c r="AK391" i="3"/>
  <c r="AH392" i="3"/>
  <c r="AK392" i="3"/>
  <c r="AH393" i="3"/>
  <c r="AK393" i="3"/>
  <c r="AH394" i="3"/>
  <c r="AK394" i="3"/>
  <c r="AH395" i="3"/>
  <c r="AK395" i="3"/>
  <c r="AH396" i="3"/>
  <c r="AK396" i="3"/>
  <c r="AH397" i="3"/>
  <c r="AK397" i="3"/>
  <c r="AH398" i="3"/>
  <c r="AK398" i="3"/>
  <c r="AH399" i="3"/>
  <c r="AK399" i="3"/>
  <c r="AH400" i="3"/>
  <c r="AK400" i="3"/>
  <c r="AH401" i="3"/>
  <c r="AK401" i="3"/>
  <c r="AH402" i="3"/>
  <c r="AK402" i="3"/>
  <c r="AH403" i="3"/>
  <c r="AK403" i="3"/>
  <c r="AH404" i="3"/>
  <c r="AK404" i="3"/>
  <c r="AH405" i="3"/>
  <c r="AK405" i="3"/>
  <c r="AH406" i="3"/>
  <c r="AK406" i="3"/>
  <c r="AH408" i="3"/>
  <c r="AK408" i="3"/>
  <c r="AH409" i="3"/>
  <c r="AK409" i="3"/>
  <c r="AH410" i="3"/>
  <c r="AK410" i="3"/>
  <c r="AH411" i="3"/>
  <c r="AK411" i="3"/>
  <c r="AH412" i="3"/>
  <c r="AK412" i="3"/>
  <c r="AH413" i="3"/>
  <c r="AK413" i="3"/>
  <c r="AH414" i="3"/>
  <c r="AK414" i="3"/>
  <c r="AH415" i="3"/>
  <c r="AK415" i="3"/>
  <c r="AH416" i="3"/>
  <c r="AK416" i="3"/>
  <c r="AH417" i="3"/>
  <c r="AK417" i="3"/>
  <c r="AH418" i="3"/>
  <c r="AK418" i="3"/>
  <c r="AH419" i="3"/>
  <c r="AK419" i="3"/>
  <c r="AH420" i="3"/>
  <c r="AK420" i="3"/>
  <c r="AH421" i="3"/>
  <c r="AK421" i="3"/>
  <c r="AH422" i="3"/>
  <c r="AK422" i="3"/>
  <c r="AH423" i="3"/>
  <c r="AK423" i="3"/>
  <c r="AH424" i="3"/>
  <c r="AK424" i="3"/>
  <c r="AH425" i="3"/>
  <c r="AK425" i="3"/>
  <c r="AH426" i="3"/>
  <c r="AK426" i="3"/>
  <c r="AH427" i="3"/>
  <c r="AK427" i="3"/>
  <c r="AH428" i="3"/>
  <c r="AK428" i="3"/>
  <c r="AH429" i="3"/>
  <c r="AK429" i="3"/>
  <c r="AH430" i="3"/>
  <c r="AK430" i="3"/>
  <c r="AH431" i="3"/>
  <c r="AK431" i="3"/>
  <c r="AH432" i="3"/>
  <c r="AK432" i="3"/>
  <c r="AH433" i="3"/>
  <c r="AK433" i="3"/>
  <c r="AH434" i="3"/>
  <c r="AK434" i="3"/>
  <c r="AH435" i="3"/>
  <c r="AK435" i="3"/>
  <c r="AH436" i="3"/>
  <c r="AK436" i="3"/>
  <c r="AH437" i="3"/>
  <c r="AK437" i="3"/>
  <c r="AH438" i="3"/>
  <c r="AK438" i="3"/>
  <c r="AH439" i="3"/>
  <c r="AK439" i="3"/>
  <c r="AH440" i="3"/>
  <c r="AK440" i="3"/>
  <c r="AH441" i="3"/>
  <c r="AK441" i="3"/>
  <c r="AH442" i="3"/>
  <c r="AK442" i="3"/>
  <c r="AH443" i="3"/>
  <c r="AK443" i="3"/>
  <c r="AH444" i="3"/>
  <c r="AK444" i="3"/>
  <c r="AH445" i="3"/>
  <c r="AK445" i="3"/>
  <c r="AH446" i="3"/>
  <c r="AK446" i="3"/>
  <c r="AH447" i="3"/>
  <c r="AK447" i="3"/>
  <c r="AH448" i="3"/>
  <c r="AK448" i="3"/>
  <c r="AH449" i="3"/>
  <c r="AK449" i="3"/>
  <c r="AH450" i="3"/>
  <c r="AK450" i="3"/>
  <c r="AH451" i="3"/>
  <c r="AK451" i="3"/>
  <c r="AH452" i="3"/>
  <c r="AK452" i="3"/>
  <c r="AH453" i="3"/>
  <c r="AK453" i="3"/>
  <c r="AH454" i="3"/>
  <c r="AK454" i="3"/>
  <c r="AH456" i="3"/>
  <c r="AK456" i="3"/>
  <c r="AH457" i="3"/>
  <c r="AK457" i="3"/>
  <c r="AH458" i="3"/>
  <c r="AK458" i="3"/>
  <c r="AH459" i="3"/>
  <c r="AK459" i="3"/>
  <c r="AH460" i="3"/>
  <c r="AK460" i="3"/>
  <c r="AH461" i="3"/>
  <c r="AK461" i="3"/>
  <c r="AH462" i="3"/>
  <c r="AK462" i="3"/>
  <c r="AH463" i="3"/>
  <c r="AK463" i="3"/>
  <c r="AH464" i="3"/>
  <c r="AK464" i="3"/>
  <c r="AH465" i="3"/>
  <c r="AK465" i="3"/>
  <c r="AH466" i="3"/>
  <c r="AK466" i="3"/>
  <c r="AH467" i="3"/>
  <c r="AK467" i="3"/>
  <c r="AH468" i="3"/>
  <c r="AK468" i="3"/>
  <c r="AH469" i="3"/>
  <c r="AK469" i="3"/>
  <c r="AH470" i="3"/>
  <c r="AK470" i="3"/>
  <c r="AH471" i="3"/>
  <c r="AK471" i="3"/>
  <c r="AH472" i="3"/>
  <c r="AK472" i="3"/>
  <c r="AH473" i="3"/>
  <c r="AK473" i="3"/>
  <c r="AH474" i="3"/>
  <c r="AK474" i="3"/>
  <c r="AH475" i="3"/>
  <c r="AK475" i="3"/>
  <c r="AH476" i="3"/>
  <c r="AK476" i="3"/>
  <c r="AH477" i="3"/>
  <c r="AK477" i="3"/>
  <c r="AH478" i="3"/>
  <c r="AK478" i="3"/>
  <c r="AH479" i="3"/>
  <c r="AK479" i="3"/>
  <c r="AH480" i="3"/>
  <c r="AK480" i="3"/>
  <c r="AH481" i="3"/>
  <c r="AK481" i="3"/>
  <c r="AH482" i="3"/>
  <c r="AK482" i="3"/>
  <c r="AH483" i="3"/>
  <c r="AK483" i="3"/>
  <c r="AH484" i="3"/>
  <c r="AK484" i="3"/>
  <c r="AH485" i="3"/>
  <c r="AK485" i="3"/>
  <c r="AH486" i="3"/>
  <c r="AK486" i="3"/>
  <c r="AH487" i="3"/>
  <c r="AK487" i="3"/>
  <c r="AH488" i="3"/>
  <c r="AK488" i="3"/>
  <c r="AH489" i="3"/>
  <c r="AK489" i="3"/>
  <c r="AH490" i="3"/>
  <c r="AK490" i="3"/>
  <c r="AH491" i="3"/>
  <c r="AK491" i="3"/>
  <c r="AH492" i="3"/>
  <c r="AK492" i="3"/>
  <c r="AH493" i="3"/>
  <c r="AK493" i="3"/>
  <c r="AH494" i="3"/>
  <c r="AK494" i="3"/>
  <c r="AH495" i="3"/>
  <c r="AK495" i="3"/>
  <c r="AH496" i="3"/>
  <c r="AK496" i="3"/>
  <c r="AH497" i="3"/>
  <c r="AK497" i="3"/>
  <c r="AH498" i="3"/>
  <c r="AK498" i="3"/>
  <c r="AH499" i="3"/>
  <c r="AK499" i="3"/>
  <c r="AH500" i="3"/>
  <c r="AK500" i="3"/>
  <c r="AH501" i="3"/>
  <c r="AK501" i="3"/>
  <c r="AH502" i="3"/>
  <c r="AK502" i="3"/>
  <c r="AH503" i="3"/>
  <c r="AK503" i="3"/>
  <c r="AH504" i="3"/>
  <c r="AK504" i="3"/>
  <c r="AH505" i="3"/>
  <c r="AK505" i="3"/>
  <c r="AH506" i="3"/>
  <c r="AK506" i="3"/>
  <c r="AH507" i="3"/>
  <c r="AK507" i="3"/>
  <c r="AH508" i="3"/>
  <c r="AK508" i="3"/>
  <c r="AH509" i="3"/>
  <c r="AK509" i="3"/>
  <c r="AH510" i="3"/>
  <c r="AK510" i="3"/>
  <c r="AH511" i="3"/>
  <c r="AK511" i="3"/>
  <c r="AH512" i="3"/>
  <c r="AK512" i="3"/>
  <c r="AH513" i="3"/>
  <c r="AK513" i="3"/>
  <c r="AH514" i="3"/>
  <c r="AK514" i="3"/>
  <c r="AH515" i="3"/>
  <c r="AK515" i="3"/>
  <c r="AH516" i="3"/>
  <c r="AK516" i="3"/>
  <c r="AH517" i="3"/>
  <c r="AK517" i="3"/>
  <c r="AH518" i="3"/>
  <c r="AK518" i="3"/>
  <c r="AH519" i="3"/>
  <c r="AK519" i="3"/>
  <c r="AH520" i="3"/>
  <c r="AK520" i="3"/>
  <c r="AH521" i="3"/>
  <c r="AK521" i="3"/>
  <c r="AH522" i="3"/>
  <c r="AK522" i="3"/>
  <c r="AH523" i="3"/>
  <c r="AK523" i="3"/>
  <c r="AH524" i="3"/>
  <c r="AK524" i="3"/>
  <c r="AH525" i="3"/>
  <c r="AK525" i="3"/>
  <c r="AH526" i="3"/>
  <c r="AK526" i="3"/>
  <c r="AH527" i="3"/>
  <c r="AK527" i="3"/>
  <c r="AH528" i="3"/>
  <c r="AK528" i="3"/>
  <c r="AH529" i="3"/>
  <c r="AK529" i="3"/>
  <c r="AH530" i="3"/>
  <c r="AK530" i="3"/>
  <c r="AH531" i="3"/>
  <c r="AK531" i="3"/>
  <c r="AH532" i="3"/>
  <c r="AK532" i="3"/>
  <c r="AH533" i="3"/>
  <c r="AK533" i="3"/>
  <c r="AH534" i="3"/>
  <c r="AK534" i="3"/>
  <c r="AH535" i="3"/>
  <c r="AK535" i="3"/>
  <c r="AH536" i="3"/>
  <c r="AK536" i="3"/>
  <c r="AH537" i="3"/>
  <c r="AK537" i="3"/>
  <c r="AH538" i="3"/>
  <c r="AK538" i="3"/>
  <c r="AH539" i="3"/>
  <c r="AK539" i="3"/>
  <c r="AH540" i="3"/>
  <c r="AK540" i="3"/>
  <c r="AH541" i="3"/>
  <c r="AK541" i="3"/>
  <c r="AH542" i="3"/>
  <c r="AK542" i="3"/>
  <c r="AH543" i="3"/>
  <c r="AK543" i="3"/>
  <c r="AH544" i="3"/>
  <c r="AK544" i="3"/>
  <c r="AH545" i="3"/>
  <c r="AK545" i="3"/>
  <c r="AH546" i="3"/>
  <c r="AK546" i="3"/>
  <c r="AH547" i="3"/>
  <c r="AK547" i="3"/>
  <c r="AH548" i="3"/>
  <c r="AK548" i="3"/>
  <c r="AH549" i="3"/>
  <c r="AK549" i="3"/>
  <c r="AH550" i="3"/>
  <c r="AK550" i="3"/>
  <c r="AH551" i="3"/>
  <c r="AK551" i="3"/>
  <c r="AH552" i="3"/>
  <c r="AK552" i="3"/>
  <c r="AH553" i="3"/>
  <c r="AK553" i="3"/>
  <c r="AH554" i="3"/>
  <c r="AK554" i="3"/>
  <c r="AH555" i="3"/>
  <c r="AK555" i="3"/>
  <c r="AH557" i="3"/>
  <c r="AK557" i="3"/>
  <c r="AH558" i="3"/>
  <c r="AK558" i="3"/>
  <c r="AH559" i="3"/>
  <c r="AK559" i="3"/>
  <c r="AH560" i="3"/>
  <c r="AK560" i="3"/>
  <c r="AH561" i="3"/>
  <c r="AK561" i="3"/>
  <c r="AH562" i="3"/>
  <c r="AK562" i="3"/>
  <c r="AH563" i="3"/>
  <c r="AK563" i="3"/>
  <c r="AH564" i="3"/>
  <c r="AK564" i="3"/>
  <c r="AH565" i="3"/>
  <c r="AK565" i="3"/>
  <c r="AH566" i="3"/>
  <c r="AK566" i="3"/>
  <c r="AH567" i="3"/>
  <c r="AK567" i="3"/>
  <c r="AH568" i="3"/>
  <c r="AK568" i="3"/>
  <c r="AH569" i="3"/>
  <c r="AK569" i="3"/>
  <c r="AH570" i="3"/>
  <c r="AK570" i="3"/>
  <c r="AH571" i="3"/>
  <c r="AK571" i="3"/>
  <c r="AH572" i="3"/>
  <c r="AK572" i="3"/>
  <c r="AH573" i="3"/>
  <c r="AK573" i="3"/>
  <c r="AH574" i="3"/>
  <c r="AK574" i="3"/>
  <c r="AH575" i="3"/>
  <c r="AK575" i="3"/>
  <c r="AH576" i="3"/>
  <c r="AK576" i="3"/>
  <c r="AH577" i="3"/>
  <c r="AK577" i="3"/>
  <c r="AH578" i="3"/>
  <c r="AK578" i="3"/>
  <c r="AH579" i="3"/>
  <c r="AK579" i="3"/>
  <c r="AH580" i="3"/>
  <c r="AK580" i="3"/>
  <c r="AH581" i="3"/>
  <c r="AK581" i="3"/>
  <c r="AH582" i="3"/>
  <c r="AK582" i="3"/>
  <c r="AH583" i="3"/>
  <c r="AK583" i="3"/>
  <c r="AH584" i="3"/>
  <c r="AK584" i="3"/>
  <c r="AH585" i="3"/>
  <c r="AK585" i="3"/>
  <c r="AH586" i="3"/>
  <c r="AK586" i="3"/>
  <c r="AH587" i="3"/>
  <c r="AK587" i="3"/>
  <c r="AH588" i="3"/>
  <c r="AK588" i="3"/>
  <c r="AH589" i="3"/>
  <c r="AK589" i="3"/>
  <c r="AH590" i="3"/>
  <c r="AK590" i="3"/>
  <c r="AH591" i="3"/>
  <c r="AK591" i="3"/>
  <c r="AH592" i="3"/>
  <c r="AK592" i="3"/>
  <c r="AH593" i="3"/>
  <c r="AK593" i="3"/>
  <c r="AH594" i="3"/>
  <c r="AK594" i="3"/>
  <c r="AH595" i="3"/>
  <c r="AK595" i="3"/>
  <c r="AH596" i="3"/>
  <c r="AK596" i="3"/>
  <c r="AH597" i="3"/>
  <c r="AK597" i="3"/>
  <c r="AH598" i="3"/>
  <c r="AK598" i="3"/>
  <c r="AH599" i="3"/>
  <c r="AK599" i="3"/>
  <c r="AH600" i="3"/>
  <c r="AK600" i="3"/>
  <c r="AH601" i="3"/>
  <c r="AK601" i="3"/>
  <c r="AH602" i="3"/>
  <c r="AK602" i="3"/>
  <c r="AH603" i="3"/>
  <c r="AK603" i="3"/>
  <c r="AH604" i="3"/>
  <c r="AK604" i="3"/>
  <c r="AH605" i="3"/>
  <c r="AK605" i="3"/>
  <c r="AH606" i="3"/>
  <c r="AK606" i="3"/>
  <c r="AH607" i="3"/>
  <c r="AK607" i="3"/>
  <c r="AH608" i="3"/>
  <c r="AK608" i="3"/>
  <c r="AH609" i="3"/>
  <c r="AK609" i="3"/>
  <c r="AH610" i="3"/>
  <c r="AK610" i="3"/>
  <c r="AH611" i="3"/>
  <c r="AK611" i="3"/>
  <c r="AH612" i="3"/>
  <c r="AK612" i="3"/>
  <c r="AH613" i="3"/>
  <c r="AK613" i="3"/>
  <c r="AH614" i="3"/>
  <c r="AK614" i="3"/>
  <c r="AH615" i="3"/>
  <c r="AK615" i="3"/>
  <c r="AH616" i="3"/>
  <c r="AK616" i="3"/>
  <c r="AH617" i="3"/>
  <c r="AK617" i="3"/>
  <c r="AH619" i="3"/>
  <c r="AK619" i="3"/>
  <c r="AH620" i="3"/>
  <c r="AK620" i="3"/>
  <c r="AH621" i="3"/>
  <c r="AK621" i="3"/>
  <c r="AH622" i="3"/>
  <c r="AK622" i="3"/>
  <c r="AH623" i="3"/>
  <c r="AK623" i="3"/>
  <c r="AH624" i="3"/>
  <c r="AK624" i="3"/>
  <c r="AH625" i="3"/>
  <c r="AK625" i="3"/>
  <c r="AH626" i="3"/>
  <c r="AK626" i="3"/>
  <c r="AH627" i="3"/>
  <c r="AK627" i="3"/>
  <c r="AH628" i="3"/>
  <c r="AK628" i="3"/>
  <c r="AH629" i="3"/>
  <c r="AK629" i="3"/>
  <c r="AH630" i="3"/>
  <c r="AK630" i="3"/>
  <c r="AH631" i="3"/>
  <c r="AK631" i="3"/>
  <c r="AH632" i="3"/>
  <c r="AK632" i="3"/>
  <c r="AH633" i="3"/>
  <c r="AK633" i="3"/>
  <c r="AH634" i="3"/>
  <c r="AK634" i="3"/>
  <c r="AH635" i="3"/>
  <c r="AK635" i="3"/>
  <c r="AH636" i="3"/>
  <c r="AK636" i="3"/>
  <c r="AH637" i="3"/>
  <c r="AK637" i="3"/>
  <c r="AH638" i="3"/>
  <c r="AK638" i="3"/>
  <c r="AH639" i="3"/>
  <c r="AK639" i="3"/>
  <c r="AH640" i="3"/>
  <c r="AK640" i="3"/>
  <c r="AH641" i="3"/>
  <c r="AK641" i="3"/>
  <c r="AH642" i="3"/>
  <c r="AK642" i="3"/>
  <c r="AH643" i="3"/>
  <c r="AK643" i="3"/>
  <c r="AH644" i="3"/>
  <c r="AK644" i="3"/>
  <c r="AH645" i="3"/>
  <c r="AK645" i="3"/>
  <c r="AH646" i="3"/>
  <c r="AK646" i="3"/>
  <c r="AH647" i="3"/>
  <c r="AK647" i="3"/>
  <c r="AH648" i="3"/>
  <c r="AK648" i="3"/>
  <c r="AH649" i="3"/>
  <c r="AK649" i="3"/>
  <c r="AH650" i="3"/>
  <c r="AK650" i="3"/>
  <c r="AH651" i="3"/>
  <c r="AK651" i="3"/>
  <c r="AH652" i="3"/>
  <c r="AK652" i="3"/>
  <c r="AH653" i="3"/>
  <c r="AK653" i="3"/>
  <c r="AH654" i="3"/>
  <c r="AK654" i="3"/>
  <c r="AH655" i="3"/>
  <c r="AK655" i="3"/>
  <c r="AH656" i="3"/>
  <c r="AK656" i="3"/>
  <c r="AH657" i="3"/>
  <c r="AK657" i="3"/>
  <c r="AH658" i="3"/>
  <c r="AK658" i="3"/>
  <c r="AH659" i="3"/>
  <c r="AK659" i="3"/>
  <c r="AH660" i="3"/>
  <c r="AK660" i="3"/>
  <c r="AH661" i="3"/>
  <c r="AK661" i="3"/>
  <c r="AH664" i="3"/>
  <c r="AK664" i="3"/>
  <c r="AH665" i="3"/>
  <c r="AK665" i="3"/>
  <c r="AH666" i="3"/>
  <c r="AK666" i="3"/>
  <c r="AH667" i="3"/>
  <c r="AK667" i="3"/>
  <c r="AH668" i="3"/>
  <c r="AK668" i="3"/>
  <c r="AH669" i="3"/>
  <c r="AK669" i="3"/>
  <c r="AH670" i="3"/>
  <c r="AK670" i="3"/>
  <c r="AH671" i="3"/>
  <c r="AK671" i="3"/>
  <c r="AH672" i="3"/>
  <c r="AK672" i="3"/>
  <c r="AH673" i="3"/>
  <c r="AK673" i="3"/>
  <c r="AH674" i="3"/>
  <c r="AK674" i="3"/>
  <c r="AH675" i="3"/>
  <c r="AK675" i="3"/>
  <c r="AH676" i="3"/>
  <c r="AK676" i="3"/>
  <c r="AH677" i="3"/>
  <c r="AK677" i="3"/>
  <c r="AH678" i="3"/>
  <c r="AK678" i="3"/>
  <c r="AH679" i="3"/>
  <c r="AK679" i="3"/>
  <c r="AH680" i="3"/>
  <c r="AK680" i="3"/>
  <c r="AH681" i="3"/>
  <c r="AK681" i="3"/>
  <c r="AH682" i="3"/>
  <c r="AK682" i="3"/>
  <c r="AH683" i="3"/>
  <c r="AK683" i="3"/>
  <c r="AH684" i="3"/>
  <c r="AK684" i="3"/>
  <c r="AH685" i="3"/>
  <c r="AK685" i="3"/>
  <c r="AH686" i="3"/>
  <c r="AK686" i="3"/>
  <c r="AH687" i="3"/>
  <c r="AK687" i="3"/>
  <c r="AH688" i="3"/>
  <c r="AK688" i="3"/>
  <c r="AH689" i="3"/>
  <c r="AK689" i="3"/>
  <c r="AH690" i="3"/>
  <c r="AK690" i="3"/>
  <c r="AH691" i="3"/>
  <c r="AK691" i="3"/>
  <c r="AH692" i="3"/>
  <c r="AK692" i="3"/>
  <c r="AH693" i="3"/>
  <c r="AK693" i="3"/>
  <c r="AH694" i="3"/>
  <c r="AK694" i="3"/>
  <c r="V40" i="3"/>
  <c r="V43" i="3"/>
  <c r="V44" i="3"/>
  <c r="V41" i="3"/>
  <c r="V42" i="3"/>
  <c r="AG108" i="3"/>
  <c r="AJ108" i="3"/>
  <c r="AG26" i="3"/>
  <c r="AJ26" i="3"/>
  <c r="AG572" i="3"/>
  <c r="AJ572" i="3"/>
  <c r="AG445" i="3"/>
  <c r="AJ445" i="3"/>
  <c r="AG597" i="3"/>
  <c r="AJ597" i="3"/>
  <c r="AG666" i="3"/>
  <c r="AJ666" i="3"/>
  <c r="AG35" i="3"/>
  <c r="AJ35" i="3"/>
  <c r="AG322" i="3"/>
  <c r="AJ322" i="3"/>
  <c r="AG177" i="3"/>
  <c r="AJ177" i="3"/>
  <c r="AG514" i="3"/>
  <c r="AJ514" i="3"/>
  <c r="AG87" i="3"/>
  <c r="AJ87" i="3"/>
  <c r="AG102" i="3"/>
  <c r="AJ102" i="3"/>
  <c r="AG316" i="3"/>
  <c r="AJ316" i="3"/>
  <c r="AG172" i="3"/>
  <c r="AJ172" i="3"/>
  <c r="AG98" i="3"/>
  <c r="AJ98" i="3"/>
  <c r="AG498" i="3"/>
  <c r="AJ498" i="3"/>
  <c r="AG349" i="3"/>
  <c r="AJ349" i="3"/>
  <c r="AG496" i="3"/>
  <c r="AJ496" i="3"/>
  <c r="AG478" i="3"/>
  <c r="AJ478" i="3"/>
  <c r="AG68" i="3"/>
  <c r="AJ68" i="3"/>
  <c r="AG10" i="3"/>
  <c r="AJ10" i="3"/>
  <c r="AG24" i="3"/>
  <c r="AJ24" i="3"/>
  <c r="AG339" i="3"/>
  <c r="AJ339" i="3"/>
  <c r="AG614" i="3"/>
  <c r="AJ614" i="3"/>
  <c r="AG80" i="3"/>
  <c r="AJ80" i="3"/>
  <c r="AG233" i="3"/>
  <c r="AJ233" i="3"/>
  <c r="AG628" i="3"/>
  <c r="AJ628" i="3"/>
  <c r="AG261" i="3"/>
  <c r="AJ261" i="3"/>
  <c r="AG281" i="3"/>
  <c r="AJ281" i="3"/>
  <c r="AG84" i="3"/>
  <c r="AJ84" i="3"/>
  <c r="AG464" i="3"/>
  <c r="AJ464" i="3"/>
  <c r="AG426" i="3"/>
  <c r="AJ426" i="3"/>
  <c r="AG282" i="3"/>
  <c r="AJ282" i="3"/>
  <c r="AG144" i="3"/>
  <c r="AJ144" i="3"/>
  <c r="AG342" i="3"/>
  <c r="AJ342" i="3"/>
  <c r="AG610" i="3"/>
  <c r="AJ610" i="3"/>
  <c r="AG303" i="3"/>
  <c r="AJ303" i="3"/>
  <c r="AG192" i="3"/>
  <c r="AJ192" i="3"/>
  <c r="AG458" i="3"/>
  <c r="AJ458" i="3"/>
  <c r="AG394" i="3"/>
  <c r="AJ394" i="3"/>
  <c r="AG119" i="3"/>
  <c r="AJ119" i="3"/>
  <c r="AG266" i="3"/>
  <c r="AJ266" i="3"/>
  <c r="AG518" i="3"/>
  <c r="AJ518" i="3"/>
  <c r="AG658" i="3"/>
  <c r="AJ658" i="3"/>
  <c r="AG312" i="3"/>
  <c r="AJ312" i="3"/>
  <c r="AG505" i="3"/>
  <c r="AJ505" i="3"/>
  <c r="AG140" i="3"/>
  <c r="AJ140" i="3"/>
  <c r="AG541" i="3"/>
  <c r="AJ541" i="3"/>
  <c r="AG284" i="3"/>
  <c r="AJ284" i="3"/>
  <c r="AG103" i="3"/>
  <c r="AJ103" i="3"/>
  <c r="AG257" i="3"/>
  <c r="AJ257" i="3"/>
  <c r="AG55" i="3"/>
  <c r="AJ55" i="3"/>
  <c r="AG225" i="3"/>
  <c r="AJ225" i="3"/>
  <c r="AG359" i="3"/>
  <c r="AJ359" i="3"/>
  <c r="AG4" i="3"/>
  <c r="AJ4" i="3"/>
  <c r="AG566" i="3"/>
  <c r="AJ566" i="3"/>
  <c r="AG608" i="3"/>
  <c r="AJ608" i="3"/>
  <c r="AG512" i="3"/>
  <c r="AJ512" i="3"/>
  <c r="AG300" i="3"/>
  <c r="AJ300" i="3"/>
  <c r="AG694" i="3"/>
  <c r="AJ694" i="3"/>
  <c r="AG178" i="3"/>
  <c r="AJ178" i="3"/>
  <c r="AG324" i="3"/>
  <c r="AJ324" i="3"/>
  <c r="AG343" i="3"/>
  <c r="AJ343" i="3"/>
  <c r="AG11" i="3"/>
  <c r="AJ11" i="3"/>
  <c r="AG104" i="3"/>
  <c r="AJ104" i="3"/>
  <c r="AG175" i="3"/>
  <c r="AJ175" i="3"/>
  <c r="AG305" i="3"/>
  <c r="AJ305" i="3"/>
  <c r="AG46" i="3"/>
  <c r="AJ46" i="3"/>
  <c r="AG451" i="3"/>
  <c r="AJ451" i="3"/>
  <c r="AG495" i="3"/>
  <c r="AJ495" i="3"/>
  <c r="AG114" i="3"/>
  <c r="AJ114" i="3"/>
  <c r="AG501" i="3"/>
  <c r="AJ501" i="3"/>
  <c r="AG535" i="3"/>
  <c r="AJ535" i="3"/>
  <c r="AG417" i="3"/>
  <c r="AJ417" i="3"/>
  <c r="AG652" i="3"/>
  <c r="AJ652" i="3"/>
  <c r="AG624" i="3"/>
  <c r="AJ624" i="3"/>
  <c r="AG534" i="3"/>
  <c r="AJ534" i="3"/>
  <c r="AG20" i="3"/>
  <c r="AJ20" i="3"/>
  <c r="AG3" i="3"/>
  <c r="AJ3" i="3"/>
  <c r="AG557" i="3"/>
  <c r="AJ557" i="3"/>
  <c r="AG377" i="3"/>
  <c r="AJ377" i="3"/>
  <c r="AG183" i="3"/>
  <c r="AJ183" i="3"/>
  <c r="AG169" i="3"/>
  <c r="AJ169" i="3"/>
  <c r="AG65" i="3"/>
  <c r="AJ65" i="3"/>
  <c r="AG532" i="3"/>
  <c r="AJ532" i="3"/>
  <c r="AG294" i="3"/>
  <c r="AJ294" i="3"/>
  <c r="AG19" i="3"/>
  <c r="AJ19" i="3"/>
  <c r="AG596" i="3"/>
  <c r="AJ596" i="3"/>
  <c r="AG295" i="3"/>
  <c r="AJ295" i="3"/>
  <c r="AG186" i="3"/>
  <c r="AJ186" i="3"/>
  <c r="AG371" i="3"/>
  <c r="AJ371" i="3"/>
  <c r="AG130" i="3"/>
  <c r="AJ130" i="3"/>
  <c r="AG182" i="3"/>
  <c r="AJ182" i="3"/>
  <c r="AG121" i="3"/>
  <c r="AJ121" i="3"/>
  <c r="AG76" i="3"/>
  <c r="AJ76" i="3"/>
  <c r="AG511" i="3"/>
  <c r="AJ511" i="3"/>
  <c r="AG308" i="3"/>
  <c r="AJ308" i="3"/>
  <c r="AG132" i="3"/>
  <c r="AJ132" i="3"/>
  <c r="AG236" i="3"/>
  <c r="AJ236" i="3"/>
  <c r="AG598" i="3"/>
  <c r="AJ598" i="3"/>
  <c r="AG508" i="3"/>
  <c r="AJ508" i="3"/>
  <c r="AG99" i="3"/>
  <c r="AJ99" i="3"/>
  <c r="AG75" i="3"/>
  <c r="AJ75" i="3"/>
  <c r="AG677" i="3"/>
  <c r="AJ677" i="3"/>
  <c r="AG174" i="3"/>
  <c r="AJ174" i="3"/>
  <c r="AG7" i="3"/>
  <c r="AJ7" i="3"/>
  <c r="AG527" i="3"/>
  <c r="AJ527" i="3"/>
  <c r="AG346" i="3"/>
  <c r="AJ346" i="3"/>
  <c r="AG164" i="3"/>
  <c r="AJ164" i="3"/>
  <c r="AG269" i="3"/>
  <c r="AJ269" i="3"/>
  <c r="AG217" i="3"/>
  <c r="AJ217" i="3"/>
  <c r="AG480" i="3"/>
  <c r="AJ480" i="3"/>
  <c r="AG314" i="3"/>
  <c r="AJ314" i="3"/>
  <c r="AG32" i="3"/>
  <c r="AJ32" i="3"/>
  <c r="AG513" i="3"/>
  <c r="AJ513" i="3"/>
  <c r="AG477" i="3"/>
  <c r="AJ477" i="3"/>
  <c r="AG325" i="3"/>
  <c r="AJ325" i="3"/>
  <c r="AG199" i="3"/>
  <c r="AJ199" i="3"/>
  <c r="AG208" i="3"/>
  <c r="AJ208" i="3"/>
  <c r="AG687" i="3"/>
  <c r="AJ687" i="3"/>
  <c r="AG179" i="3"/>
  <c r="AJ179" i="3"/>
  <c r="AG48" i="3"/>
  <c r="AJ48" i="3"/>
  <c r="AG476" i="3"/>
  <c r="AJ476" i="3"/>
  <c r="AG563" i="3"/>
  <c r="AJ563" i="3"/>
  <c r="AG263" i="3"/>
  <c r="AJ263" i="3"/>
  <c r="AG672" i="3"/>
  <c r="AJ672" i="3"/>
  <c r="AG634" i="3"/>
  <c r="AJ634" i="3"/>
  <c r="AG198" i="3"/>
  <c r="AJ198" i="3"/>
  <c r="AG332" i="3"/>
  <c r="AJ332" i="3"/>
  <c r="AG398" i="3"/>
  <c r="AJ398" i="3"/>
  <c r="AG47" i="3"/>
  <c r="AJ47" i="3"/>
  <c r="AG418" i="3"/>
  <c r="AJ418" i="3"/>
  <c r="AG369" i="3"/>
  <c r="AJ369" i="3"/>
  <c r="AG644" i="3"/>
  <c r="AJ644" i="3"/>
  <c r="AG604" i="3"/>
  <c r="AJ604" i="3"/>
  <c r="AG427" i="3"/>
  <c r="AJ427" i="3"/>
  <c r="AG81" i="3"/>
  <c r="AJ81" i="3"/>
  <c r="AG526" i="3"/>
  <c r="AJ526" i="3"/>
  <c r="AG317" i="3"/>
  <c r="AJ317" i="3"/>
  <c r="AG425" i="3"/>
  <c r="AJ425" i="3"/>
  <c r="AG668" i="3"/>
  <c r="AJ668" i="3"/>
  <c r="AG553" i="3"/>
  <c r="AJ553" i="3"/>
  <c r="AG278" i="3"/>
  <c r="AJ278" i="3"/>
  <c r="AG355" i="3"/>
  <c r="AJ355" i="3"/>
  <c r="AG60" i="3"/>
  <c r="AJ60" i="3"/>
  <c r="AG500" i="3"/>
  <c r="AJ500" i="3"/>
  <c r="AG542" i="3"/>
  <c r="AJ542" i="3"/>
  <c r="AG588" i="3"/>
  <c r="AJ588" i="3"/>
  <c r="AG15" i="3"/>
  <c r="AJ15" i="3"/>
  <c r="AG559" i="3"/>
  <c r="AJ559" i="3"/>
  <c r="AG193" i="3"/>
  <c r="AJ193" i="3"/>
  <c r="AG79" i="3"/>
  <c r="AJ79" i="3"/>
  <c r="AG143" i="3"/>
  <c r="AJ143" i="3"/>
  <c r="AG619" i="3"/>
  <c r="AJ619" i="3"/>
  <c r="AG253" i="3"/>
  <c r="AJ253" i="3"/>
  <c r="AG368" i="3"/>
  <c r="AJ368" i="3"/>
  <c r="AG373" i="3"/>
  <c r="AJ373" i="3"/>
  <c r="AG306" i="3"/>
  <c r="AJ306" i="3"/>
  <c r="AG352" i="3"/>
  <c r="AJ352" i="3"/>
  <c r="AG62" i="3"/>
  <c r="AJ62" i="3"/>
  <c r="AG367" i="3"/>
  <c r="AJ367" i="3"/>
  <c r="AG340" i="3"/>
  <c r="AJ340" i="3"/>
  <c r="AG356" i="3"/>
  <c r="AJ356" i="3"/>
  <c r="AG497" i="3"/>
  <c r="AJ497" i="3"/>
  <c r="AG228" i="3"/>
  <c r="AJ228" i="3"/>
  <c r="AG290" i="3"/>
  <c r="AJ290" i="3"/>
  <c r="AG670" i="3"/>
  <c r="AJ670" i="3"/>
  <c r="AG428" i="3"/>
  <c r="AJ428" i="3"/>
  <c r="AG362" i="3"/>
  <c r="AJ362" i="3"/>
  <c r="AG381" i="3"/>
  <c r="AJ381" i="3"/>
  <c r="AG444" i="3"/>
  <c r="AJ444" i="3"/>
  <c r="AG320" i="3"/>
  <c r="AJ320" i="3"/>
  <c r="AG484" i="3"/>
  <c r="AJ484" i="3"/>
  <c r="AG246" i="3"/>
  <c r="AJ246" i="3"/>
  <c r="AG237" i="3"/>
  <c r="AJ237" i="3"/>
  <c r="AG310" i="3"/>
  <c r="AJ310" i="3"/>
  <c r="AG105" i="3"/>
  <c r="AJ105" i="3"/>
  <c r="AG635" i="3"/>
  <c r="AJ635" i="3"/>
  <c r="AG494" i="3"/>
  <c r="AJ494" i="3"/>
  <c r="AG162" i="3"/>
  <c r="AJ162" i="3"/>
  <c r="AG629" i="3"/>
  <c r="AJ629" i="3"/>
  <c r="AG651" i="3"/>
  <c r="AJ651" i="3"/>
  <c r="AG72" i="3"/>
  <c r="AJ72" i="3"/>
  <c r="AG219" i="3"/>
  <c r="AJ219" i="3"/>
  <c r="AG447" i="3"/>
  <c r="AJ447" i="3"/>
  <c r="AG124" i="3"/>
  <c r="AJ124" i="3"/>
  <c r="AG540" i="3"/>
  <c r="AJ540" i="3"/>
  <c r="AG223" i="3"/>
  <c r="AJ223" i="3"/>
  <c r="AG568" i="3"/>
  <c r="AJ568" i="3"/>
  <c r="AG74" i="3"/>
  <c r="AJ74" i="3"/>
  <c r="AG423" i="3"/>
  <c r="AJ423" i="3"/>
  <c r="AG493" i="3"/>
  <c r="AJ493" i="3"/>
  <c r="AG530" i="3"/>
  <c r="AJ530" i="3"/>
  <c r="AG419" i="3"/>
  <c r="AJ419" i="3"/>
  <c r="AG456" i="3"/>
  <c r="AJ456" i="3"/>
  <c r="AG663" i="3"/>
  <c r="AJ663" i="3"/>
  <c r="AG336" i="3"/>
  <c r="AJ336" i="3"/>
  <c r="AG94" i="3"/>
  <c r="AJ94" i="3"/>
  <c r="AG607" i="3"/>
  <c r="AJ607" i="3"/>
  <c r="AG379" i="3"/>
  <c r="AJ379" i="3"/>
  <c r="AG576" i="3"/>
  <c r="AJ576" i="3"/>
  <c r="AG71" i="3"/>
  <c r="AJ71" i="3"/>
  <c r="AG391" i="3"/>
  <c r="AJ391" i="3"/>
  <c r="AG28" i="3"/>
  <c r="AJ28" i="3"/>
  <c r="AG125" i="3"/>
  <c r="AJ125" i="3"/>
  <c r="AG205" i="3"/>
  <c r="AJ205" i="3"/>
  <c r="AG221" i="3"/>
  <c r="AJ221" i="3"/>
  <c r="AG683" i="3"/>
  <c r="AJ683" i="3"/>
  <c r="AG86" i="3"/>
  <c r="AJ86" i="3"/>
  <c r="AG187" i="3"/>
  <c r="AJ187" i="3"/>
  <c r="AG488" i="3"/>
  <c r="AJ488" i="3"/>
  <c r="AG245" i="3"/>
  <c r="AJ245" i="3"/>
  <c r="AG147" i="3"/>
  <c r="AJ147" i="3"/>
  <c r="AG180" i="3"/>
  <c r="AJ180" i="3"/>
  <c r="AG358" i="3"/>
  <c r="AJ358" i="3"/>
  <c r="AG593" i="3"/>
  <c r="AJ593" i="3"/>
  <c r="AG331" i="3"/>
  <c r="AJ331" i="3"/>
  <c r="AG41" i="3"/>
  <c r="AJ41" i="3"/>
  <c r="AG437" i="3"/>
  <c r="AJ437" i="3"/>
  <c r="AG95" i="3"/>
  <c r="AJ95" i="3"/>
  <c r="AG91" i="3"/>
  <c r="AJ91" i="3"/>
  <c r="AG97" i="3"/>
  <c r="AJ97" i="3"/>
  <c r="AG265" i="3"/>
  <c r="AJ265" i="3"/>
  <c r="AG555" i="3"/>
  <c r="AJ555" i="3"/>
  <c r="AG120" i="3"/>
  <c r="AJ120" i="3"/>
  <c r="AG640" i="3"/>
  <c r="AJ640" i="3"/>
  <c r="AG335" i="3"/>
  <c r="AJ335" i="3"/>
  <c r="AG486" i="3"/>
  <c r="AJ486" i="3"/>
  <c r="AG126" i="3"/>
  <c r="AJ126" i="3"/>
  <c r="AG407" i="3"/>
  <c r="AJ407" i="3"/>
  <c r="AG442" i="3"/>
  <c r="AJ442" i="3"/>
  <c r="AG574" i="3"/>
  <c r="AJ574" i="3"/>
  <c r="AG550" i="3"/>
  <c r="AJ550" i="3"/>
  <c r="AG623" i="3"/>
  <c r="AJ623" i="3"/>
  <c r="AG686" i="3"/>
  <c r="AJ686" i="3"/>
  <c r="AG78" i="3"/>
  <c r="AJ78" i="3"/>
  <c r="AG313" i="3"/>
  <c r="AJ313" i="3"/>
  <c r="AG551" i="3"/>
  <c r="AJ551" i="3"/>
  <c r="AG44" i="3"/>
  <c r="AJ44" i="3"/>
  <c r="AG578" i="3"/>
  <c r="AJ578" i="3"/>
  <c r="AG388" i="3"/>
  <c r="AJ388" i="3"/>
  <c r="AG58" i="3"/>
  <c r="AJ58" i="3"/>
  <c r="AG184" i="3"/>
  <c r="AJ184" i="3"/>
  <c r="AG40" i="3"/>
  <c r="AJ40" i="3"/>
  <c r="AG22" i="3"/>
  <c r="AJ22" i="3"/>
  <c r="AG250" i="3"/>
  <c r="AJ250" i="3"/>
  <c r="AG570" i="3"/>
  <c r="AJ570" i="3"/>
  <c r="AG462" i="3"/>
  <c r="AJ462" i="3"/>
  <c r="AG538" i="3"/>
  <c r="AJ538" i="3"/>
  <c r="AG109" i="3"/>
  <c r="AJ109" i="3"/>
  <c r="AG298" i="3"/>
  <c r="AJ298" i="3"/>
  <c r="AG378" i="3"/>
  <c r="AJ378" i="3"/>
  <c r="AG524" i="3"/>
  <c r="AJ524" i="3"/>
  <c r="AG118" i="3"/>
  <c r="AJ118" i="3"/>
  <c r="AG548" i="3"/>
  <c r="AJ548" i="3"/>
  <c r="AG289" i="3"/>
  <c r="AJ289" i="3"/>
  <c r="AG678" i="3"/>
  <c r="AJ678" i="3"/>
  <c r="AG544" i="3"/>
  <c r="AJ544" i="3"/>
  <c r="AG148" i="3"/>
  <c r="AJ148" i="3"/>
  <c r="AG287" i="3"/>
  <c r="AJ287" i="3"/>
  <c r="AG330" i="3"/>
  <c r="AJ330" i="3"/>
  <c r="AG435" i="3"/>
  <c r="AJ435" i="3"/>
  <c r="AG439" i="3"/>
  <c r="AJ439" i="3"/>
  <c r="AG564" i="3"/>
  <c r="AJ564" i="3"/>
  <c r="AG307" i="3"/>
  <c r="AJ307" i="3"/>
  <c r="AG520" i="3"/>
  <c r="AJ520" i="3"/>
  <c r="AG533" i="3"/>
  <c r="AJ533" i="3"/>
  <c r="AG131" i="3"/>
  <c r="AJ131" i="3"/>
  <c r="AG344" i="3"/>
  <c r="AJ344" i="3"/>
  <c r="AG150" i="3"/>
  <c r="AJ150" i="3"/>
  <c r="AG664" i="3"/>
  <c r="AJ664" i="3"/>
  <c r="AG460" i="3"/>
  <c r="AJ460" i="3"/>
  <c r="AG649" i="3"/>
  <c r="AJ649" i="3"/>
  <c r="AG142" i="3"/>
  <c r="AJ142" i="3"/>
  <c r="AG106" i="3"/>
  <c r="AJ106" i="3"/>
  <c r="AG112" i="3"/>
  <c r="AJ112" i="3"/>
  <c r="AG492" i="3"/>
  <c r="AJ492" i="3"/>
  <c r="AG207" i="3"/>
  <c r="AJ207" i="3"/>
  <c r="AG293" i="3"/>
  <c r="AJ293" i="3"/>
  <c r="AG82" i="3"/>
  <c r="AJ82" i="3"/>
  <c r="AG689" i="3"/>
  <c r="AJ689" i="3"/>
  <c r="AG247" i="3"/>
  <c r="AJ247" i="3"/>
  <c r="AG400" i="3"/>
  <c r="AJ400" i="3"/>
  <c r="AG387" i="3"/>
  <c r="AJ387" i="3"/>
  <c r="AG422" i="3"/>
  <c r="AJ422" i="3"/>
  <c r="AG455" i="3"/>
  <c r="AJ455" i="3"/>
  <c r="AG522" i="3"/>
  <c r="AJ522" i="3"/>
  <c r="AG319" i="3"/>
  <c r="AJ319" i="3"/>
  <c r="AG657" i="3"/>
  <c r="AJ657" i="3"/>
  <c r="AG286" i="3"/>
  <c r="AJ286" i="3"/>
  <c r="AG226" i="3"/>
  <c r="AJ226" i="3"/>
  <c r="AG691" i="3"/>
  <c r="AJ691" i="3"/>
  <c r="AG558" i="3"/>
  <c r="AJ558" i="3"/>
  <c r="AG659" i="3"/>
  <c r="AJ659" i="3"/>
  <c r="AG360" i="3"/>
  <c r="AJ360" i="3"/>
  <c r="AG415" i="3"/>
  <c r="AJ415" i="3"/>
  <c r="AG469" i="3"/>
  <c r="AJ469" i="3"/>
  <c r="AG465" i="3"/>
  <c r="AJ465" i="3"/>
  <c r="AG412" i="3"/>
  <c r="AJ412" i="3"/>
  <c r="AG461" i="3"/>
  <c r="AJ461" i="3"/>
  <c r="AG351" i="3"/>
  <c r="AJ351" i="3"/>
  <c r="AG586" i="3"/>
  <c r="AJ586" i="3"/>
  <c r="AG638" i="3"/>
  <c r="AJ638" i="3"/>
  <c r="AG676" i="3"/>
  <c r="AJ676" i="3"/>
  <c r="AG242" i="3"/>
  <c r="AJ242" i="3"/>
  <c r="AG549" i="3"/>
  <c r="AJ549" i="3"/>
  <c r="AG681" i="3"/>
  <c r="AJ681" i="3"/>
  <c r="AG256" i="3"/>
  <c r="AJ256" i="3"/>
  <c r="AG467" i="3"/>
  <c r="AJ467" i="3"/>
  <c r="AG309" i="3"/>
  <c r="AJ309" i="3"/>
  <c r="AG159" i="3"/>
  <c r="AJ159" i="3"/>
  <c r="AG292" i="3"/>
  <c r="AJ292" i="3"/>
  <c r="AG537" i="3"/>
  <c r="AJ537" i="3"/>
  <c r="AG211" i="3"/>
  <c r="AJ211" i="3"/>
  <c r="AG430" i="3"/>
  <c r="AJ430" i="3"/>
  <c r="AG416" i="3"/>
  <c r="AJ416" i="3"/>
  <c r="AG446" i="3"/>
  <c r="AJ446" i="3"/>
  <c r="AG468" i="3"/>
  <c r="AJ468" i="3"/>
  <c r="AG291" i="3"/>
  <c r="AJ291" i="3"/>
  <c r="AG134" i="3"/>
  <c r="AJ134" i="3"/>
  <c r="AG655" i="3"/>
  <c r="AJ655" i="3"/>
  <c r="AG139" i="3"/>
  <c r="AJ139" i="3"/>
  <c r="AG595" i="3"/>
  <c r="AJ595" i="3"/>
  <c r="AG605" i="3"/>
  <c r="AJ605" i="3"/>
  <c r="AG660" i="3"/>
  <c r="AJ660" i="3"/>
  <c r="AG431" i="3"/>
  <c r="AJ431" i="3"/>
  <c r="AG93" i="3"/>
  <c r="AJ93" i="3"/>
  <c r="AG149" i="3"/>
  <c r="AJ149" i="3"/>
  <c r="AG483" i="3"/>
  <c r="AJ483" i="3"/>
  <c r="AG627" i="3"/>
  <c r="AJ627" i="3"/>
  <c r="AG51" i="3"/>
  <c r="AJ51" i="3"/>
  <c r="AG218" i="3"/>
  <c r="AJ218" i="3"/>
  <c r="AG600" i="3"/>
  <c r="AJ600" i="3"/>
  <c r="AG656" i="3"/>
  <c r="AJ656" i="3"/>
  <c r="AG489" i="3"/>
  <c r="AJ489" i="3"/>
  <c r="AG650" i="3"/>
  <c r="AJ650" i="3"/>
  <c r="AG122" i="3"/>
  <c r="AJ122" i="3"/>
  <c r="AG37" i="3"/>
  <c r="AJ37" i="3"/>
  <c r="AG215" i="3"/>
  <c r="AJ215" i="3"/>
  <c r="AG509" i="3"/>
  <c r="AJ509" i="3"/>
  <c r="AG167" i="3"/>
  <c r="AJ167" i="3"/>
  <c r="AG525" i="3"/>
  <c r="AJ525" i="3"/>
  <c r="AG327" i="3"/>
  <c r="AJ327" i="3"/>
  <c r="AG110" i="3"/>
  <c r="AJ110" i="3"/>
  <c r="AG521" i="3"/>
  <c r="AJ521" i="3"/>
  <c r="AG96" i="3"/>
  <c r="AJ96" i="3"/>
  <c r="AG206" i="3"/>
  <c r="AJ206" i="3"/>
  <c r="AG160" i="3"/>
  <c r="AJ160" i="3"/>
  <c r="AG612" i="3"/>
  <c r="AJ612" i="3"/>
  <c r="AG135" i="3"/>
  <c r="AJ135" i="3"/>
  <c r="AG616" i="3"/>
  <c r="AJ616" i="3"/>
  <c r="AG262" i="3"/>
  <c r="AJ262" i="3"/>
  <c r="AG642" i="3"/>
  <c r="AJ642" i="3"/>
  <c r="AG639" i="3"/>
  <c r="AJ639" i="3"/>
  <c r="AG100" i="3"/>
  <c r="AJ100" i="3"/>
  <c r="AG374" i="3"/>
  <c r="AJ374" i="3"/>
  <c r="AG463" i="3"/>
  <c r="AJ463" i="3"/>
  <c r="AG83" i="3"/>
  <c r="AJ83" i="3"/>
  <c r="AG438" i="3"/>
  <c r="AJ438" i="3"/>
  <c r="AG337" i="3"/>
  <c r="AJ337" i="3"/>
  <c r="AG575" i="3"/>
  <c r="AJ575" i="3"/>
  <c r="AG195" i="3"/>
  <c r="AJ195" i="3"/>
  <c r="AG173" i="3"/>
  <c r="AJ173" i="3"/>
  <c r="AG73" i="3"/>
  <c r="AJ73" i="3"/>
  <c r="AG129" i="3"/>
  <c r="AJ129" i="3"/>
  <c r="AG33" i="3"/>
  <c r="AJ33" i="3"/>
  <c r="AG280" i="3"/>
  <c r="AJ280" i="3"/>
  <c r="AG272" i="3"/>
  <c r="AJ272" i="3"/>
  <c r="AG459" i="3"/>
  <c r="AJ459" i="3"/>
  <c r="AG194" i="3"/>
  <c r="AJ194" i="3"/>
  <c r="AG648" i="3"/>
  <c r="AJ648" i="3"/>
  <c r="AG181" i="3"/>
  <c r="AJ181" i="3"/>
  <c r="AG348" i="3"/>
  <c r="AJ348" i="3"/>
  <c r="AG561" i="3"/>
  <c r="AJ561" i="3"/>
  <c r="AG411" i="3"/>
  <c r="AJ411" i="3"/>
  <c r="AG283" i="3"/>
  <c r="AJ283" i="3"/>
  <c r="AG472" i="3"/>
  <c r="AJ472" i="3"/>
  <c r="AG127" i="3"/>
  <c r="AJ127" i="3"/>
  <c r="AG573" i="3"/>
  <c r="AJ573" i="3"/>
  <c r="AG204" i="3"/>
  <c r="AJ204" i="3"/>
  <c r="AG688" i="3"/>
  <c r="AJ688" i="3"/>
  <c r="AG504" i="3"/>
  <c r="AJ504" i="3"/>
  <c r="AG5" i="3"/>
  <c r="AJ5" i="3"/>
  <c r="AG341" i="3"/>
  <c r="AJ341" i="3"/>
  <c r="AG406" i="3"/>
  <c r="AJ406" i="3"/>
  <c r="AG270" i="3"/>
  <c r="AJ270" i="3"/>
  <c r="AG396" i="3"/>
  <c r="AJ396" i="3"/>
  <c r="AG200" i="3"/>
  <c r="AJ200" i="3"/>
  <c r="AG569" i="3"/>
  <c r="AJ569" i="3"/>
  <c r="AG365" i="3"/>
  <c r="AJ365" i="3"/>
  <c r="AG8" i="3"/>
  <c r="AJ8" i="3"/>
  <c r="AG633" i="3"/>
  <c r="AJ633" i="3"/>
  <c r="AG264" i="3"/>
  <c r="AJ264" i="3"/>
  <c r="AG153" i="3"/>
  <c r="AJ153" i="3"/>
  <c r="AG366" i="3"/>
  <c r="AJ366" i="3"/>
  <c r="AG50" i="3"/>
  <c r="AJ50" i="3"/>
  <c r="AG209" i="3"/>
  <c r="AJ209" i="3"/>
  <c r="AG441" i="3"/>
  <c r="AJ441" i="3"/>
  <c r="AG453" i="3"/>
  <c r="AJ453" i="3"/>
  <c r="AG216" i="3"/>
  <c r="AJ216" i="3"/>
  <c r="AG647" i="3"/>
  <c r="AJ647" i="3"/>
  <c r="AG64" i="3"/>
  <c r="AJ64" i="3"/>
  <c r="AG599" i="3"/>
  <c r="AJ599" i="3"/>
  <c r="AG376" i="3"/>
  <c r="AJ376" i="3"/>
  <c r="AG29" i="3"/>
  <c r="AJ29" i="3"/>
  <c r="AG556" i="3"/>
  <c r="AJ556" i="3"/>
  <c r="AG273" i="3"/>
  <c r="AJ273" i="3"/>
  <c r="AG39" i="3"/>
  <c r="AJ39" i="3"/>
  <c r="AG353" i="3"/>
  <c r="AJ353" i="3"/>
  <c r="AG582" i="3"/>
  <c r="AJ582" i="3"/>
  <c r="AG471" i="3"/>
  <c r="AJ471" i="3"/>
  <c r="AG12" i="3"/>
  <c r="AJ12" i="3"/>
  <c r="AG675" i="3"/>
  <c r="AJ675" i="3"/>
  <c r="AG618" i="3"/>
  <c r="AJ618" i="3"/>
  <c r="AG432" i="3"/>
  <c r="AJ432" i="3"/>
  <c r="AG56" i="3"/>
  <c r="AJ56" i="3"/>
  <c r="AG506" i="3"/>
  <c r="AJ506" i="3"/>
  <c r="AG615" i="3"/>
  <c r="AJ615" i="3"/>
  <c r="AG383" i="3"/>
  <c r="AJ383" i="3"/>
  <c r="AG146" i="3"/>
  <c r="AJ146" i="3"/>
  <c r="AG254" i="3"/>
  <c r="AJ254" i="3"/>
  <c r="AG454" i="3"/>
  <c r="AJ454" i="3"/>
  <c r="AG470" i="3"/>
  <c r="AJ470" i="3"/>
  <c r="AG665" i="3"/>
  <c r="AJ665" i="3"/>
  <c r="AG673" i="3"/>
  <c r="AJ673" i="3"/>
  <c r="AG626" i="3"/>
  <c r="AJ626" i="3"/>
  <c r="AG27" i="3"/>
  <c r="AJ27" i="3"/>
  <c r="AG361" i="3"/>
  <c r="AJ361" i="3"/>
  <c r="AG151" i="3"/>
  <c r="AJ151" i="3"/>
  <c r="AG301" i="3"/>
  <c r="AJ301" i="3"/>
  <c r="AG473" i="3"/>
  <c r="AJ473" i="3"/>
  <c r="AG154" i="3"/>
  <c r="AJ154" i="3"/>
  <c r="AG128" i="3"/>
  <c r="AJ128" i="3"/>
  <c r="AG248" i="3"/>
  <c r="AJ248" i="3"/>
  <c r="AG302" i="3"/>
  <c r="AJ302" i="3"/>
  <c r="AG543" i="3"/>
  <c r="AJ543" i="3"/>
  <c r="AG252" i="3"/>
  <c r="AJ252" i="3"/>
  <c r="AG163" i="3"/>
  <c r="AJ163" i="3"/>
  <c r="AG516" i="3"/>
  <c r="AJ516" i="3"/>
  <c r="AG552" i="3"/>
  <c r="AJ552" i="3"/>
  <c r="AG528" i="3"/>
  <c r="AJ528" i="3"/>
  <c r="AG409" i="3"/>
  <c r="AJ409" i="3"/>
  <c r="AG191" i="3"/>
  <c r="AJ191" i="3"/>
  <c r="AG372" i="3"/>
  <c r="AJ372" i="3"/>
  <c r="AG490" i="3"/>
  <c r="AJ490" i="3"/>
  <c r="AG625" i="3"/>
  <c r="AJ625" i="3"/>
  <c r="AG429" i="3"/>
  <c r="AJ429" i="3"/>
  <c r="AG531" i="3"/>
  <c r="AJ531" i="3"/>
  <c r="AG189" i="3"/>
  <c r="AJ189" i="3"/>
  <c r="AG92" i="3"/>
  <c r="AJ92" i="3"/>
  <c r="AG17" i="3"/>
  <c r="AJ17" i="3"/>
  <c r="AG529" i="3"/>
  <c r="AJ529" i="3"/>
  <c r="AG328" i="3"/>
  <c r="AJ328" i="3"/>
  <c r="AG682" i="3"/>
  <c r="AJ682" i="3"/>
  <c r="AG481" i="3"/>
  <c r="AJ481" i="3"/>
  <c r="AG171" i="3"/>
  <c r="AJ171" i="3"/>
  <c r="AG392" i="3"/>
  <c r="AJ392" i="3"/>
  <c r="AG203" i="3"/>
  <c r="AJ203" i="3"/>
  <c r="AG49" i="3"/>
  <c r="AJ49" i="3"/>
  <c r="AG326" i="3"/>
  <c r="AJ326" i="3"/>
  <c r="AG434" i="3"/>
  <c r="AJ434" i="3"/>
  <c r="AG229" i="3"/>
  <c r="AJ229" i="3"/>
  <c r="AG36" i="3"/>
  <c r="AJ36" i="3"/>
  <c r="AG227" i="3"/>
  <c r="AJ227" i="3"/>
  <c r="AG38" i="3"/>
  <c r="AJ38" i="3"/>
  <c r="AG436" i="3"/>
  <c r="AJ436" i="3"/>
  <c r="AG545" i="3"/>
  <c r="AJ545" i="3"/>
  <c r="AG197" i="3"/>
  <c r="AJ197" i="3"/>
  <c r="AG152" i="3"/>
  <c r="AJ152" i="3"/>
  <c r="AG45" i="3"/>
  <c r="AJ45" i="3"/>
  <c r="AG23" i="3"/>
  <c r="AJ23" i="3"/>
  <c r="AG636" i="3"/>
  <c r="AJ636" i="3"/>
  <c r="AG30" i="3"/>
  <c r="AJ30" i="3"/>
  <c r="AG299" i="3"/>
  <c r="AJ299" i="3"/>
  <c r="AG413" i="3"/>
  <c r="AJ413" i="3"/>
  <c r="AG232" i="3"/>
  <c r="AJ232" i="3"/>
  <c r="AG581" i="3"/>
  <c r="AJ581" i="3"/>
  <c r="AG584" i="3"/>
  <c r="AJ584" i="3"/>
  <c r="AG188" i="3"/>
  <c r="AJ188" i="3"/>
  <c r="AG259" i="3"/>
  <c r="AJ259" i="3"/>
  <c r="AG433" i="3"/>
  <c r="AJ433" i="3"/>
  <c r="AG539" i="3"/>
  <c r="AJ539" i="3"/>
  <c r="AG239" i="3"/>
  <c r="AJ239" i="3"/>
  <c r="AG276" i="3"/>
  <c r="AJ276" i="3"/>
  <c r="AG318" i="3"/>
  <c r="AJ318" i="3"/>
  <c r="AG67" i="3"/>
  <c r="AJ67" i="3"/>
  <c r="AG580" i="3"/>
  <c r="AJ580" i="3"/>
  <c r="AG268" i="3"/>
  <c r="AJ268" i="3"/>
  <c r="AG158" i="3"/>
  <c r="AJ158" i="3"/>
  <c r="AG452" i="3"/>
  <c r="AJ452" i="3"/>
  <c r="AG384" i="3"/>
  <c r="AJ384" i="3"/>
  <c r="AG230" i="3"/>
  <c r="AJ230" i="3"/>
  <c r="AG6" i="3"/>
  <c r="AJ6" i="3"/>
  <c r="AG661" i="3"/>
  <c r="AJ661" i="3"/>
  <c r="AG243" i="3"/>
  <c r="AJ243" i="3"/>
  <c r="AG487" i="3"/>
  <c r="AJ487" i="3"/>
  <c r="AG606" i="3"/>
  <c r="AJ606" i="3"/>
  <c r="AG196" i="3"/>
  <c r="AJ196" i="3"/>
  <c r="AG255" i="3"/>
  <c r="AJ255" i="3"/>
  <c r="AG562" i="3"/>
  <c r="AJ562" i="3"/>
  <c r="AG587" i="3"/>
  <c r="AJ587" i="3"/>
  <c r="AG693" i="3"/>
  <c r="AJ693" i="3"/>
  <c r="AG609" i="3"/>
  <c r="AJ609" i="3"/>
  <c r="AG680" i="3"/>
  <c r="AJ680" i="3"/>
  <c r="AG244" i="3"/>
  <c r="AJ244" i="3"/>
  <c r="AG267" i="3"/>
  <c r="AJ267" i="3"/>
  <c r="AG410" i="3"/>
  <c r="AJ410" i="3"/>
  <c r="AG53" i="3"/>
  <c r="AJ53" i="3"/>
  <c r="AG333" i="3"/>
  <c r="AJ333" i="3"/>
  <c r="AG630" i="3"/>
  <c r="AJ630" i="3"/>
  <c r="AG590" i="3"/>
  <c r="AJ590" i="3"/>
  <c r="AG591" i="3"/>
  <c r="AJ591" i="3"/>
  <c r="AG577" i="3"/>
  <c r="AJ577" i="3"/>
  <c r="AG251" i="3"/>
  <c r="AJ251" i="3"/>
  <c r="AG52" i="3"/>
  <c r="AJ52" i="3"/>
  <c r="AG389" i="3"/>
  <c r="AJ389" i="3"/>
  <c r="AG692" i="3"/>
  <c r="AJ692" i="3"/>
  <c r="AG611" i="3"/>
  <c r="AJ611" i="3"/>
  <c r="AG448" i="3"/>
  <c r="AJ448" i="3"/>
  <c r="AG403" i="3"/>
  <c r="AJ403" i="3"/>
  <c r="AG137" i="3"/>
  <c r="AJ137" i="3"/>
  <c r="AG117" i="3"/>
  <c r="AJ117" i="3"/>
  <c r="AG397" i="3"/>
  <c r="AJ397" i="3"/>
  <c r="AG42" i="3"/>
  <c r="AJ42" i="3"/>
  <c r="AG202" i="3"/>
  <c r="AJ202" i="3"/>
  <c r="AG395" i="3"/>
  <c r="AJ395" i="3"/>
  <c r="AG654" i="3"/>
  <c r="AJ654" i="3"/>
  <c r="AG210" i="3"/>
  <c r="AJ210" i="3"/>
  <c r="AG421" i="3"/>
  <c r="AJ421" i="3"/>
  <c r="AG567" i="3"/>
  <c r="AJ567" i="3"/>
  <c r="AG357" i="3"/>
  <c r="AJ357" i="3"/>
  <c r="AG386" i="3"/>
  <c r="AJ386" i="3"/>
  <c r="AG88" i="3"/>
  <c r="AJ88" i="3"/>
  <c r="AG646" i="3"/>
  <c r="AJ646" i="3"/>
  <c r="AG443" i="3"/>
  <c r="AJ443" i="3"/>
  <c r="AG370" i="3"/>
  <c r="AJ370" i="3"/>
  <c r="AG260" i="3"/>
  <c r="AJ260" i="3"/>
  <c r="AG662" i="3"/>
  <c r="AJ662" i="3"/>
  <c r="AG89" i="3"/>
  <c r="AJ89" i="3"/>
  <c r="AG238" i="3"/>
  <c r="AJ238" i="3"/>
  <c r="AG304" i="3"/>
  <c r="AJ304" i="3"/>
  <c r="AG201" i="3"/>
  <c r="AJ201" i="3"/>
  <c r="AG622" i="3"/>
  <c r="AJ622" i="3"/>
  <c r="AG375" i="3"/>
  <c r="AJ375" i="3"/>
  <c r="AG297" i="3"/>
  <c r="AJ297" i="3"/>
  <c r="AG220" i="3"/>
  <c r="AJ220" i="3"/>
  <c r="AG321" i="3"/>
  <c r="AJ321" i="3"/>
  <c r="AG674" i="3"/>
  <c r="AJ674" i="3"/>
  <c r="AG585" i="3"/>
  <c r="AJ585" i="3"/>
  <c r="AG685" i="3"/>
  <c r="AJ685" i="3"/>
  <c r="AG90" i="3"/>
  <c r="AJ90" i="3"/>
  <c r="AG503" i="3"/>
  <c r="AJ503" i="3"/>
  <c r="AG565" i="3"/>
  <c r="AJ565" i="3"/>
  <c r="AG485" i="3"/>
  <c r="AJ485" i="3"/>
  <c r="AG296" i="3"/>
  <c r="AJ296" i="3"/>
  <c r="AG235" i="3"/>
  <c r="AJ235" i="3"/>
  <c r="AG274" i="3"/>
  <c r="AJ274" i="3"/>
  <c r="AG517" i="3"/>
  <c r="AJ517" i="3"/>
  <c r="AG507" i="3"/>
  <c r="AJ507" i="3"/>
  <c r="AG620" i="3"/>
  <c r="AJ620" i="3"/>
  <c r="AG466" i="3"/>
  <c r="AJ466" i="3"/>
  <c r="AG123" i="3"/>
  <c r="AJ123" i="3"/>
  <c r="AG185" i="3"/>
  <c r="AJ185" i="3"/>
  <c r="AG285" i="3"/>
  <c r="AJ285" i="3"/>
  <c r="AG156" i="3"/>
  <c r="AJ156" i="3"/>
  <c r="AG364" i="3"/>
  <c r="AJ364" i="3"/>
  <c r="AG161" i="3"/>
  <c r="AJ161" i="3"/>
  <c r="AG554" i="3"/>
  <c r="AJ554" i="3"/>
  <c r="AG69" i="3"/>
  <c r="AJ69" i="3"/>
  <c r="AG601" i="3"/>
  <c r="AJ601" i="3"/>
  <c r="AG679" i="3"/>
  <c r="AJ679" i="3"/>
  <c r="AG404" i="3"/>
  <c r="AJ404" i="3"/>
  <c r="AG222" i="3"/>
  <c r="AJ222" i="3"/>
  <c r="AG59" i="3"/>
  <c r="AJ59" i="3"/>
  <c r="AG583" i="3"/>
  <c r="AJ583" i="3"/>
  <c r="AG155" i="3"/>
  <c r="AJ155" i="3"/>
  <c r="AG414" i="3"/>
  <c r="AJ414" i="3"/>
  <c r="AG116" i="3"/>
  <c r="AJ116" i="3"/>
  <c r="AG288" i="3"/>
  <c r="AJ288" i="3"/>
  <c r="AG66" i="3"/>
  <c r="AJ66" i="3"/>
  <c r="AG449" i="3"/>
  <c r="AJ449" i="3"/>
  <c r="AG594" i="3"/>
  <c r="AJ594" i="3"/>
  <c r="AG592" i="3"/>
  <c r="AJ592" i="3"/>
  <c r="AG61" i="3"/>
  <c r="AJ61" i="3"/>
  <c r="AG350" i="3"/>
  <c r="AJ350" i="3"/>
  <c r="AG16" i="3"/>
  <c r="AJ16" i="3"/>
  <c r="AG34" i="3"/>
  <c r="AJ34" i="3"/>
  <c r="AG631" i="3"/>
  <c r="AJ631" i="3"/>
  <c r="AG408" i="3"/>
  <c r="AJ408" i="3"/>
  <c r="AG440" i="3"/>
  <c r="AJ440" i="3"/>
  <c r="AG234" i="3"/>
  <c r="AJ234" i="3"/>
  <c r="AG450" i="3"/>
  <c r="AJ450" i="3"/>
  <c r="AG249" i="3"/>
  <c r="AJ249" i="3"/>
  <c r="AG653" i="3"/>
  <c r="AJ653" i="3"/>
  <c r="AG515" i="3"/>
  <c r="AJ515" i="3"/>
  <c r="AG9" i="3"/>
  <c r="AJ9" i="3"/>
  <c r="AG632" i="3"/>
  <c r="AJ632" i="3"/>
  <c r="AG329" i="3"/>
  <c r="AJ329" i="3"/>
  <c r="AG31" i="3"/>
  <c r="AJ31" i="3"/>
  <c r="AG643" i="3"/>
  <c r="AJ643" i="3"/>
  <c r="AG354" i="3"/>
  <c r="AJ354" i="3"/>
  <c r="AG399" i="3"/>
  <c r="AJ399" i="3"/>
  <c r="AG510" i="3"/>
  <c r="AJ510" i="3"/>
  <c r="AG311" i="3"/>
  <c r="AJ311" i="3"/>
  <c r="AG70" i="3"/>
  <c r="AJ70" i="3"/>
  <c r="AG390" i="3"/>
  <c r="AJ390" i="3"/>
  <c r="AG14" i="3"/>
  <c r="AJ14" i="3"/>
  <c r="AG475" i="3"/>
  <c r="AJ475" i="3"/>
  <c r="AG345" i="3"/>
  <c r="AJ345" i="3"/>
  <c r="AG54" i="3"/>
  <c r="AJ54" i="3"/>
  <c r="AG275" i="3"/>
  <c r="AJ275" i="3"/>
  <c r="AG111" i="3"/>
  <c r="AJ111" i="3"/>
  <c r="AK1" i="3"/>
  <c r="AG405" i="3"/>
  <c r="AJ405" i="3"/>
  <c r="AG363" i="3"/>
  <c r="AJ363" i="3"/>
  <c r="AG240" i="3"/>
  <c r="AJ240" i="3"/>
  <c r="AG502" i="3"/>
  <c r="AJ502" i="3"/>
  <c r="AG136" i="3"/>
  <c r="AJ136" i="3"/>
  <c r="AG571" i="3"/>
  <c r="AJ571" i="3"/>
  <c r="AG499" i="3"/>
  <c r="AJ499" i="3"/>
  <c r="AG560" i="3"/>
  <c r="AJ560" i="3"/>
  <c r="AJ1" i="1"/>
  <c r="BE439" i="1"/>
  <c r="BE685" i="1"/>
  <c r="BE414" i="1"/>
  <c r="BE244" i="1"/>
  <c r="BE243" i="1"/>
  <c r="BE169" i="1"/>
  <c r="BE63" i="1"/>
  <c r="BE12" i="1"/>
  <c r="BE489" i="1"/>
  <c r="BE376" i="1"/>
  <c r="BE353" i="1"/>
  <c r="BE690" i="1"/>
  <c r="BE649" i="1"/>
  <c r="BE608" i="1"/>
  <c r="BE536" i="1"/>
  <c r="BE648" i="1"/>
  <c r="BE571" i="1"/>
  <c r="BE564" i="1"/>
  <c r="BE410" i="1"/>
  <c r="BE83" i="1"/>
  <c r="BE23" i="1"/>
  <c r="BE210" i="1"/>
  <c r="BE289" i="1"/>
  <c r="BE279" i="1"/>
  <c r="BE146" i="1"/>
  <c r="BE293" i="1"/>
  <c r="BE120" i="1"/>
  <c r="BE138" i="1"/>
  <c r="BE314" i="1"/>
  <c r="BE316" i="1"/>
  <c r="BE45" i="1"/>
  <c r="BE80" i="1"/>
  <c r="BE231" i="1"/>
  <c r="BE61" i="1"/>
  <c r="BE278" i="1"/>
  <c r="BE102" i="1"/>
  <c r="BE40" i="1"/>
  <c r="BE270" i="1"/>
  <c r="BE328" i="1"/>
  <c r="BE70" i="1"/>
  <c r="BE503" i="1"/>
  <c r="BE613" i="1"/>
  <c r="BE562" i="1"/>
  <c r="BE367" i="1"/>
  <c r="BE561" i="1"/>
  <c r="BE492" i="1"/>
  <c r="BE654" i="1"/>
  <c r="BE302" i="1"/>
  <c r="BE318" i="1"/>
  <c r="BE202" i="1"/>
  <c r="BE35" i="1"/>
  <c r="BE301" i="1"/>
  <c r="BE198" i="1"/>
  <c r="BE57" i="1"/>
  <c r="BE166" i="1"/>
  <c r="BE167" i="1"/>
  <c r="BE497" i="1"/>
  <c r="BE607" i="1"/>
  <c r="BE482" i="1"/>
  <c r="BE413" i="1"/>
  <c r="BE569" i="1"/>
  <c r="BE427" i="1"/>
  <c r="BE459" i="1"/>
  <c r="BE491" i="1"/>
  <c r="BE523" i="1"/>
  <c r="BE585" i="1"/>
  <c r="BE617" i="1"/>
  <c r="BE364" i="1"/>
  <c r="BE426" i="1"/>
  <c r="BE554" i="1"/>
  <c r="BE355" i="1"/>
  <c r="BE342" i="1"/>
  <c r="BE375" i="1"/>
  <c r="BE464" i="1"/>
  <c r="BE645" i="1"/>
  <c r="BE582" i="1"/>
  <c r="BE354" i="1"/>
  <c r="BE512" i="1"/>
  <c r="BE681" i="1"/>
  <c r="BE590" i="1"/>
  <c r="BE488" i="1"/>
  <c r="BE687" i="1"/>
  <c r="BE639" i="1"/>
  <c r="BE209" i="1"/>
  <c r="BE287" i="1"/>
  <c r="BE283" i="1"/>
  <c r="BE252" i="1"/>
  <c r="BE272" i="1"/>
  <c r="BE304" i="1"/>
  <c r="BE256" i="1"/>
  <c r="BE159" i="1"/>
  <c r="BE34" i="1"/>
  <c r="BE77" i="1"/>
  <c r="BE50" i="1"/>
  <c r="BE220" i="1"/>
  <c r="BE106" i="1"/>
  <c r="BE305" i="1"/>
  <c r="BE157" i="1"/>
  <c r="BE76" i="1"/>
  <c r="BE15" i="1"/>
  <c r="BE200" i="1"/>
  <c r="BE245" i="1"/>
  <c r="BE153" i="1"/>
  <c r="BE213" i="1"/>
  <c r="BE471" i="1"/>
  <c r="BE597" i="1"/>
  <c r="BE442" i="1"/>
  <c r="BE411" i="1"/>
  <c r="BE637" i="1"/>
  <c r="BE576" i="1"/>
  <c r="BE675" i="1"/>
  <c r="BE452" i="1"/>
  <c r="BE329" i="1"/>
  <c r="BE190" i="1"/>
  <c r="BE248" i="1"/>
  <c r="BE134" i="1"/>
  <c r="BE221" i="1"/>
  <c r="BE281" i="1"/>
  <c r="BE263" i="1"/>
  <c r="BE78" i="1"/>
  <c r="BE274" i="1"/>
  <c r="BE39" i="1"/>
  <c r="BE178" i="1"/>
  <c r="BE82" i="1"/>
  <c r="BE111" i="1"/>
  <c r="BE172" i="1"/>
  <c r="BE253" i="1"/>
  <c r="BE161" i="1"/>
  <c r="BE219" i="1"/>
  <c r="BE20" i="1"/>
  <c r="BE322" i="1"/>
  <c r="BE52" i="1"/>
  <c r="BE183" i="1"/>
  <c r="BE297" i="1"/>
  <c r="BE251" i="1"/>
  <c r="BE298" i="1"/>
  <c r="BE55" i="1"/>
  <c r="BE291" i="1"/>
  <c r="BE9" i="1"/>
  <c r="BE88" i="1"/>
  <c r="BE556" i="1"/>
  <c r="BE652" i="1"/>
  <c r="BE636" i="1"/>
  <c r="BE440" i="1"/>
  <c r="BE502" i="1"/>
  <c r="BE657" i="1"/>
  <c r="BE663" i="1"/>
  <c r="BE346" i="1"/>
  <c r="BE557" i="1"/>
  <c r="BE634" i="1"/>
  <c r="BE406" i="1"/>
  <c r="BE361" i="1"/>
  <c r="BE405" i="1"/>
  <c r="BE341" i="1"/>
  <c r="BE530" i="1"/>
  <c r="BE416" i="1"/>
  <c r="BE352" i="1"/>
  <c r="BE611" i="1"/>
  <c r="BE579" i="1"/>
  <c r="BE517" i="1"/>
  <c r="BE485" i="1"/>
  <c r="BE453" i="1"/>
  <c r="BE421" i="1"/>
  <c r="BE417" i="1"/>
  <c r="BE349" i="1"/>
  <c r="BE392" i="1"/>
  <c r="BE575" i="1"/>
  <c r="BE457" i="1"/>
  <c r="BE390" i="1"/>
  <c r="BE383" i="1"/>
  <c r="BE378" i="1"/>
  <c r="BE333" i="1"/>
  <c r="BE224" i="1"/>
  <c r="BE53" i="1"/>
  <c r="BE521" i="1"/>
  <c r="BE450" i="1"/>
  <c r="BE401" i="1"/>
  <c r="BE570" i="1"/>
  <c r="BE563" i="1"/>
  <c r="BE444" i="1"/>
  <c r="BE684" i="1"/>
  <c r="BE683" i="1"/>
  <c r="BE665" i="1"/>
  <c r="BE598" i="1"/>
  <c r="BE468" i="1"/>
  <c r="BE269" i="1"/>
  <c r="BE87" i="1"/>
  <c r="BE192" i="1"/>
  <c r="BE38" i="1"/>
  <c r="BE27" i="1"/>
  <c r="BE96" i="1"/>
  <c r="BE214" i="1"/>
  <c r="BE257" i="1"/>
  <c r="BE17" i="1"/>
  <c r="BE156" i="1"/>
  <c r="BE218" i="1"/>
  <c r="BE66" i="1"/>
  <c r="BE280" i="1"/>
  <c r="BE260" i="1"/>
  <c r="BE94" i="1"/>
  <c r="BE303" i="1"/>
  <c r="BE217" i="1"/>
  <c r="BE299" i="1"/>
  <c r="BE68" i="1"/>
  <c r="BE262" i="1"/>
  <c r="BE36" i="1"/>
  <c r="BE431" i="1"/>
  <c r="BE519" i="1"/>
  <c r="BE356" i="1"/>
  <c r="BE347" i="1"/>
  <c r="BE415" i="1"/>
  <c r="BE626" i="1"/>
  <c r="BE660" i="1"/>
  <c r="BE370" i="1"/>
  <c r="BE325" i="1"/>
  <c r="BE110" i="1"/>
  <c r="BE311" i="1"/>
  <c r="BE326" i="1"/>
  <c r="BE24" i="1"/>
  <c r="BE140" i="1"/>
  <c r="BE104" i="1"/>
  <c r="BE72" i="1"/>
  <c r="BE441" i="1"/>
  <c r="BE513" i="1"/>
  <c r="BE631" i="1"/>
  <c r="BE551" i="1"/>
  <c r="BE398" i="1"/>
  <c r="BE658" i="1"/>
  <c r="BE435" i="1"/>
  <c r="BE467" i="1"/>
  <c r="BE499" i="1"/>
  <c r="BE531" i="1"/>
  <c r="BE593" i="1"/>
  <c r="BE625" i="1"/>
  <c r="BE380" i="1"/>
  <c r="BE458" i="1"/>
  <c r="BE572" i="1"/>
  <c r="BE371" i="1"/>
  <c r="BE374" i="1"/>
  <c r="BE391" i="1"/>
  <c r="BE532" i="1"/>
  <c r="BE661" i="1"/>
  <c r="BE574" i="1"/>
  <c r="BE678" i="1"/>
  <c r="BE680" i="1"/>
  <c r="BE592" i="1"/>
  <c r="BE659" i="1"/>
  <c r="BE641" i="1"/>
  <c r="BE610" i="1"/>
  <c r="BE420" i="1"/>
  <c r="BE223" i="1"/>
  <c r="BE128" i="1"/>
  <c r="BE113" i="1"/>
  <c r="BE30" i="1"/>
  <c r="BE28" i="1"/>
  <c r="BE91" i="1"/>
  <c r="BE206" i="1"/>
  <c r="BE276" i="1"/>
  <c r="BE187" i="1"/>
  <c r="BE151" i="1"/>
  <c r="BE258" i="1"/>
  <c r="BE145" i="1"/>
  <c r="BE124" i="1"/>
  <c r="BE327" i="1"/>
  <c r="BE29" i="1"/>
  <c r="BE182" i="1"/>
  <c r="BE6" i="1"/>
  <c r="BE8" i="1"/>
  <c r="BE324" i="1"/>
  <c r="BE264" i="1"/>
  <c r="BE292" i="1"/>
  <c r="BE487" i="1"/>
  <c r="BE621" i="1"/>
  <c r="BE538" i="1"/>
  <c r="BE351" i="1"/>
  <c r="BE669" i="1"/>
  <c r="BE428" i="1"/>
  <c r="BE524" i="1"/>
  <c r="BE284" i="1"/>
  <c r="BE195" i="1"/>
  <c r="BE137" i="1"/>
  <c r="BE208" i="1"/>
  <c r="BE275" i="1"/>
  <c r="BE268" i="1"/>
  <c r="BE296" i="1"/>
  <c r="BE282" i="1"/>
  <c r="BE295" i="1"/>
  <c r="BE267" i="1"/>
  <c r="BE62" i="1"/>
  <c r="BE203" i="1"/>
  <c r="BE121" i="1"/>
  <c r="BE239" i="1"/>
  <c r="BE300" i="1"/>
  <c r="BE85" i="1"/>
  <c r="BE150" i="1"/>
  <c r="BE19" i="1"/>
  <c r="BE115" i="1"/>
  <c r="BE37" i="1"/>
  <c r="BE18" i="1"/>
  <c r="BE290" i="1"/>
  <c r="BE216" i="1"/>
  <c r="BE33" i="1"/>
  <c r="BE32" i="1"/>
  <c r="BE212" i="1"/>
  <c r="BE173" i="1"/>
  <c r="BE46" i="1"/>
  <c r="BE238" i="1"/>
  <c r="BE500" i="1"/>
  <c r="BE670" i="1"/>
  <c r="BE446" i="1"/>
  <c r="BE402" i="1"/>
  <c r="BE338" i="1"/>
  <c r="BE476" i="1"/>
  <c r="BE555" i="1"/>
  <c r="BE651" i="1"/>
  <c r="BE682" i="1"/>
  <c r="BE586" i="1"/>
  <c r="BE409" i="1"/>
  <c r="BE345" i="1"/>
  <c r="BE389" i="1"/>
  <c r="BE612" i="1"/>
  <c r="BE498" i="1"/>
  <c r="BE400" i="1"/>
  <c r="BE545" i="1"/>
  <c r="BE603" i="1"/>
  <c r="BE541" i="1"/>
  <c r="BE509" i="1"/>
  <c r="BE477" i="1"/>
  <c r="BE445" i="1"/>
  <c r="BE635" i="1"/>
  <c r="BE369" i="1"/>
  <c r="BE596" i="1"/>
  <c r="BE344" i="1"/>
  <c r="BE529" i="1"/>
  <c r="BE433" i="1"/>
  <c r="BE473" i="1"/>
  <c r="BE599" i="1"/>
  <c r="BE418" i="1"/>
  <c r="BE397" i="1"/>
  <c r="BE516" i="1"/>
  <c r="BE429" i="1"/>
  <c r="BE461" i="1"/>
  <c r="BE493" i="1"/>
  <c r="BE525" i="1"/>
  <c r="BE587" i="1"/>
  <c r="BE619" i="1"/>
  <c r="BE368" i="1"/>
  <c r="BE434" i="1"/>
  <c r="BE559" i="1"/>
  <c r="BE357" i="1"/>
  <c r="BE350" i="1"/>
  <c r="BE377" i="1"/>
  <c r="BE480" i="1"/>
  <c r="BE650" i="1"/>
  <c r="BE438" i="1"/>
  <c r="BE544" i="1"/>
  <c r="BE578" i="1"/>
  <c r="BE689" i="1"/>
  <c r="BE622" i="1"/>
  <c r="BE504" i="1"/>
  <c r="BE693" i="1"/>
  <c r="BE676" i="1"/>
  <c r="BE67" i="1"/>
  <c r="BE92" i="1"/>
  <c r="BE130" i="1"/>
  <c r="BE234" i="1"/>
  <c r="BE141" i="1"/>
  <c r="BE129" i="1"/>
  <c r="BE246" i="1"/>
  <c r="BE315" i="1"/>
  <c r="BE13" i="1"/>
  <c r="BE177" i="1"/>
  <c r="BE60" i="1"/>
  <c r="BE320" i="1"/>
  <c r="BE242" i="1"/>
  <c r="BE266" i="1"/>
  <c r="BE125" i="1"/>
  <c r="BE44" i="1"/>
  <c r="BE286" i="1"/>
  <c r="BE136" i="1"/>
  <c r="BE149" i="1"/>
  <c r="BE89" i="1"/>
  <c r="BE117" i="1"/>
  <c r="BE21" i="1"/>
  <c r="BE90" i="1"/>
  <c r="BE79" i="1"/>
  <c r="BE132" i="1"/>
  <c r="BE241" i="1"/>
  <c r="BE240" i="1"/>
  <c r="BE288" i="1"/>
  <c r="BE321" i="1"/>
  <c r="BE362" i="1"/>
  <c r="BE553" i="1"/>
  <c r="BE518" i="1"/>
  <c r="BE496" i="1"/>
  <c r="BE363" i="1"/>
  <c r="BE388" i="1"/>
  <c r="BE535" i="1"/>
  <c r="BE447" i="1"/>
  <c r="AG424" i="3"/>
  <c r="AJ424" i="3"/>
  <c r="BE7" i="1"/>
  <c r="BE43" i="1"/>
  <c r="BE135" i="1"/>
  <c r="BE11" i="1"/>
  <c r="BE186" i="1"/>
  <c r="BE143" i="1"/>
  <c r="BE204" i="1"/>
  <c r="BE285" i="1"/>
  <c r="BE105" i="1"/>
  <c r="BE163" i="1"/>
  <c r="BE98" i="1"/>
  <c r="BE42" i="1"/>
  <c r="BE26" i="1"/>
  <c r="BE254" i="1"/>
  <c r="BE197" i="1"/>
  <c r="BE95" i="1"/>
  <c r="BE225" i="1"/>
  <c r="BE237" i="1"/>
  <c r="BE147" i="1"/>
  <c r="BE184" i="1"/>
  <c r="BE126" i="1"/>
  <c r="BE552" i="1"/>
  <c r="BE494" i="1"/>
  <c r="BE624" i="1"/>
  <c r="BE424" i="1"/>
  <c r="BE486" i="1"/>
  <c r="BE638" i="1"/>
  <c r="BE644" i="1"/>
  <c r="BE672" i="1"/>
  <c r="BE528" i="1"/>
  <c r="BE618" i="1"/>
  <c r="BE386" i="1"/>
  <c r="BE359" i="1"/>
  <c r="BE403" i="1"/>
  <c r="BE339" i="1"/>
  <c r="BE522" i="1"/>
  <c r="BE412" i="1"/>
  <c r="BE348" i="1"/>
  <c r="BE609" i="1"/>
  <c r="BE577" i="1"/>
  <c r="BE515" i="1"/>
  <c r="BE483" i="1"/>
  <c r="BE451" i="1"/>
  <c r="BE419" i="1"/>
  <c r="BE448" i="1"/>
  <c r="BE365" i="1"/>
  <c r="BE408" i="1"/>
  <c r="BE591" i="1"/>
  <c r="BE481" i="1"/>
  <c r="BE100" i="1"/>
  <c r="BE164" i="1"/>
  <c r="BE194" i="1"/>
  <c r="BE181" i="1"/>
  <c r="BE215" i="1"/>
  <c r="BE10" i="1"/>
  <c r="BE273" i="1"/>
  <c r="BE14" i="1"/>
  <c r="BE510" i="1"/>
  <c r="BE456" i="1"/>
  <c r="BE679" i="1"/>
  <c r="BE653" i="1"/>
  <c r="BE358" i="1"/>
  <c r="BE474" i="1"/>
  <c r="BE589" i="1"/>
  <c r="BE479" i="1"/>
  <c r="BE309" i="1"/>
  <c r="BE249" i="1"/>
  <c r="BE277" i="1"/>
  <c r="BE232" i="1"/>
  <c r="BE47" i="1"/>
  <c r="BE108" i="1"/>
  <c r="BE189" i="1"/>
  <c r="BE261" i="1"/>
  <c r="BE319" i="1"/>
  <c r="BE176" i="1"/>
  <c r="BE211" i="1"/>
  <c r="BE58" i="1"/>
  <c r="BE144" i="1"/>
  <c r="BE334" i="1"/>
  <c r="BE112" i="1"/>
  <c r="BE48" i="1"/>
  <c r="BE16" i="1"/>
  <c r="BE152" i="1"/>
  <c r="BE127" i="1"/>
  <c r="BE131" i="1"/>
  <c r="BE323" i="1"/>
  <c r="BE628" i="1"/>
  <c r="BE668" i="1"/>
  <c r="BE472" i="1"/>
  <c r="BE566" i="1"/>
  <c r="BE673" i="1"/>
  <c r="BE394" i="1"/>
  <c r="BE534" i="1"/>
  <c r="BE674" i="1"/>
  <c r="BE381" i="1"/>
  <c r="BE623" i="1"/>
  <c r="BE449" i="1"/>
  <c r="BE93" i="1"/>
  <c r="BE64" i="1"/>
  <c r="BE101" i="1"/>
  <c r="BE114" i="1"/>
  <c r="BE84" i="1"/>
  <c r="BE478" i="1"/>
  <c r="BE542" i="1"/>
  <c r="BE600" i="1"/>
  <c r="BE379" i="1"/>
  <c r="BE372" i="1"/>
  <c r="BE527" i="1"/>
  <c r="BE188" i="1"/>
  <c r="BE422" i="1"/>
  <c r="BE605" i="1"/>
  <c r="BE463" i="1"/>
  <c r="BE632" i="1"/>
  <c r="V39" i="3"/>
  <c r="BE546" i="1"/>
  <c r="BE505" i="1"/>
  <c r="BE615" i="1"/>
  <c r="BE514" i="1"/>
  <c r="BE366" i="1"/>
  <c r="BE642" i="1"/>
  <c r="BE437" i="1"/>
  <c r="BE469" i="1"/>
  <c r="BE501" i="1"/>
  <c r="BE533" i="1"/>
  <c r="BE595" i="1"/>
  <c r="BE627" i="1"/>
  <c r="BE384" i="1"/>
  <c r="BE466" i="1"/>
  <c r="BE580" i="1"/>
  <c r="BE373" i="1"/>
  <c r="BE382" i="1"/>
  <c r="BE393" i="1"/>
  <c r="BE548" i="1"/>
  <c r="BE666" i="1"/>
  <c r="BE594" i="1"/>
  <c r="BE686" i="1"/>
  <c r="BE691" i="1"/>
  <c r="BE647" i="1"/>
  <c r="BE667" i="1"/>
  <c r="BE646" i="1"/>
  <c r="BE547" i="1"/>
  <c r="BE436" i="1"/>
  <c r="BE22" i="1"/>
  <c r="BE265" i="1"/>
  <c r="BE31" i="1"/>
  <c r="BE51" i="1"/>
  <c r="BE162" i="1"/>
  <c r="BE247" i="1"/>
  <c r="BE155" i="1"/>
  <c r="BE330" i="1"/>
  <c r="BE310" i="1"/>
  <c r="BE307" i="1"/>
  <c r="BE97" i="1"/>
  <c r="BE201" i="1"/>
  <c r="BE180" i="1"/>
  <c r="BE4" i="1"/>
  <c r="BE294" i="1"/>
  <c r="BE86" i="1"/>
  <c r="BE313" i="1"/>
  <c r="BE170" i="1"/>
  <c r="BE228" i="1"/>
  <c r="BE168" i="1"/>
  <c r="BE196" i="1"/>
  <c r="BE171" i="1"/>
  <c r="BE331" i="1"/>
  <c r="BE335" i="1"/>
  <c r="BE5" i="1"/>
  <c r="BE193" i="1"/>
  <c r="BE54" i="1"/>
  <c r="BE255" i="1"/>
  <c r="BE73" i="1"/>
  <c r="BE655" i="1"/>
  <c r="BE430" i="1"/>
  <c r="BE454" i="1"/>
  <c r="BE399" i="1"/>
  <c r="BE620" i="1"/>
  <c r="BE340" i="1"/>
  <c r="BE511" i="1"/>
  <c r="BE423" i="1"/>
  <c r="BE158" i="1"/>
  <c r="BE74" i="1"/>
  <c r="BE250" i="1"/>
  <c r="BE235" i="1"/>
  <c r="BE185" i="1"/>
  <c r="BE271" i="1"/>
  <c r="BE332" i="1"/>
  <c r="BE174" i="1"/>
  <c r="BE336" i="1"/>
  <c r="BE230" i="1"/>
  <c r="BE59" i="1"/>
  <c r="BE312" i="1"/>
  <c r="BE229" i="1"/>
  <c r="BE179" i="1"/>
  <c r="BE116" i="1"/>
  <c r="BE308" i="1"/>
  <c r="BE227" i="1"/>
  <c r="BE56" i="1"/>
  <c r="BE222" i="1"/>
  <c r="BE142" i="1"/>
  <c r="BE148" i="1"/>
  <c r="BE484" i="1"/>
  <c r="BE616" i="1"/>
  <c r="BE584" i="1"/>
  <c r="BE688" i="1"/>
  <c r="BE692" i="1"/>
  <c r="BE460" i="1"/>
  <c r="BE540" i="1"/>
  <c r="BE643" i="1"/>
  <c r="BE677" i="1"/>
  <c r="BE573" i="1"/>
  <c r="BE407" i="1"/>
  <c r="BE343" i="1"/>
  <c r="BE387" i="1"/>
  <c r="BE604" i="1"/>
  <c r="BE490" i="1"/>
  <c r="BE396" i="1"/>
  <c r="BE633" i="1"/>
  <c r="BE601" i="1"/>
  <c r="BE539" i="1"/>
  <c r="BE507" i="1"/>
  <c r="BE475" i="1"/>
  <c r="BE443" i="1"/>
  <c r="BE549" i="1"/>
  <c r="BE385" i="1"/>
  <c r="BE630" i="1"/>
  <c r="BE360" i="1"/>
  <c r="BE537" i="1"/>
  <c r="BE465" i="1"/>
  <c r="BE3" i="1"/>
  <c r="BE139" i="1"/>
  <c r="BE207" i="1"/>
  <c r="BE205" i="1"/>
  <c r="BE160" i="1"/>
  <c r="BE226" i="1"/>
  <c r="BE109" i="1"/>
  <c r="BE123" i="1"/>
  <c r="BE671" i="1"/>
  <c r="BE640" i="1"/>
  <c r="BE602" i="1"/>
  <c r="BE565" i="1"/>
  <c r="BE395" i="1"/>
  <c r="BE404" i="1"/>
  <c r="BE543" i="1"/>
  <c r="BE455" i="1"/>
  <c r="BE71" i="1"/>
  <c r="BE107" i="1"/>
  <c r="BE199" i="1"/>
  <c r="BE75" i="1"/>
  <c r="BE25" i="1"/>
  <c r="BE175" i="1"/>
  <c r="BE236" i="1"/>
  <c r="BE317" i="1"/>
  <c r="BE49" i="1"/>
  <c r="BE119" i="1"/>
  <c r="BE259" i="1"/>
  <c r="BE337" i="1"/>
  <c r="BE191" i="1"/>
  <c r="BE65" i="1"/>
  <c r="BE41" i="1"/>
  <c r="BE154" i="1"/>
  <c r="BE69" i="1"/>
  <c r="BE81" i="1"/>
  <c r="BE306" i="1"/>
  <c r="BE118" i="1"/>
  <c r="BE165" i="1"/>
  <c r="BE526" i="1"/>
  <c r="BE462" i="1"/>
  <c r="BE560" i="1"/>
  <c r="BE558" i="1"/>
  <c r="BE470" i="1"/>
  <c r="BE550" i="1"/>
  <c r="BE606" i="1"/>
  <c r="BE664" i="1"/>
  <c r="BE614" i="1"/>
  <c r="BE567" i="1"/>
  <c r="BE583" i="1"/>
  <c r="BE425" i="1"/>
  <c r="BE103" i="1"/>
  <c r="BE99" i="1"/>
  <c r="BE122" i="1"/>
  <c r="BE133" i="1"/>
  <c r="BE568" i="1"/>
  <c r="BE508" i="1"/>
  <c r="BE520" i="1"/>
  <c r="BE432" i="1"/>
  <c r="BE588" i="1"/>
  <c r="BE629" i="1"/>
  <c r="BE495" i="1"/>
  <c r="BE233" i="1"/>
  <c r="BE656" i="1"/>
  <c r="BE506" i="1"/>
  <c r="BE662" i="1"/>
  <c r="BE581" i="1"/>
  <c r="X41" i="1"/>
  <c r="U3" i="1" a="1"/>
  <c r="U30" i="1"/>
  <c r="U102" i="1"/>
  <c r="U15" i="1"/>
  <c r="U31" i="1"/>
  <c r="U47" i="1"/>
  <c r="U63" i="1"/>
  <c r="U79" i="1"/>
  <c r="U95" i="1"/>
  <c r="U37" i="1"/>
  <c r="U73" i="1"/>
  <c r="U10" i="1"/>
  <c r="U50" i="1"/>
  <c r="U94" i="1"/>
  <c r="U16" i="1"/>
  <c r="U32" i="1"/>
  <c r="U48" i="1"/>
  <c r="U64" i="1"/>
  <c r="U80" i="1"/>
  <c r="U96" i="1"/>
  <c r="U13" i="1"/>
  <c r="U33" i="1"/>
  <c r="U65" i="1"/>
  <c r="U89" i="1"/>
  <c r="U18" i="1"/>
  <c r="U54" i="1"/>
  <c r="U98" i="1"/>
  <c r="U7" i="1"/>
  <c r="U23" i="1"/>
  <c r="U55" i="1"/>
  <c r="U87" i="1"/>
  <c r="U53" i="1"/>
  <c r="U34" i="1"/>
  <c r="U8" i="1"/>
  <c r="U40" i="1"/>
  <c r="U72" i="1"/>
  <c r="U5" i="1"/>
  <c r="U49" i="1"/>
  <c r="U6" i="1"/>
  <c r="U78" i="1"/>
  <c r="U11" i="1"/>
  <c r="U75" i="1"/>
  <c r="U21" i="1"/>
  <c r="U101" i="1"/>
  <c r="U82" i="1"/>
  <c r="U28" i="1"/>
  <c r="U60" i="1"/>
  <c r="U92" i="1"/>
  <c r="U29" i="1"/>
  <c r="U85" i="1"/>
  <c r="U46" i="1"/>
  <c r="U58" i="1"/>
  <c r="U3" i="1"/>
  <c r="U19" i="1"/>
  <c r="U35" i="1"/>
  <c r="U51" i="1"/>
  <c r="U67" i="1"/>
  <c r="U83" i="1"/>
  <c r="U99" i="1"/>
  <c r="U45" i="1"/>
  <c r="U81" i="1"/>
  <c r="U22" i="1"/>
  <c r="U62" i="1"/>
  <c r="U4" i="1"/>
  <c r="U20" i="1"/>
  <c r="U36" i="1"/>
  <c r="U52" i="1"/>
  <c r="U68" i="1"/>
  <c r="U84" i="1"/>
  <c r="U100" i="1"/>
  <c r="U17" i="1"/>
  <c r="U41" i="1"/>
  <c r="U69" i="1"/>
  <c r="U97" i="1"/>
  <c r="U26" i="1"/>
  <c r="U66" i="1"/>
  <c r="U70" i="1"/>
  <c r="U39" i="1"/>
  <c r="U71" i="1"/>
  <c r="U103" i="1"/>
  <c r="U93" i="1"/>
  <c r="U74" i="1"/>
  <c r="U24" i="1"/>
  <c r="U56" i="1"/>
  <c r="U88" i="1"/>
  <c r="U25" i="1"/>
  <c r="U77" i="1"/>
  <c r="U38" i="1"/>
  <c r="U86" i="1"/>
  <c r="U27" i="1"/>
  <c r="U43" i="1"/>
  <c r="U59" i="1"/>
  <c r="U91" i="1"/>
  <c r="U61" i="1"/>
  <c r="U42" i="1"/>
  <c r="U12" i="1"/>
  <c r="U44" i="1"/>
  <c r="U76" i="1"/>
  <c r="U9" i="1"/>
  <c r="U57" i="1"/>
  <c r="U14" i="1"/>
  <c r="U90" i="1"/>
</calcChain>
</file>

<file path=xl/sharedStrings.xml><?xml version="1.0" encoding="utf-8"?>
<sst xmlns="http://schemas.openxmlformats.org/spreadsheetml/2006/main" count="1323" uniqueCount="158">
  <si>
    <t>index</t>
  </si>
  <si>
    <t>base Curve</t>
  </si>
  <si>
    <t>reference Date</t>
  </si>
  <si>
    <t>is Simple</t>
  </si>
  <si>
    <t>a</t>
  </si>
  <si>
    <t>c</t>
  </si>
  <si>
    <t>d</t>
  </si>
  <si>
    <t>b</t>
  </si>
  <si>
    <t>Tenor</t>
  </si>
  <si>
    <t>6M</t>
  </si>
  <si>
    <t>EURON</t>
  </si>
  <si>
    <t>Tenor Basis</t>
  </si>
  <si>
    <t>Quote</t>
  </si>
  <si>
    <t>Rate Helpers</t>
  </si>
  <si>
    <t>0D</t>
  </si>
  <si>
    <t>1Y</t>
  </si>
  <si>
    <t>Modified Following</t>
  </si>
  <si>
    <t>Annual</t>
  </si>
  <si>
    <t>30/360 (Bond Basis)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</si>
  <si>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</si>
  <si>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</si>
  <si>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</si>
  <si>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</si>
  <si>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</si>
  <si>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</si>
  <si>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</si>
  <si>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</si>
  <si>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</si>
  <si>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</si>
  <si>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</si>
  <si>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</si>
  <si>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</si>
  <si>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</si>
  <si>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</si>
  <si>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</si>
  <si>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</si>
  <si>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</si>
  <si>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</si>
  <si>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</si>
  <si>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</si>
  <si>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</si>
  <si>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</si>
  <si>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</si>
  <si>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</si>
  <si>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</si>
  <si>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</si>
  <si>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</si>
  <si>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</si>
  <si>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</si>
  <si>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</si>
  <si>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</si>
  <si>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</si>
  <si>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</si>
  <si>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</si>
  <si>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</si>
  <si>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Selection</t>
  </si>
  <si>
    <t>Priority</t>
  </si>
  <si>
    <t>Min Dist</t>
  </si>
  <si>
    <t>Actual/360</t>
  </si>
  <si>
    <t>BDC</t>
  </si>
  <si>
    <t>DC</t>
  </si>
  <si>
    <t>Idex/Spread</t>
  </si>
  <si>
    <t>QuoteName</t>
  </si>
  <si>
    <t>EarliestDate</t>
  </si>
  <si>
    <t>LatestDate</t>
  </si>
  <si>
    <t>Rate</t>
  </si>
  <si>
    <t>End Criteria</t>
  </si>
  <si>
    <t>Constraint</t>
  </si>
  <si>
    <t>Method</t>
  </si>
  <si>
    <t>Calibration</t>
  </si>
  <si>
    <t>RH</t>
  </si>
  <si>
    <t>Wheigths</t>
  </si>
  <si>
    <t>end date</t>
  </si>
  <si>
    <t>start date</t>
  </si>
  <si>
    <t>1M</t>
  </si>
  <si>
    <t>Basis</t>
  </si>
  <si>
    <t>Fwd rate (from Cont)</t>
  </si>
  <si>
    <t>fwd rate (from simple)</t>
  </si>
  <si>
    <t xml:space="preserve">Fwd Rate </t>
  </si>
  <si>
    <t>a guess</t>
  </si>
  <si>
    <t>b guess</t>
  </si>
  <si>
    <t>c guess</t>
  </si>
  <si>
    <t>d guess</t>
  </si>
  <si>
    <t>3M</t>
  </si>
  <si>
    <t>diff</t>
  </si>
  <si>
    <t>k</t>
  </si>
  <si>
    <t>FUT</t>
  </si>
  <si>
    <t>IMM</t>
  </si>
  <si>
    <t>currency</t>
  </si>
  <si>
    <t>ibor type</t>
  </si>
  <si>
    <t>calendar</t>
  </si>
  <si>
    <t>EUR</t>
  </si>
  <si>
    <t>ibor</t>
  </si>
  <si>
    <t>TARGET</t>
  </si>
  <si>
    <t>General Settings</t>
  </si>
  <si>
    <t>trigger</t>
  </si>
  <si>
    <t>permanent</t>
  </si>
  <si>
    <t>obj overwrite</t>
  </si>
  <si>
    <t>n IMM future</t>
  </si>
  <si>
    <t>depos selection</t>
  </si>
  <si>
    <t>n Serial future</t>
  </si>
  <si>
    <t>AllDepos</t>
  </si>
  <si>
    <t>Synth Depo Analysis</t>
  </si>
  <si>
    <t>1D</t>
  </si>
  <si>
    <t>1W</t>
  </si>
  <si>
    <t>2W</t>
  </si>
  <si>
    <t>3W</t>
  </si>
  <si>
    <t>2M</t>
  </si>
  <si>
    <t>4M</t>
  </si>
  <si>
    <t>5M</t>
  </si>
  <si>
    <t>Synth Depo</t>
  </si>
  <si>
    <t>Calibrated</t>
  </si>
  <si>
    <t>error</t>
  </si>
  <si>
    <t>polynomial basis</t>
  </si>
  <si>
    <t>c0</t>
  </si>
  <si>
    <t>c1</t>
  </si>
  <si>
    <t>c2</t>
  </si>
  <si>
    <t>c3</t>
  </si>
  <si>
    <t>c4</t>
  </si>
  <si>
    <t>c0 guess</t>
  </si>
  <si>
    <t>c1 guess</t>
  </si>
  <si>
    <t>c2 guess</t>
  </si>
  <si>
    <t>c3 guess</t>
  </si>
  <si>
    <t>c4 guess</t>
  </si>
  <si>
    <t>fix</t>
  </si>
  <si>
    <t>include</t>
  </si>
  <si>
    <t>polynomial selection</t>
  </si>
  <si>
    <t>years included</t>
  </si>
  <si>
    <t>Polynomial</t>
  </si>
  <si>
    <t>9M</t>
  </si>
  <si>
    <t>Earliest Date</t>
  </si>
  <si>
    <t>Pillar Date</t>
  </si>
  <si>
    <t>Instruments Used</t>
  </si>
  <si>
    <t>DayCounter</t>
  </si>
  <si>
    <t>Business Day Convention</t>
  </si>
  <si>
    <t>Freq</t>
  </si>
  <si>
    <t>Fwd Start</t>
  </si>
  <si>
    <t>Index</t>
  </si>
  <si>
    <t>Spread</t>
  </si>
  <si>
    <t>Base Curve</t>
  </si>
  <si>
    <t>Evaluation Date</t>
  </si>
  <si>
    <t>Settlement Date</t>
  </si>
  <si>
    <t>Tenor Basis Calibration</t>
  </si>
  <si>
    <t>Use Wheigths</t>
  </si>
  <si>
    <t>diff (bps)</t>
  </si>
  <si>
    <t>from basis</t>
  </si>
  <si>
    <t>using K</t>
  </si>
  <si>
    <t>bootstrap</t>
  </si>
  <si>
    <t>MarkIt Date</t>
  </si>
  <si>
    <t>Fwd</t>
  </si>
  <si>
    <t>Date</t>
  </si>
  <si>
    <t>k std deviation</t>
  </si>
  <si>
    <t>average</t>
  </si>
  <si>
    <t>max</t>
  </si>
  <si>
    <t>max date</t>
  </si>
  <si>
    <t>min</t>
  </si>
  <si>
    <t>min date</t>
  </si>
  <si>
    <t>K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</si>
</sst>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d\,\ dd\-mmm\-yyyy"/>
    <numFmt numFmtId="165" formatCode="0.0000%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0"/>
      <name val="Arial"/>
      <family val="2"/>
    </font>
    <font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theme="8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8" tint="0.59999389629810485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2" fillId="0" borderId="0"/>
  </cellStyleXfs>
  <cellXfs count="110">
    <xf numFmtId="0" fontId="0" fillId="0" borderId="0" xfId="0"/>
    <xf numFmtId="0" fontId="1" fillId="2" borderId="0" xfId="0" applyFont="1" applyFill="1"/>
    <xf numFmtId="0" fontId="3" fillId="6" borderId="2" xfId="1" applyNumberFormat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 vertical="center" wrapText="1"/>
    </xf>
    <xf numFmtId="165" fontId="3" fillId="6" borderId="2" xfId="1" applyNumberFormat="1" applyFont="1" applyFill="1" applyBorder="1" applyAlignment="1"/>
    <xf numFmtId="0" fontId="3" fillId="6" borderId="2" xfId="1" applyFont="1" applyFill="1" applyBorder="1" applyAlignment="1"/>
    <xf numFmtId="0" fontId="3" fillId="6" borderId="2" xfId="1" applyNumberFormat="1" applyFont="1" applyFill="1" applyBorder="1" applyAlignment="1"/>
    <xf numFmtId="0" fontId="3" fillId="6" borderId="3" xfId="1" applyNumberFormat="1" applyFont="1" applyFill="1" applyBorder="1" applyAlignment="1">
      <alignment horizontal="left"/>
    </xf>
    <xf numFmtId="0" fontId="3" fillId="6" borderId="4" xfId="1" applyNumberFormat="1" applyFont="1" applyFill="1" applyBorder="1" applyAlignment="1">
      <alignment horizontal="left"/>
    </xf>
    <xf numFmtId="165" fontId="3" fillId="6" borderId="3" xfId="1" applyNumberFormat="1" applyFont="1" applyFill="1" applyBorder="1" applyAlignment="1"/>
    <xf numFmtId="0" fontId="3" fillId="6" borderId="3" xfId="1" applyFont="1" applyFill="1" applyBorder="1" applyAlignment="1"/>
    <xf numFmtId="0" fontId="3" fillId="6" borderId="3" xfId="1" applyNumberFormat="1" applyFont="1" applyFill="1" applyBorder="1" applyAlignment="1"/>
    <xf numFmtId="165" fontId="3" fillId="6" borderId="4" xfId="1" applyNumberFormat="1" applyFont="1" applyFill="1" applyBorder="1" applyAlignment="1"/>
    <xf numFmtId="0" fontId="3" fillId="6" borderId="4" xfId="1" applyFont="1" applyFill="1" applyBorder="1" applyAlignment="1"/>
    <xf numFmtId="0" fontId="3" fillId="6" borderId="4" xfId="1" applyNumberFormat="1" applyFont="1" applyFill="1" applyBorder="1" applyAlignment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7" borderId="2" xfId="1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" fillId="9" borderId="2" xfId="0" applyFont="1" applyFill="1" applyBorder="1"/>
    <xf numFmtId="164" fontId="1" fillId="9" borderId="2" xfId="0" applyNumberFormat="1" applyFont="1" applyFill="1" applyBorder="1"/>
    <xf numFmtId="0" fontId="1" fillId="9" borderId="3" xfId="0" applyFont="1" applyFill="1" applyBorder="1"/>
    <xf numFmtId="164" fontId="1" fillId="9" borderId="3" xfId="0" applyNumberFormat="1" applyFont="1" applyFill="1" applyBorder="1"/>
    <xf numFmtId="0" fontId="1" fillId="9" borderId="4" xfId="0" applyFont="1" applyFill="1" applyBorder="1"/>
    <xf numFmtId="164" fontId="1" fillId="9" borderId="4" xfId="0" applyNumberFormat="1" applyFont="1" applyFill="1" applyBorder="1"/>
    <xf numFmtId="165" fontId="1" fillId="9" borderId="2" xfId="0" applyNumberFormat="1" applyFont="1" applyFill="1" applyBorder="1"/>
    <xf numFmtId="165" fontId="1" fillId="9" borderId="3" xfId="0" applyNumberFormat="1" applyFont="1" applyFill="1" applyBorder="1"/>
    <xf numFmtId="165" fontId="1" fillId="9" borderId="4" xfId="0" applyNumberFormat="1" applyFont="1" applyFill="1" applyBorder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9" borderId="3" xfId="0" applyNumberFormat="1" applyFont="1" applyFill="1" applyBorder="1"/>
    <xf numFmtId="0" fontId="1" fillId="9" borderId="4" xfId="0" applyNumberFormat="1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2" xfId="0" applyFont="1" applyFill="1" applyBorder="1"/>
    <xf numFmtId="164" fontId="1" fillId="4" borderId="2" xfId="0" applyNumberFormat="1" applyFont="1" applyFill="1" applyBorder="1"/>
    <xf numFmtId="0" fontId="1" fillId="4" borderId="3" xfId="0" applyFont="1" applyFill="1" applyBorder="1"/>
    <xf numFmtId="164" fontId="1" fillId="4" borderId="3" xfId="0" applyNumberFormat="1" applyFont="1" applyFill="1" applyBorder="1"/>
    <xf numFmtId="0" fontId="1" fillId="4" borderId="4" xfId="0" applyFont="1" applyFill="1" applyBorder="1"/>
    <xf numFmtId="164" fontId="1" fillId="4" borderId="4" xfId="0" applyNumberFormat="1" applyFont="1" applyFill="1" applyBorder="1"/>
    <xf numFmtId="165" fontId="1" fillId="4" borderId="2" xfId="0" applyNumberFormat="1" applyFont="1" applyFill="1" applyBorder="1"/>
    <xf numFmtId="165" fontId="1" fillId="4" borderId="3" xfId="0" applyNumberFormat="1" applyFont="1" applyFill="1" applyBorder="1"/>
    <xf numFmtId="165" fontId="1" fillId="4" borderId="4" xfId="0" applyNumberFormat="1" applyFont="1" applyFill="1" applyBorder="1"/>
    <xf numFmtId="2" fontId="1" fillId="4" borderId="2" xfId="0" applyNumberFormat="1" applyFont="1" applyFill="1" applyBorder="1"/>
    <xf numFmtId="2" fontId="1" fillId="4" borderId="3" xfId="0" applyNumberFormat="1" applyFont="1" applyFill="1" applyBorder="1"/>
    <xf numFmtId="2" fontId="1" fillId="4" borderId="4" xfId="0" applyNumberFormat="1" applyFont="1" applyFill="1" applyBorder="1"/>
    <xf numFmtId="0" fontId="1" fillId="9" borderId="1" xfId="0" applyFont="1" applyFill="1" applyBorder="1"/>
    <xf numFmtId="0" fontId="1" fillId="9" borderId="8" xfId="0" applyFont="1" applyFill="1" applyBorder="1"/>
    <xf numFmtId="0" fontId="1" fillId="9" borderId="9" xfId="0" applyFont="1" applyFill="1" applyBorder="1"/>
    <xf numFmtId="0" fontId="1" fillId="9" borderId="10" xfId="0" applyFont="1" applyFill="1" applyBorder="1"/>
    <xf numFmtId="0" fontId="1" fillId="9" borderId="11" xfId="0" applyFont="1" applyFill="1" applyBorder="1"/>
    <xf numFmtId="0" fontId="1" fillId="9" borderId="12" xfId="0" applyFont="1" applyFill="1" applyBorder="1"/>
    <xf numFmtId="0" fontId="1" fillId="9" borderId="13" xfId="0" applyFont="1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1" fillId="3" borderId="5" xfId="0" applyFont="1" applyFill="1" applyBorder="1" applyAlignment="1">
      <alignment horizontal="centerContinuous" vertical="center"/>
    </xf>
    <xf numFmtId="0" fontId="1" fillId="3" borderId="6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horizontal="centerContinuous" vertical="center"/>
    </xf>
    <xf numFmtId="0" fontId="1" fillId="9" borderId="1" xfId="0" applyFont="1" applyFill="1" applyBorder="1" applyAlignment="1">
      <alignment horizontal="center"/>
    </xf>
    <xf numFmtId="22" fontId="1" fillId="5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 vertical="center" wrapText="1"/>
    </xf>
    <xf numFmtId="15" fontId="1" fillId="9" borderId="3" xfId="0" applyNumberFormat="1" applyFont="1" applyFill="1" applyBorder="1"/>
    <xf numFmtId="15" fontId="1" fillId="9" borderId="4" xfId="0" applyNumberFormat="1" applyFont="1" applyFill="1" applyBorder="1"/>
    <xf numFmtId="0" fontId="3" fillId="10" borderId="2" xfId="1" applyNumberFormat="1" applyFont="1" applyFill="1" applyBorder="1" applyAlignment="1">
      <alignment horizontal="left"/>
    </xf>
    <xf numFmtId="0" fontId="3" fillId="10" borderId="3" xfId="1" applyNumberFormat="1" applyFont="1" applyFill="1" applyBorder="1" applyAlignment="1">
      <alignment horizontal="left"/>
    </xf>
    <xf numFmtId="0" fontId="3" fillId="10" borderId="4" xfId="1" applyNumberFormat="1" applyFont="1" applyFill="1" applyBorder="1" applyAlignment="1">
      <alignment horizontal="left"/>
    </xf>
    <xf numFmtId="0" fontId="3" fillId="6" borderId="16" xfId="1" applyNumberFormat="1" applyFont="1" applyFill="1" applyBorder="1" applyAlignment="1">
      <alignment horizontal="left"/>
    </xf>
    <xf numFmtId="0" fontId="3" fillId="10" borderId="16" xfId="1" applyNumberFormat="1" applyFont="1" applyFill="1" applyBorder="1" applyAlignment="1">
      <alignment horizontal="left"/>
    </xf>
    <xf numFmtId="0" fontId="1" fillId="8" borderId="16" xfId="0" applyFont="1" applyFill="1" applyBorder="1"/>
    <xf numFmtId="0" fontId="1" fillId="9" borderId="16" xfId="0" applyFont="1" applyFill="1" applyBorder="1" applyAlignment="1">
      <alignment horizontal="center" vertical="center"/>
    </xf>
    <xf numFmtId="0" fontId="3" fillId="6" borderId="17" xfId="1" applyNumberFormat="1" applyFont="1" applyFill="1" applyBorder="1" applyAlignment="1">
      <alignment horizontal="left"/>
    </xf>
    <xf numFmtId="0" fontId="3" fillId="10" borderId="17" xfId="1" applyNumberFormat="1" applyFont="1" applyFill="1" applyBorder="1" applyAlignment="1">
      <alignment horizontal="left"/>
    </xf>
    <xf numFmtId="0" fontId="1" fillId="8" borderId="17" xfId="0" applyFont="1" applyFill="1" applyBorder="1"/>
    <xf numFmtId="0" fontId="1" fillId="9" borderId="17" xfId="0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/>
    </xf>
    <xf numFmtId="165" fontId="1" fillId="8" borderId="1" xfId="0" applyNumberFormat="1" applyFont="1" applyFill="1" applyBorder="1" applyAlignment="1">
      <alignment vertical="center" wrapText="1"/>
    </xf>
    <xf numFmtId="165" fontId="1" fillId="11" borderId="1" xfId="0" applyNumberFormat="1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Continuous" vertical="center" wrapText="1"/>
    </xf>
    <xf numFmtId="0" fontId="1" fillId="3" borderId="7" xfId="0" applyFont="1" applyFill="1" applyBorder="1" applyAlignment="1">
      <alignment horizontal="centerContinuous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64" fontId="1" fillId="8" borderId="2" xfId="0" applyNumberFormat="1" applyFont="1" applyFill="1" applyBorder="1"/>
    <xf numFmtId="165" fontId="1" fillId="8" borderId="2" xfId="0" applyNumberFormat="1" applyFont="1" applyFill="1" applyBorder="1"/>
    <xf numFmtId="2" fontId="1" fillId="8" borderId="2" xfId="0" applyNumberFormat="1" applyFont="1" applyFill="1" applyBorder="1"/>
    <xf numFmtId="164" fontId="1" fillId="8" borderId="3" xfId="0" applyNumberFormat="1" applyFont="1" applyFill="1" applyBorder="1"/>
    <xf numFmtId="165" fontId="1" fillId="8" borderId="3" xfId="0" applyNumberFormat="1" applyFont="1" applyFill="1" applyBorder="1"/>
    <xf numFmtId="2" fontId="1" fillId="8" borderId="3" xfId="0" applyNumberFormat="1" applyFont="1" applyFill="1" applyBorder="1"/>
    <xf numFmtId="164" fontId="1" fillId="8" borderId="17" xfId="0" applyNumberFormat="1" applyFont="1" applyFill="1" applyBorder="1"/>
    <xf numFmtId="165" fontId="1" fillId="8" borderId="17" xfId="0" applyNumberFormat="1" applyFont="1" applyFill="1" applyBorder="1"/>
    <xf numFmtId="2" fontId="1" fillId="8" borderId="17" xfId="0" applyNumberFormat="1" applyFont="1" applyFill="1" applyBorder="1"/>
    <xf numFmtId="0" fontId="1" fillId="9" borderId="18" xfId="0" applyFont="1" applyFill="1" applyBorder="1"/>
    <xf numFmtId="165" fontId="1" fillId="9" borderId="18" xfId="0" applyNumberFormat="1" applyFont="1" applyFill="1" applyBorder="1"/>
    <xf numFmtId="15" fontId="1" fillId="9" borderId="18" xfId="0" applyNumberFormat="1" applyFont="1" applyFill="1" applyBorder="1"/>
    <xf numFmtId="0" fontId="1" fillId="9" borderId="18" xfId="0" applyNumberFormat="1" applyFont="1" applyFill="1" applyBorder="1"/>
    <xf numFmtId="0" fontId="1" fillId="3" borderId="1" xfId="0" applyFont="1" applyFill="1" applyBorder="1" applyAlignment="1">
      <alignment horizontal="center" vertical="center"/>
    </xf>
    <xf numFmtId="166" fontId="1" fillId="4" borderId="3" xfId="0" applyNumberFormat="1" applyFont="1" applyFill="1" applyBorder="1"/>
    <xf numFmtId="0" fontId="1" fillId="4" borderId="1" xfId="0" applyNumberFormat="1" applyFont="1" applyFill="1" applyBorder="1" applyAlignment="1">
      <alignment vertical="center" wrapText="1"/>
    </xf>
    <xf numFmtId="15" fontId="1" fillId="4" borderId="1" xfId="0" applyNumberFormat="1" applyFont="1" applyFill="1" applyBorder="1" applyAlignment="1">
      <alignment vertical="center" wrapText="1"/>
    </xf>
    <xf numFmtId="2" fontId="1" fillId="4" borderId="1" xfId="0" applyNumberFormat="1" applyFont="1" applyFill="1" applyBorder="1" applyAlignment="1">
      <alignment vertical="center" wrapText="1"/>
    </xf>
    <xf numFmtId="166" fontId="1" fillId="2" borderId="0" xfId="0" applyNumberFormat="1" applyFont="1" applyFill="1"/>
    <xf numFmtId="166" fontId="1" fillId="4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Eur3M!$AD$3:$AD$694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42404</c:v>
                </c:pt>
                <c:pt idx="5">
                  <c:v>42433</c:v>
                </c:pt>
                <c:pt idx="6">
                  <c:v>42464</c:v>
                </c:pt>
                <c:pt idx="7">
                  <c:v>42494</c:v>
                </c:pt>
                <c:pt idx="8">
                  <c:v>42527</c:v>
                </c:pt>
                <c:pt idx="9">
                  <c:v>42557</c:v>
                </c:pt>
                <c:pt idx="10">
                  <c:v>42590</c:v>
                </c:pt>
                <c:pt idx="11">
                  <c:v>42621</c:v>
                </c:pt>
                <c:pt idx="12">
                  <c:v>42653</c:v>
                </c:pt>
                <c:pt idx="13">
                  <c:v>42684</c:v>
                </c:pt>
                <c:pt idx="14">
                  <c:v>42716</c:v>
                </c:pt>
                <c:pt idx="15">
                  <c:v>42747</c:v>
                </c:pt>
                <c:pt idx="16">
                  <c:v>42779</c:v>
                </c:pt>
                <c:pt idx="17">
                  <c:v>42807</c:v>
                </c:pt>
                <c:pt idx="18">
                  <c:v>42838</c:v>
                </c:pt>
                <c:pt idx="19">
                  <c:v>42870</c:v>
                </c:pt>
                <c:pt idx="20">
                  <c:v>42901</c:v>
                </c:pt>
                <c:pt idx="21">
                  <c:v>42933</c:v>
                </c:pt>
                <c:pt idx="22">
                  <c:v>42964</c:v>
                </c:pt>
                <c:pt idx="23">
                  <c:v>42996</c:v>
                </c:pt>
                <c:pt idx="24">
                  <c:v>43026</c:v>
                </c:pt>
                <c:pt idx="25">
                  <c:v>43059</c:v>
                </c:pt>
                <c:pt idx="26">
                  <c:v>43089</c:v>
                </c:pt>
                <c:pt idx="27">
                  <c:v>43122</c:v>
                </c:pt>
                <c:pt idx="28">
                  <c:v>43153</c:v>
                </c:pt>
                <c:pt idx="29">
                  <c:v>43181</c:v>
                </c:pt>
                <c:pt idx="30">
                  <c:v>43213</c:v>
                </c:pt>
                <c:pt idx="31">
                  <c:v>43243</c:v>
                </c:pt>
                <c:pt idx="32">
                  <c:v>43276</c:v>
                </c:pt>
                <c:pt idx="33">
                  <c:v>43306</c:v>
                </c:pt>
                <c:pt idx="34">
                  <c:v>43339</c:v>
                </c:pt>
                <c:pt idx="35">
                  <c:v>43370</c:v>
                </c:pt>
                <c:pt idx="36">
                  <c:v>43402</c:v>
                </c:pt>
                <c:pt idx="37">
                  <c:v>43433</c:v>
                </c:pt>
                <c:pt idx="38">
                  <c:v>43465</c:v>
                </c:pt>
                <c:pt idx="39">
                  <c:v>43496</c:v>
                </c:pt>
                <c:pt idx="40">
                  <c:v>43524</c:v>
                </c:pt>
                <c:pt idx="41">
                  <c:v>43552</c:v>
                </c:pt>
                <c:pt idx="42">
                  <c:v>43584</c:v>
                </c:pt>
                <c:pt idx="43">
                  <c:v>43614</c:v>
                </c:pt>
                <c:pt idx="44">
                  <c:v>43647</c:v>
                </c:pt>
                <c:pt idx="45">
                  <c:v>43678</c:v>
                </c:pt>
                <c:pt idx="46">
                  <c:v>43710</c:v>
                </c:pt>
                <c:pt idx="47">
                  <c:v>43740</c:v>
                </c:pt>
                <c:pt idx="48">
                  <c:v>43773</c:v>
                </c:pt>
                <c:pt idx="49">
                  <c:v>43803</c:v>
                </c:pt>
                <c:pt idx="50">
                  <c:v>43836</c:v>
                </c:pt>
                <c:pt idx="51">
                  <c:v>43867</c:v>
                </c:pt>
                <c:pt idx="52">
                  <c:v>43896</c:v>
                </c:pt>
                <c:pt idx="53">
                  <c:v>43927</c:v>
                </c:pt>
                <c:pt idx="54">
                  <c:v>43957</c:v>
                </c:pt>
                <c:pt idx="55">
                  <c:v>43990</c:v>
                </c:pt>
                <c:pt idx="56">
                  <c:v>44020</c:v>
                </c:pt>
                <c:pt idx="57">
                  <c:v>44053</c:v>
                </c:pt>
                <c:pt idx="58">
                  <c:v>44084</c:v>
                </c:pt>
                <c:pt idx="59">
                  <c:v>44116</c:v>
                </c:pt>
                <c:pt idx="60">
                  <c:v>44147</c:v>
                </c:pt>
                <c:pt idx="61">
                  <c:v>44179</c:v>
                </c:pt>
                <c:pt idx="62">
                  <c:v>44210</c:v>
                </c:pt>
                <c:pt idx="63">
                  <c:v>44242</c:v>
                </c:pt>
                <c:pt idx="64">
                  <c:v>44270</c:v>
                </c:pt>
                <c:pt idx="65">
                  <c:v>44301</c:v>
                </c:pt>
                <c:pt idx="66">
                  <c:v>44333</c:v>
                </c:pt>
                <c:pt idx="67">
                  <c:v>44364</c:v>
                </c:pt>
                <c:pt idx="68">
                  <c:v>44396</c:v>
                </c:pt>
                <c:pt idx="69">
                  <c:v>44427</c:v>
                </c:pt>
                <c:pt idx="70">
                  <c:v>44459</c:v>
                </c:pt>
                <c:pt idx="71">
                  <c:v>44489</c:v>
                </c:pt>
                <c:pt idx="72">
                  <c:v>44522</c:v>
                </c:pt>
                <c:pt idx="73">
                  <c:v>44552</c:v>
                </c:pt>
                <c:pt idx="74">
                  <c:v>44585</c:v>
                </c:pt>
                <c:pt idx="75">
                  <c:v>44616</c:v>
                </c:pt>
                <c:pt idx="76">
                  <c:v>44644</c:v>
                </c:pt>
                <c:pt idx="77">
                  <c:v>44676</c:v>
                </c:pt>
                <c:pt idx="78">
                  <c:v>44706</c:v>
                </c:pt>
                <c:pt idx="79">
                  <c:v>44739</c:v>
                </c:pt>
                <c:pt idx="80">
                  <c:v>44769</c:v>
                </c:pt>
                <c:pt idx="81">
                  <c:v>44802</c:v>
                </c:pt>
                <c:pt idx="82">
                  <c:v>44833</c:v>
                </c:pt>
                <c:pt idx="83">
                  <c:v>44865</c:v>
                </c:pt>
                <c:pt idx="84">
                  <c:v>44895</c:v>
                </c:pt>
                <c:pt idx="85">
                  <c:v>44925</c:v>
                </c:pt>
                <c:pt idx="86">
                  <c:v>44956</c:v>
                </c:pt>
                <c:pt idx="87">
                  <c:v>44985</c:v>
                </c:pt>
                <c:pt idx="88">
                  <c:v>45013</c:v>
                </c:pt>
                <c:pt idx="89">
                  <c:v>45044</c:v>
                </c:pt>
                <c:pt idx="90">
                  <c:v>45075</c:v>
                </c:pt>
                <c:pt idx="91">
                  <c:v>45106</c:v>
                </c:pt>
                <c:pt idx="92">
                  <c:v>45138</c:v>
                </c:pt>
                <c:pt idx="93">
                  <c:v>45169</c:v>
                </c:pt>
                <c:pt idx="94">
                  <c:v>45201</c:v>
                </c:pt>
                <c:pt idx="95">
                  <c:v>45232</c:v>
                </c:pt>
                <c:pt idx="96">
                  <c:v>45264</c:v>
                </c:pt>
                <c:pt idx="97">
                  <c:v>45295</c:v>
                </c:pt>
                <c:pt idx="98">
                  <c:v>45327</c:v>
                </c:pt>
                <c:pt idx="99">
                  <c:v>45356</c:v>
                </c:pt>
                <c:pt idx="100">
                  <c:v>45387</c:v>
                </c:pt>
                <c:pt idx="101">
                  <c:v>45418</c:v>
                </c:pt>
                <c:pt idx="102">
                  <c:v>45449</c:v>
                </c:pt>
                <c:pt idx="103">
                  <c:v>45481</c:v>
                </c:pt>
                <c:pt idx="104">
                  <c:v>45512</c:v>
                </c:pt>
                <c:pt idx="105">
                  <c:v>45544</c:v>
                </c:pt>
                <c:pt idx="106">
                  <c:v>45574</c:v>
                </c:pt>
                <c:pt idx="107">
                  <c:v>45607</c:v>
                </c:pt>
                <c:pt idx="108">
                  <c:v>45637</c:v>
                </c:pt>
                <c:pt idx="109">
                  <c:v>45670</c:v>
                </c:pt>
                <c:pt idx="110">
                  <c:v>45701</c:v>
                </c:pt>
                <c:pt idx="111">
                  <c:v>45729</c:v>
                </c:pt>
                <c:pt idx="112">
                  <c:v>45761</c:v>
                </c:pt>
                <c:pt idx="113">
                  <c:v>45791</c:v>
                </c:pt>
                <c:pt idx="114">
                  <c:v>45824</c:v>
                </c:pt>
                <c:pt idx="115">
                  <c:v>45854</c:v>
                </c:pt>
                <c:pt idx="116">
                  <c:v>45887</c:v>
                </c:pt>
                <c:pt idx="117">
                  <c:v>45918</c:v>
                </c:pt>
                <c:pt idx="118">
                  <c:v>45950</c:v>
                </c:pt>
                <c:pt idx="119">
                  <c:v>45981</c:v>
                </c:pt>
                <c:pt idx="120">
                  <c:v>46013</c:v>
                </c:pt>
                <c:pt idx="121">
                  <c:v>46044</c:v>
                </c:pt>
                <c:pt idx="122">
                  <c:v>46076</c:v>
                </c:pt>
                <c:pt idx="123">
                  <c:v>46104</c:v>
                </c:pt>
                <c:pt idx="124">
                  <c:v>46135</c:v>
                </c:pt>
                <c:pt idx="125">
                  <c:v>46167</c:v>
                </c:pt>
                <c:pt idx="126">
                  <c:v>46198</c:v>
                </c:pt>
                <c:pt idx="127">
                  <c:v>46230</c:v>
                </c:pt>
                <c:pt idx="128">
                  <c:v>46261</c:v>
                </c:pt>
                <c:pt idx="129">
                  <c:v>46293</c:v>
                </c:pt>
                <c:pt idx="130">
                  <c:v>46323</c:v>
                </c:pt>
                <c:pt idx="131">
                  <c:v>46356</c:v>
                </c:pt>
                <c:pt idx="132">
                  <c:v>46386</c:v>
                </c:pt>
                <c:pt idx="133">
                  <c:v>46419</c:v>
                </c:pt>
                <c:pt idx="134">
                  <c:v>46447</c:v>
                </c:pt>
                <c:pt idx="135">
                  <c:v>46478</c:v>
                </c:pt>
                <c:pt idx="136">
                  <c:v>46510</c:v>
                </c:pt>
                <c:pt idx="137">
                  <c:v>46541</c:v>
                </c:pt>
                <c:pt idx="138">
                  <c:v>46573</c:v>
                </c:pt>
                <c:pt idx="139">
                  <c:v>46604</c:v>
                </c:pt>
                <c:pt idx="140">
                  <c:v>46636</c:v>
                </c:pt>
                <c:pt idx="141">
                  <c:v>46666</c:v>
                </c:pt>
                <c:pt idx="142">
                  <c:v>46699</c:v>
                </c:pt>
                <c:pt idx="143">
                  <c:v>46729</c:v>
                </c:pt>
                <c:pt idx="144">
                  <c:v>46762</c:v>
                </c:pt>
                <c:pt idx="145">
                  <c:v>46793</c:v>
                </c:pt>
                <c:pt idx="146">
                  <c:v>46822</c:v>
                </c:pt>
                <c:pt idx="147">
                  <c:v>46853</c:v>
                </c:pt>
                <c:pt idx="148">
                  <c:v>46883</c:v>
                </c:pt>
                <c:pt idx="149">
                  <c:v>46916</c:v>
                </c:pt>
                <c:pt idx="150">
                  <c:v>46946</c:v>
                </c:pt>
                <c:pt idx="151">
                  <c:v>46979</c:v>
                </c:pt>
                <c:pt idx="152">
                  <c:v>47010</c:v>
                </c:pt>
                <c:pt idx="153">
                  <c:v>47042</c:v>
                </c:pt>
                <c:pt idx="154">
                  <c:v>47073</c:v>
                </c:pt>
                <c:pt idx="155">
                  <c:v>47105</c:v>
                </c:pt>
                <c:pt idx="156">
                  <c:v>47136</c:v>
                </c:pt>
                <c:pt idx="157">
                  <c:v>47168</c:v>
                </c:pt>
                <c:pt idx="158">
                  <c:v>47196</c:v>
                </c:pt>
                <c:pt idx="159">
                  <c:v>47227</c:v>
                </c:pt>
                <c:pt idx="160">
                  <c:v>47259</c:v>
                </c:pt>
                <c:pt idx="161">
                  <c:v>47290</c:v>
                </c:pt>
                <c:pt idx="162">
                  <c:v>47322</c:v>
                </c:pt>
                <c:pt idx="163">
                  <c:v>47353</c:v>
                </c:pt>
                <c:pt idx="164">
                  <c:v>47385</c:v>
                </c:pt>
                <c:pt idx="165">
                  <c:v>47415</c:v>
                </c:pt>
                <c:pt idx="166">
                  <c:v>47448</c:v>
                </c:pt>
                <c:pt idx="167">
                  <c:v>47479</c:v>
                </c:pt>
                <c:pt idx="168">
                  <c:v>47511</c:v>
                </c:pt>
                <c:pt idx="169">
                  <c:v>47542</c:v>
                </c:pt>
                <c:pt idx="170">
                  <c:v>47570</c:v>
                </c:pt>
                <c:pt idx="171">
                  <c:v>47602</c:v>
                </c:pt>
                <c:pt idx="172">
                  <c:v>47632</c:v>
                </c:pt>
                <c:pt idx="173">
                  <c:v>47665</c:v>
                </c:pt>
                <c:pt idx="174">
                  <c:v>47696</c:v>
                </c:pt>
                <c:pt idx="175">
                  <c:v>47728</c:v>
                </c:pt>
                <c:pt idx="176">
                  <c:v>47758</c:v>
                </c:pt>
                <c:pt idx="177">
                  <c:v>47791</c:v>
                </c:pt>
                <c:pt idx="178">
                  <c:v>47821</c:v>
                </c:pt>
                <c:pt idx="179">
                  <c:v>47854</c:v>
                </c:pt>
                <c:pt idx="180">
                  <c:v>47885</c:v>
                </c:pt>
                <c:pt idx="181">
                  <c:v>47913</c:v>
                </c:pt>
                <c:pt idx="182">
                  <c:v>47945</c:v>
                </c:pt>
                <c:pt idx="183">
                  <c:v>47975</c:v>
                </c:pt>
                <c:pt idx="184">
                  <c:v>48008</c:v>
                </c:pt>
                <c:pt idx="185">
                  <c:v>48038</c:v>
                </c:pt>
                <c:pt idx="186">
                  <c:v>48071</c:v>
                </c:pt>
                <c:pt idx="187">
                  <c:v>48102</c:v>
                </c:pt>
                <c:pt idx="188">
                  <c:v>48134</c:v>
                </c:pt>
                <c:pt idx="189">
                  <c:v>48165</c:v>
                </c:pt>
                <c:pt idx="190">
                  <c:v>48197</c:v>
                </c:pt>
                <c:pt idx="191">
                  <c:v>48228</c:v>
                </c:pt>
                <c:pt idx="192">
                  <c:v>48260</c:v>
                </c:pt>
                <c:pt idx="193">
                  <c:v>48289</c:v>
                </c:pt>
                <c:pt idx="194">
                  <c:v>48320</c:v>
                </c:pt>
                <c:pt idx="195">
                  <c:v>48351</c:v>
                </c:pt>
                <c:pt idx="196">
                  <c:v>48382</c:v>
                </c:pt>
                <c:pt idx="197">
                  <c:v>48414</c:v>
                </c:pt>
                <c:pt idx="198">
                  <c:v>48445</c:v>
                </c:pt>
                <c:pt idx="199">
                  <c:v>48477</c:v>
                </c:pt>
                <c:pt idx="200">
                  <c:v>48507</c:v>
                </c:pt>
                <c:pt idx="201">
                  <c:v>48540</c:v>
                </c:pt>
                <c:pt idx="202">
                  <c:v>48570</c:v>
                </c:pt>
                <c:pt idx="203">
                  <c:v>48603</c:v>
                </c:pt>
                <c:pt idx="204">
                  <c:v>48634</c:v>
                </c:pt>
                <c:pt idx="205">
                  <c:v>48662</c:v>
                </c:pt>
                <c:pt idx="206">
                  <c:v>48694</c:v>
                </c:pt>
                <c:pt idx="207">
                  <c:v>48724</c:v>
                </c:pt>
                <c:pt idx="208">
                  <c:v>48757</c:v>
                </c:pt>
                <c:pt idx="209">
                  <c:v>48787</c:v>
                </c:pt>
                <c:pt idx="210">
                  <c:v>48820</c:v>
                </c:pt>
                <c:pt idx="211">
                  <c:v>48851</c:v>
                </c:pt>
                <c:pt idx="212">
                  <c:v>48883</c:v>
                </c:pt>
                <c:pt idx="213">
                  <c:v>48913</c:v>
                </c:pt>
                <c:pt idx="214">
                  <c:v>48943</c:v>
                </c:pt>
                <c:pt idx="215">
                  <c:v>48974</c:v>
                </c:pt>
                <c:pt idx="216">
                  <c:v>49003</c:v>
                </c:pt>
                <c:pt idx="217">
                  <c:v>49031</c:v>
                </c:pt>
                <c:pt idx="218">
                  <c:v>49062</c:v>
                </c:pt>
                <c:pt idx="219">
                  <c:v>49093</c:v>
                </c:pt>
                <c:pt idx="220">
                  <c:v>49124</c:v>
                </c:pt>
                <c:pt idx="221">
                  <c:v>49156</c:v>
                </c:pt>
                <c:pt idx="222">
                  <c:v>49187</c:v>
                </c:pt>
                <c:pt idx="223">
                  <c:v>49219</c:v>
                </c:pt>
                <c:pt idx="224">
                  <c:v>49250</c:v>
                </c:pt>
                <c:pt idx="225">
                  <c:v>49282</c:v>
                </c:pt>
                <c:pt idx="226">
                  <c:v>49313</c:v>
                </c:pt>
                <c:pt idx="227">
                  <c:v>49345</c:v>
                </c:pt>
                <c:pt idx="228">
                  <c:v>49373</c:v>
                </c:pt>
                <c:pt idx="229">
                  <c:v>49404</c:v>
                </c:pt>
                <c:pt idx="230">
                  <c:v>49436</c:v>
                </c:pt>
                <c:pt idx="231">
                  <c:v>49467</c:v>
                </c:pt>
                <c:pt idx="232">
                  <c:v>49499</c:v>
                </c:pt>
                <c:pt idx="233">
                  <c:v>49530</c:v>
                </c:pt>
                <c:pt idx="234">
                  <c:v>49562</c:v>
                </c:pt>
                <c:pt idx="235">
                  <c:v>49592</c:v>
                </c:pt>
                <c:pt idx="236">
                  <c:v>49625</c:v>
                </c:pt>
                <c:pt idx="237">
                  <c:v>49655</c:v>
                </c:pt>
                <c:pt idx="238">
                  <c:v>49688</c:v>
                </c:pt>
                <c:pt idx="239">
                  <c:v>49719</c:v>
                </c:pt>
                <c:pt idx="240">
                  <c:v>49748</c:v>
                </c:pt>
                <c:pt idx="241">
                  <c:v>49780</c:v>
                </c:pt>
                <c:pt idx="242">
                  <c:v>49810</c:v>
                </c:pt>
                <c:pt idx="243">
                  <c:v>49842</c:v>
                </c:pt>
                <c:pt idx="244">
                  <c:v>49872</c:v>
                </c:pt>
                <c:pt idx="245">
                  <c:v>49905</c:v>
                </c:pt>
                <c:pt idx="246">
                  <c:v>49936</c:v>
                </c:pt>
                <c:pt idx="247">
                  <c:v>49968</c:v>
                </c:pt>
                <c:pt idx="248">
                  <c:v>49999</c:v>
                </c:pt>
                <c:pt idx="249">
                  <c:v>50031</c:v>
                </c:pt>
                <c:pt idx="250">
                  <c:v>50062</c:v>
                </c:pt>
                <c:pt idx="251">
                  <c:v>50094</c:v>
                </c:pt>
                <c:pt idx="252">
                  <c:v>50122</c:v>
                </c:pt>
                <c:pt idx="253">
                  <c:v>50153</c:v>
                </c:pt>
                <c:pt idx="254">
                  <c:v>50185</c:v>
                </c:pt>
                <c:pt idx="255">
                  <c:v>50216</c:v>
                </c:pt>
                <c:pt idx="256">
                  <c:v>50248</c:v>
                </c:pt>
                <c:pt idx="257">
                  <c:v>50279</c:v>
                </c:pt>
                <c:pt idx="258">
                  <c:v>50311</c:v>
                </c:pt>
                <c:pt idx="259">
                  <c:v>50341</c:v>
                </c:pt>
                <c:pt idx="260">
                  <c:v>50374</c:v>
                </c:pt>
                <c:pt idx="261">
                  <c:v>50404</c:v>
                </c:pt>
                <c:pt idx="262">
                  <c:v>50437</c:v>
                </c:pt>
                <c:pt idx="263">
                  <c:v>50465</c:v>
                </c:pt>
                <c:pt idx="264">
                  <c:v>50496</c:v>
                </c:pt>
                <c:pt idx="265">
                  <c:v>50528</c:v>
                </c:pt>
                <c:pt idx="266">
                  <c:v>50559</c:v>
                </c:pt>
                <c:pt idx="267">
                  <c:v>50591</c:v>
                </c:pt>
                <c:pt idx="268">
                  <c:v>50622</c:v>
                </c:pt>
                <c:pt idx="269">
                  <c:v>50654</c:v>
                </c:pt>
                <c:pt idx="270">
                  <c:v>50684</c:v>
                </c:pt>
                <c:pt idx="271">
                  <c:v>50717</c:v>
                </c:pt>
                <c:pt idx="272">
                  <c:v>50747</c:v>
                </c:pt>
                <c:pt idx="273">
                  <c:v>50780</c:v>
                </c:pt>
                <c:pt idx="274">
                  <c:v>50811</c:v>
                </c:pt>
                <c:pt idx="275">
                  <c:v>50839</c:v>
                </c:pt>
                <c:pt idx="276">
                  <c:v>50872</c:v>
                </c:pt>
                <c:pt idx="277">
                  <c:v>50902</c:v>
                </c:pt>
                <c:pt idx="278">
                  <c:v>50934</c:v>
                </c:pt>
                <c:pt idx="279">
                  <c:v>50964</c:v>
                </c:pt>
                <c:pt idx="280">
                  <c:v>50997</c:v>
                </c:pt>
                <c:pt idx="281">
                  <c:v>51028</c:v>
                </c:pt>
                <c:pt idx="282">
                  <c:v>51060</c:v>
                </c:pt>
                <c:pt idx="283">
                  <c:v>51091</c:v>
                </c:pt>
                <c:pt idx="284">
                  <c:v>51123</c:v>
                </c:pt>
                <c:pt idx="285">
                  <c:v>51154</c:v>
                </c:pt>
                <c:pt idx="286">
                  <c:v>51186</c:v>
                </c:pt>
                <c:pt idx="287">
                  <c:v>51215</c:v>
                </c:pt>
                <c:pt idx="288">
                  <c:v>51246</c:v>
                </c:pt>
                <c:pt idx="289">
                  <c:v>51277</c:v>
                </c:pt>
                <c:pt idx="290">
                  <c:v>51308</c:v>
                </c:pt>
                <c:pt idx="291">
                  <c:v>51340</c:v>
                </c:pt>
                <c:pt idx="292">
                  <c:v>51371</c:v>
                </c:pt>
                <c:pt idx="293">
                  <c:v>51403</c:v>
                </c:pt>
                <c:pt idx="294">
                  <c:v>51433</c:v>
                </c:pt>
                <c:pt idx="295">
                  <c:v>51466</c:v>
                </c:pt>
                <c:pt idx="296">
                  <c:v>51497</c:v>
                </c:pt>
                <c:pt idx="297">
                  <c:v>51529</c:v>
                </c:pt>
                <c:pt idx="298">
                  <c:v>51560</c:v>
                </c:pt>
                <c:pt idx="299">
                  <c:v>51588</c:v>
                </c:pt>
                <c:pt idx="300">
                  <c:v>51620</c:v>
                </c:pt>
                <c:pt idx="301">
                  <c:v>51650</c:v>
                </c:pt>
                <c:pt idx="302">
                  <c:v>51683</c:v>
                </c:pt>
                <c:pt idx="303">
                  <c:v>51714</c:v>
                </c:pt>
                <c:pt idx="304">
                  <c:v>51746</c:v>
                </c:pt>
                <c:pt idx="305">
                  <c:v>51776</c:v>
                </c:pt>
                <c:pt idx="306">
                  <c:v>51809</c:v>
                </c:pt>
                <c:pt idx="307">
                  <c:v>51839</c:v>
                </c:pt>
                <c:pt idx="308">
                  <c:v>51872</c:v>
                </c:pt>
                <c:pt idx="309">
                  <c:v>51903</c:v>
                </c:pt>
                <c:pt idx="310">
                  <c:v>51931</c:v>
                </c:pt>
                <c:pt idx="311">
                  <c:v>51964</c:v>
                </c:pt>
                <c:pt idx="312">
                  <c:v>51994</c:v>
                </c:pt>
                <c:pt idx="313">
                  <c:v>52026</c:v>
                </c:pt>
                <c:pt idx="314">
                  <c:v>52056</c:v>
                </c:pt>
                <c:pt idx="315">
                  <c:v>52089</c:v>
                </c:pt>
                <c:pt idx="316">
                  <c:v>52120</c:v>
                </c:pt>
                <c:pt idx="317">
                  <c:v>52152</c:v>
                </c:pt>
                <c:pt idx="318">
                  <c:v>52183</c:v>
                </c:pt>
                <c:pt idx="319">
                  <c:v>52215</c:v>
                </c:pt>
                <c:pt idx="320">
                  <c:v>52246</c:v>
                </c:pt>
                <c:pt idx="321">
                  <c:v>52278</c:v>
                </c:pt>
                <c:pt idx="322">
                  <c:v>52306</c:v>
                </c:pt>
                <c:pt idx="323">
                  <c:v>52337</c:v>
                </c:pt>
                <c:pt idx="324">
                  <c:v>52369</c:v>
                </c:pt>
                <c:pt idx="325">
                  <c:v>52400</c:v>
                </c:pt>
                <c:pt idx="326">
                  <c:v>52432</c:v>
                </c:pt>
                <c:pt idx="327">
                  <c:v>52463</c:v>
                </c:pt>
                <c:pt idx="328">
                  <c:v>52495</c:v>
                </c:pt>
                <c:pt idx="329">
                  <c:v>52525</c:v>
                </c:pt>
                <c:pt idx="330">
                  <c:v>52558</c:v>
                </c:pt>
                <c:pt idx="331">
                  <c:v>52588</c:v>
                </c:pt>
                <c:pt idx="332">
                  <c:v>52621</c:v>
                </c:pt>
                <c:pt idx="333">
                  <c:v>52652</c:v>
                </c:pt>
                <c:pt idx="334">
                  <c:v>52681</c:v>
                </c:pt>
                <c:pt idx="335">
                  <c:v>52712</c:v>
                </c:pt>
                <c:pt idx="336">
                  <c:v>52742</c:v>
                </c:pt>
                <c:pt idx="337">
                  <c:v>52775</c:v>
                </c:pt>
                <c:pt idx="338">
                  <c:v>52805</c:v>
                </c:pt>
                <c:pt idx="339">
                  <c:v>52838</c:v>
                </c:pt>
                <c:pt idx="340">
                  <c:v>52869</c:v>
                </c:pt>
                <c:pt idx="341">
                  <c:v>52901</c:v>
                </c:pt>
                <c:pt idx="342">
                  <c:v>52931</c:v>
                </c:pt>
                <c:pt idx="343">
                  <c:v>52961</c:v>
                </c:pt>
                <c:pt idx="344">
                  <c:v>52992</c:v>
                </c:pt>
                <c:pt idx="345">
                  <c:v>53021</c:v>
                </c:pt>
                <c:pt idx="346">
                  <c:v>53049</c:v>
                </c:pt>
                <c:pt idx="347">
                  <c:v>53080</c:v>
                </c:pt>
                <c:pt idx="348">
                  <c:v>53111</c:v>
                </c:pt>
                <c:pt idx="349">
                  <c:v>53142</c:v>
                </c:pt>
                <c:pt idx="350">
                  <c:v>53174</c:v>
                </c:pt>
                <c:pt idx="351">
                  <c:v>53205</c:v>
                </c:pt>
                <c:pt idx="352">
                  <c:v>53237</c:v>
                </c:pt>
                <c:pt idx="353">
                  <c:v>53268</c:v>
                </c:pt>
                <c:pt idx="354">
                  <c:v>53300</c:v>
                </c:pt>
                <c:pt idx="355">
                  <c:v>53331</c:v>
                </c:pt>
                <c:pt idx="356">
                  <c:v>53363</c:v>
                </c:pt>
                <c:pt idx="357">
                  <c:v>53391</c:v>
                </c:pt>
                <c:pt idx="358">
                  <c:v>53422</c:v>
                </c:pt>
                <c:pt idx="359">
                  <c:v>53454</c:v>
                </c:pt>
                <c:pt idx="360">
                  <c:v>53485</c:v>
                </c:pt>
                <c:pt idx="361">
                  <c:v>53517</c:v>
                </c:pt>
                <c:pt idx="362">
                  <c:v>53548</c:v>
                </c:pt>
                <c:pt idx="363">
                  <c:v>53580</c:v>
                </c:pt>
                <c:pt idx="364">
                  <c:v>53610</c:v>
                </c:pt>
                <c:pt idx="365">
                  <c:v>53643</c:v>
                </c:pt>
                <c:pt idx="366">
                  <c:v>53673</c:v>
                </c:pt>
                <c:pt idx="367">
                  <c:v>53706</c:v>
                </c:pt>
                <c:pt idx="368">
                  <c:v>53737</c:v>
                </c:pt>
                <c:pt idx="369">
                  <c:v>53765</c:v>
                </c:pt>
                <c:pt idx="370">
                  <c:v>53798</c:v>
                </c:pt>
                <c:pt idx="371">
                  <c:v>53828</c:v>
                </c:pt>
                <c:pt idx="372">
                  <c:v>53860</c:v>
                </c:pt>
                <c:pt idx="373">
                  <c:v>53890</c:v>
                </c:pt>
                <c:pt idx="374">
                  <c:v>53923</c:v>
                </c:pt>
                <c:pt idx="375">
                  <c:v>53954</c:v>
                </c:pt>
                <c:pt idx="376">
                  <c:v>53986</c:v>
                </c:pt>
                <c:pt idx="377">
                  <c:v>54017</c:v>
                </c:pt>
                <c:pt idx="378">
                  <c:v>54049</c:v>
                </c:pt>
                <c:pt idx="379">
                  <c:v>54080</c:v>
                </c:pt>
                <c:pt idx="380">
                  <c:v>54112</c:v>
                </c:pt>
                <c:pt idx="381">
                  <c:v>54141</c:v>
                </c:pt>
                <c:pt idx="382">
                  <c:v>54172</c:v>
                </c:pt>
                <c:pt idx="383">
                  <c:v>54203</c:v>
                </c:pt>
                <c:pt idx="384">
                  <c:v>54234</c:v>
                </c:pt>
                <c:pt idx="385">
                  <c:v>54266</c:v>
                </c:pt>
                <c:pt idx="386">
                  <c:v>54297</c:v>
                </c:pt>
                <c:pt idx="387">
                  <c:v>54329</c:v>
                </c:pt>
                <c:pt idx="388">
                  <c:v>54359</c:v>
                </c:pt>
                <c:pt idx="389">
                  <c:v>54392</c:v>
                </c:pt>
                <c:pt idx="390">
                  <c:v>54422</c:v>
                </c:pt>
                <c:pt idx="391">
                  <c:v>54455</c:v>
                </c:pt>
                <c:pt idx="392">
                  <c:v>54483</c:v>
                </c:pt>
                <c:pt idx="393">
                  <c:v>54514</c:v>
                </c:pt>
                <c:pt idx="394">
                  <c:v>54546</c:v>
                </c:pt>
                <c:pt idx="395">
                  <c:v>54577</c:v>
                </c:pt>
                <c:pt idx="396">
                  <c:v>54609</c:v>
                </c:pt>
                <c:pt idx="397">
                  <c:v>54640</c:v>
                </c:pt>
                <c:pt idx="398">
                  <c:v>54672</c:v>
                </c:pt>
                <c:pt idx="399">
                  <c:v>54702</c:v>
                </c:pt>
                <c:pt idx="400">
                  <c:v>54735</c:v>
                </c:pt>
                <c:pt idx="401">
                  <c:v>54765</c:v>
                </c:pt>
                <c:pt idx="402">
                  <c:v>54798</c:v>
                </c:pt>
                <c:pt idx="403">
                  <c:v>54829</c:v>
                </c:pt>
                <c:pt idx="404">
                  <c:v>54857</c:v>
                </c:pt>
                <c:pt idx="405">
                  <c:v>54890</c:v>
                </c:pt>
                <c:pt idx="406">
                  <c:v>54920</c:v>
                </c:pt>
                <c:pt idx="407">
                  <c:v>54952</c:v>
                </c:pt>
                <c:pt idx="408">
                  <c:v>54982</c:v>
                </c:pt>
                <c:pt idx="409">
                  <c:v>55015</c:v>
                </c:pt>
                <c:pt idx="410">
                  <c:v>55046</c:v>
                </c:pt>
                <c:pt idx="411">
                  <c:v>55078</c:v>
                </c:pt>
                <c:pt idx="412">
                  <c:v>55109</c:v>
                </c:pt>
                <c:pt idx="413">
                  <c:v>55141</c:v>
                </c:pt>
                <c:pt idx="414">
                  <c:v>55172</c:v>
                </c:pt>
                <c:pt idx="415">
                  <c:v>55204</c:v>
                </c:pt>
                <c:pt idx="416">
                  <c:v>55232</c:v>
                </c:pt>
                <c:pt idx="417">
                  <c:v>55263</c:v>
                </c:pt>
                <c:pt idx="418">
                  <c:v>55295</c:v>
                </c:pt>
                <c:pt idx="419">
                  <c:v>55326</c:v>
                </c:pt>
                <c:pt idx="420">
                  <c:v>55358</c:v>
                </c:pt>
                <c:pt idx="421">
                  <c:v>55389</c:v>
                </c:pt>
                <c:pt idx="422">
                  <c:v>55421</c:v>
                </c:pt>
                <c:pt idx="423">
                  <c:v>55451</c:v>
                </c:pt>
                <c:pt idx="424">
                  <c:v>55484</c:v>
                </c:pt>
                <c:pt idx="425">
                  <c:v>55514</c:v>
                </c:pt>
                <c:pt idx="426">
                  <c:v>55547</c:v>
                </c:pt>
                <c:pt idx="427">
                  <c:v>55578</c:v>
                </c:pt>
                <c:pt idx="428">
                  <c:v>55607</c:v>
                </c:pt>
                <c:pt idx="429">
                  <c:v>55638</c:v>
                </c:pt>
                <c:pt idx="430">
                  <c:v>55668</c:v>
                </c:pt>
                <c:pt idx="431">
                  <c:v>55701</c:v>
                </c:pt>
                <c:pt idx="432">
                  <c:v>55732</c:v>
                </c:pt>
                <c:pt idx="433">
                  <c:v>55764</c:v>
                </c:pt>
                <c:pt idx="434">
                  <c:v>55794</c:v>
                </c:pt>
                <c:pt idx="435">
                  <c:v>55827</c:v>
                </c:pt>
                <c:pt idx="436">
                  <c:v>55857</c:v>
                </c:pt>
                <c:pt idx="437">
                  <c:v>55890</c:v>
                </c:pt>
                <c:pt idx="438">
                  <c:v>55921</c:v>
                </c:pt>
                <c:pt idx="439">
                  <c:v>55949</c:v>
                </c:pt>
                <c:pt idx="440">
                  <c:v>55982</c:v>
                </c:pt>
                <c:pt idx="441">
                  <c:v>56012</c:v>
                </c:pt>
                <c:pt idx="442">
                  <c:v>56044</c:v>
                </c:pt>
                <c:pt idx="443">
                  <c:v>56074</c:v>
                </c:pt>
                <c:pt idx="444">
                  <c:v>56107</c:v>
                </c:pt>
                <c:pt idx="445">
                  <c:v>56138</c:v>
                </c:pt>
                <c:pt idx="446">
                  <c:v>56170</c:v>
                </c:pt>
                <c:pt idx="447">
                  <c:v>56201</c:v>
                </c:pt>
                <c:pt idx="448">
                  <c:v>56233</c:v>
                </c:pt>
                <c:pt idx="449">
                  <c:v>56264</c:v>
                </c:pt>
                <c:pt idx="450">
                  <c:v>56296</c:v>
                </c:pt>
                <c:pt idx="451">
                  <c:v>56324</c:v>
                </c:pt>
                <c:pt idx="452">
                  <c:v>56355</c:v>
                </c:pt>
                <c:pt idx="453">
                  <c:v>56387</c:v>
                </c:pt>
                <c:pt idx="454">
                  <c:v>56418</c:v>
                </c:pt>
                <c:pt idx="455">
                  <c:v>56450</c:v>
                </c:pt>
                <c:pt idx="456">
                  <c:v>56481</c:v>
                </c:pt>
                <c:pt idx="457">
                  <c:v>56513</c:v>
                </c:pt>
                <c:pt idx="458">
                  <c:v>56543</c:v>
                </c:pt>
                <c:pt idx="459">
                  <c:v>56576</c:v>
                </c:pt>
                <c:pt idx="460">
                  <c:v>56606</c:v>
                </c:pt>
                <c:pt idx="461">
                  <c:v>56639</c:v>
                </c:pt>
                <c:pt idx="462">
                  <c:v>56670</c:v>
                </c:pt>
                <c:pt idx="463">
                  <c:v>56698</c:v>
                </c:pt>
                <c:pt idx="464">
                  <c:v>56730</c:v>
                </c:pt>
                <c:pt idx="465">
                  <c:v>56760</c:v>
                </c:pt>
                <c:pt idx="466">
                  <c:v>56793</c:v>
                </c:pt>
                <c:pt idx="467">
                  <c:v>56823</c:v>
                </c:pt>
                <c:pt idx="468">
                  <c:v>56856</c:v>
                </c:pt>
                <c:pt idx="469">
                  <c:v>56887</c:v>
                </c:pt>
                <c:pt idx="470">
                  <c:v>56919</c:v>
                </c:pt>
                <c:pt idx="471">
                  <c:v>56949</c:v>
                </c:pt>
                <c:pt idx="472">
                  <c:v>56982</c:v>
                </c:pt>
                <c:pt idx="473">
                  <c:v>57013</c:v>
                </c:pt>
                <c:pt idx="474">
                  <c:v>57042</c:v>
                </c:pt>
                <c:pt idx="475">
                  <c:v>57074</c:v>
                </c:pt>
                <c:pt idx="476">
                  <c:v>57104</c:v>
                </c:pt>
                <c:pt idx="477">
                  <c:v>57136</c:v>
                </c:pt>
                <c:pt idx="478">
                  <c:v>57166</c:v>
                </c:pt>
                <c:pt idx="479">
                  <c:v>57199</c:v>
                </c:pt>
                <c:pt idx="480">
                  <c:v>57230</c:v>
                </c:pt>
                <c:pt idx="481">
                  <c:v>57262</c:v>
                </c:pt>
                <c:pt idx="482">
                  <c:v>57293</c:v>
                </c:pt>
                <c:pt idx="483">
                  <c:v>57325</c:v>
                </c:pt>
                <c:pt idx="484">
                  <c:v>57356</c:v>
                </c:pt>
                <c:pt idx="485">
                  <c:v>57388</c:v>
                </c:pt>
                <c:pt idx="486">
                  <c:v>57416</c:v>
                </c:pt>
                <c:pt idx="487">
                  <c:v>57447</c:v>
                </c:pt>
                <c:pt idx="488">
                  <c:v>57479</c:v>
                </c:pt>
                <c:pt idx="489">
                  <c:v>57510</c:v>
                </c:pt>
                <c:pt idx="490">
                  <c:v>57542</c:v>
                </c:pt>
                <c:pt idx="491">
                  <c:v>57573</c:v>
                </c:pt>
                <c:pt idx="492">
                  <c:v>57605</c:v>
                </c:pt>
                <c:pt idx="493">
                  <c:v>57635</c:v>
                </c:pt>
                <c:pt idx="494">
                  <c:v>57668</c:v>
                </c:pt>
                <c:pt idx="495">
                  <c:v>57698</c:v>
                </c:pt>
                <c:pt idx="496">
                  <c:v>57731</c:v>
                </c:pt>
                <c:pt idx="497">
                  <c:v>57762</c:v>
                </c:pt>
                <c:pt idx="498">
                  <c:v>57790</c:v>
                </c:pt>
                <c:pt idx="499">
                  <c:v>57822</c:v>
                </c:pt>
                <c:pt idx="500">
                  <c:v>57852</c:v>
                </c:pt>
                <c:pt idx="501">
                  <c:v>57885</c:v>
                </c:pt>
                <c:pt idx="502">
                  <c:v>57915</c:v>
                </c:pt>
                <c:pt idx="503">
                  <c:v>57948</c:v>
                </c:pt>
                <c:pt idx="504">
                  <c:v>57979</c:v>
                </c:pt>
                <c:pt idx="505">
                  <c:v>58011</c:v>
                </c:pt>
                <c:pt idx="506">
                  <c:v>58042</c:v>
                </c:pt>
                <c:pt idx="507">
                  <c:v>58074</c:v>
                </c:pt>
                <c:pt idx="508">
                  <c:v>58105</c:v>
                </c:pt>
                <c:pt idx="509">
                  <c:v>58134</c:v>
                </c:pt>
                <c:pt idx="510">
                  <c:v>58166</c:v>
                </c:pt>
                <c:pt idx="511">
                  <c:v>58197</c:v>
                </c:pt>
                <c:pt idx="512">
                  <c:v>58228</c:v>
                </c:pt>
                <c:pt idx="513">
                  <c:v>58258</c:v>
                </c:pt>
                <c:pt idx="514">
                  <c:v>58291</c:v>
                </c:pt>
                <c:pt idx="515">
                  <c:v>58322</c:v>
                </c:pt>
                <c:pt idx="516">
                  <c:v>58354</c:v>
                </c:pt>
                <c:pt idx="517">
                  <c:v>58385</c:v>
                </c:pt>
                <c:pt idx="518">
                  <c:v>58417</c:v>
                </c:pt>
                <c:pt idx="519">
                  <c:v>58448</c:v>
                </c:pt>
                <c:pt idx="520">
                  <c:v>58480</c:v>
                </c:pt>
                <c:pt idx="521">
                  <c:v>58509</c:v>
                </c:pt>
                <c:pt idx="522">
                  <c:v>58540</c:v>
                </c:pt>
                <c:pt idx="523">
                  <c:v>58571</c:v>
                </c:pt>
                <c:pt idx="524">
                  <c:v>58602</c:v>
                </c:pt>
                <c:pt idx="525">
                  <c:v>58634</c:v>
                </c:pt>
                <c:pt idx="526">
                  <c:v>58665</c:v>
                </c:pt>
                <c:pt idx="527">
                  <c:v>58697</c:v>
                </c:pt>
                <c:pt idx="528">
                  <c:v>58727</c:v>
                </c:pt>
                <c:pt idx="529">
                  <c:v>58760</c:v>
                </c:pt>
                <c:pt idx="530">
                  <c:v>58790</c:v>
                </c:pt>
                <c:pt idx="531">
                  <c:v>58823</c:v>
                </c:pt>
                <c:pt idx="532">
                  <c:v>58854</c:v>
                </c:pt>
                <c:pt idx="533">
                  <c:v>58882</c:v>
                </c:pt>
                <c:pt idx="534">
                  <c:v>58914</c:v>
                </c:pt>
                <c:pt idx="535">
                  <c:v>58944</c:v>
                </c:pt>
                <c:pt idx="536">
                  <c:v>58977</c:v>
                </c:pt>
                <c:pt idx="537">
                  <c:v>59007</c:v>
                </c:pt>
                <c:pt idx="538">
                  <c:v>59040</c:v>
                </c:pt>
                <c:pt idx="539">
                  <c:v>59071</c:v>
                </c:pt>
                <c:pt idx="540">
                  <c:v>59103</c:v>
                </c:pt>
                <c:pt idx="541">
                  <c:v>59134</c:v>
                </c:pt>
                <c:pt idx="542">
                  <c:v>59167</c:v>
                </c:pt>
                <c:pt idx="543">
                  <c:v>59198</c:v>
                </c:pt>
                <c:pt idx="544">
                  <c:v>59229</c:v>
                </c:pt>
                <c:pt idx="545">
                  <c:v>59258</c:v>
                </c:pt>
                <c:pt idx="546">
                  <c:v>59289</c:v>
                </c:pt>
                <c:pt idx="547">
                  <c:v>59320</c:v>
                </c:pt>
                <c:pt idx="548">
                  <c:v>59351</c:v>
                </c:pt>
                <c:pt idx="549">
                  <c:v>59383</c:v>
                </c:pt>
                <c:pt idx="550">
                  <c:v>59414</c:v>
                </c:pt>
                <c:pt idx="551">
                  <c:v>59446</c:v>
                </c:pt>
                <c:pt idx="552">
                  <c:v>59477</c:v>
                </c:pt>
                <c:pt idx="553">
                  <c:v>59509</c:v>
                </c:pt>
                <c:pt idx="554">
                  <c:v>59540</c:v>
                </c:pt>
                <c:pt idx="555">
                  <c:v>59572</c:v>
                </c:pt>
                <c:pt idx="556">
                  <c:v>59600</c:v>
                </c:pt>
                <c:pt idx="557">
                  <c:v>59631</c:v>
                </c:pt>
                <c:pt idx="558">
                  <c:v>59663</c:v>
                </c:pt>
                <c:pt idx="559">
                  <c:v>59694</c:v>
                </c:pt>
                <c:pt idx="560">
                  <c:v>59726</c:v>
                </c:pt>
                <c:pt idx="561">
                  <c:v>59757</c:v>
                </c:pt>
                <c:pt idx="562">
                  <c:v>59789</c:v>
                </c:pt>
                <c:pt idx="563">
                  <c:v>59819</c:v>
                </c:pt>
                <c:pt idx="564">
                  <c:v>59852</c:v>
                </c:pt>
                <c:pt idx="565">
                  <c:v>59882</c:v>
                </c:pt>
                <c:pt idx="566">
                  <c:v>59915</c:v>
                </c:pt>
                <c:pt idx="567">
                  <c:v>59946</c:v>
                </c:pt>
                <c:pt idx="568">
                  <c:v>59975</c:v>
                </c:pt>
                <c:pt idx="569">
                  <c:v>60006</c:v>
                </c:pt>
                <c:pt idx="570">
                  <c:v>60036</c:v>
                </c:pt>
                <c:pt idx="571">
                  <c:v>60069</c:v>
                </c:pt>
                <c:pt idx="572">
                  <c:v>60099</c:v>
                </c:pt>
                <c:pt idx="573">
                  <c:v>60132</c:v>
                </c:pt>
                <c:pt idx="574">
                  <c:v>60163</c:v>
                </c:pt>
                <c:pt idx="575">
                  <c:v>60195</c:v>
                </c:pt>
                <c:pt idx="576">
                  <c:v>60226</c:v>
                </c:pt>
                <c:pt idx="577">
                  <c:v>60258</c:v>
                </c:pt>
                <c:pt idx="578">
                  <c:v>60289</c:v>
                </c:pt>
                <c:pt idx="579">
                  <c:v>60321</c:v>
                </c:pt>
                <c:pt idx="580">
                  <c:v>60349</c:v>
                </c:pt>
                <c:pt idx="581">
                  <c:v>60380</c:v>
                </c:pt>
                <c:pt idx="582">
                  <c:v>60412</c:v>
                </c:pt>
                <c:pt idx="583">
                  <c:v>60443</c:v>
                </c:pt>
                <c:pt idx="584">
                  <c:v>60475</c:v>
                </c:pt>
                <c:pt idx="585">
                  <c:v>60506</c:v>
                </c:pt>
                <c:pt idx="586">
                  <c:v>60538</c:v>
                </c:pt>
                <c:pt idx="587">
                  <c:v>60568</c:v>
                </c:pt>
                <c:pt idx="588">
                  <c:v>60601</c:v>
                </c:pt>
                <c:pt idx="589">
                  <c:v>60631</c:v>
                </c:pt>
                <c:pt idx="590">
                  <c:v>60664</c:v>
                </c:pt>
                <c:pt idx="591">
                  <c:v>60692</c:v>
                </c:pt>
                <c:pt idx="592">
                  <c:v>60723</c:v>
                </c:pt>
                <c:pt idx="593">
                  <c:v>60755</c:v>
                </c:pt>
                <c:pt idx="594">
                  <c:v>60786</c:v>
                </c:pt>
                <c:pt idx="595">
                  <c:v>60818</c:v>
                </c:pt>
                <c:pt idx="596">
                  <c:v>60849</c:v>
                </c:pt>
                <c:pt idx="597">
                  <c:v>60881</c:v>
                </c:pt>
                <c:pt idx="598">
                  <c:v>60911</c:v>
                </c:pt>
                <c:pt idx="599">
                  <c:v>60944</c:v>
                </c:pt>
                <c:pt idx="600">
                  <c:v>60974</c:v>
                </c:pt>
                <c:pt idx="601">
                  <c:v>61007</c:v>
                </c:pt>
                <c:pt idx="602">
                  <c:v>61038</c:v>
                </c:pt>
                <c:pt idx="603">
                  <c:v>61066</c:v>
                </c:pt>
                <c:pt idx="604">
                  <c:v>61098</c:v>
                </c:pt>
                <c:pt idx="605">
                  <c:v>61128</c:v>
                </c:pt>
                <c:pt idx="606">
                  <c:v>61161</c:v>
                </c:pt>
                <c:pt idx="607">
                  <c:v>61191</c:v>
                </c:pt>
                <c:pt idx="608">
                  <c:v>61224</c:v>
                </c:pt>
                <c:pt idx="609">
                  <c:v>61255</c:v>
                </c:pt>
                <c:pt idx="610">
                  <c:v>61287</c:v>
                </c:pt>
                <c:pt idx="611">
                  <c:v>61318</c:v>
                </c:pt>
                <c:pt idx="612">
                  <c:v>61350</c:v>
                </c:pt>
                <c:pt idx="613">
                  <c:v>61381</c:v>
                </c:pt>
                <c:pt idx="614">
                  <c:v>61413</c:v>
                </c:pt>
                <c:pt idx="615">
                  <c:v>61442</c:v>
                </c:pt>
                <c:pt idx="616">
                  <c:v>61477</c:v>
                </c:pt>
                <c:pt idx="617">
                  <c:v>61507</c:v>
                </c:pt>
                <c:pt idx="618">
                  <c:v>61539</c:v>
                </c:pt>
                <c:pt idx="619">
                  <c:v>61569</c:v>
                </c:pt>
                <c:pt idx="620">
                  <c:v>61602</c:v>
                </c:pt>
                <c:pt idx="621">
                  <c:v>61633</c:v>
                </c:pt>
                <c:pt idx="622">
                  <c:v>61665</c:v>
                </c:pt>
                <c:pt idx="623">
                  <c:v>61696</c:v>
                </c:pt>
                <c:pt idx="624">
                  <c:v>61728</c:v>
                </c:pt>
                <c:pt idx="625">
                  <c:v>61759</c:v>
                </c:pt>
                <c:pt idx="626">
                  <c:v>61787</c:v>
                </c:pt>
                <c:pt idx="627">
                  <c:v>61815</c:v>
                </c:pt>
                <c:pt idx="628">
                  <c:v>61847</c:v>
                </c:pt>
                <c:pt idx="629">
                  <c:v>61877</c:v>
                </c:pt>
                <c:pt idx="630">
                  <c:v>61910</c:v>
                </c:pt>
                <c:pt idx="631">
                  <c:v>61941</c:v>
                </c:pt>
                <c:pt idx="632">
                  <c:v>61973</c:v>
                </c:pt>
                <c:pt idx="633">
                  <c:v>62003</c:v>
                </c:pt>
                <c:pt idx="634">
                  <c:v>62036</c:v>
                </c:pt>
                <c:pt idx="635">
                  <c:v>62066</c:v>
                </c:pt>
                <c:pt idx="636">
                  <c:v>62099</c:v>
                </c:pt>
                <c:pt idx="637">
                  <c:v>62130</c:v>
                </c:pt>
                <c:pt idx="638">
                  <c:v>62158</c:v>
                </c:pt>
                <c:pt idx="639">
                  <c:v>62190</c:v>
                </c:pt>
                <c:pt idx="640">
                  <c:v>62220</c:v>
                </c:pt>
                <c:pt idx="641">
                  <c:v>62253</c:v>
                </c:pt>
                <c:pt idx="642">
                  <c:v>62283</c:v>
                </c:pt>
                <c:pt idx="643">
                  <c:v>62316</c:v>
                </c:pt>
                <c:pt idx="644">
                  <c:v>62347</c:v>
                </c:pt>
                <c:pt idx="645">
                  <c:v>62379</c:v>
                </c:pt>
                <c:pt idx="646">
                  <c:v>62410</c:v>
                </c:pt>
                <c:pt idx="647">
                  <c:v>62442</c:v>
                </c:pt>
                <c:pt idx="648">
                  <c:v>62473</c:v>
                </c:pt>
                <c:pt idx="649">
                  <c:v>62505</c:v>
                </c:pt>
                <c:pt idx="650">
                  <c:v>62533</c:v>
                </c:pt>
                <c:pt idx="651">
                  <c:v>62564</c:v>
                </c:pt>
                <c:pt idx="652">
                  <c:v>62596</c:v>
                </c:pt>
                <c:pt idx="653">
                  <c:v>62627</c:v>
                </c:pt>
                <c:pt idx="654">
                  <c:v>62659</c:v>
                </c:pt>
                <c:pt idx="655">
                  <c:v>62690</c:v>
                </c:pt>
                <c:pt idx="656">
                  <c:v>62722</c:v>
                </c:pt>
                <c:pt idx="657">
                  <c:v>62752</c:v>
                </c:pt>
                <c:pt idx="658">
                  <c:v>62785</c:v>
                </c:pt>
                <c:pt idx="659">
                  <c:v>62815</c:v>
                </c:pt>
                <c:pt idx="660">
                  <c:v>62848</c:v>
                </c:pt>
                <c:pt idx="661">
                  <c:v>62879</c:v>
                </c:pt>
                <c:pt idx="662">
                  <c:v>62908</c:v>
                </c:pt>
                <c:pt idx="663">
                  <c:v>62939</c:v>
                </c:pt>
                <c:pt idx="664">
                  <c:v>62969</c:v>
                </c:pt>
                <c:pt idx="665">
                  <c:v>63002</c:v>
                </c:pt>
                <c:pt idx="666">
                  <c:v>63032</c:v>
                </c:pt>
                <c:pt idx="667">
                  <c:v>63065</c:v>
                </c:pt>
                <c:pt idx="668">
                  <c:v>63096</c:v>
                </c:pt>
                <c:pt idx="669">
                  <c:v>63128</c:v>
                </c:pt>
                <c:pt idx="670">
                  <c:v>63158</c:v>
                </c:pt>
                <c:pt idx="671">
                  <c:v>63188</c:v>
                </c:pt>
                <c:pt idx="672">
                  <c:v>63219</c:v>
                </c:pt>
                <c:pt idx="673">
                  <c:v>63248</c:v>
                </c:pt>
                <c:pt idx="674">
                  <c:v>63276</c:v>
                </c:pt>
                <c:pt idx="675">
                  <c:v>63307</c:v>
                </c:pt>
                <c:pt idx="676">
                  <c:v>63338</c:v>
                </c:pt>
                <c:pt idx="677">
                  <c:v>63369</c:v>
                </c:pt>
                <c:pt idx="678">
                  <c:v>63401</c:v>
                </c:pt>
                <c:pt idx="679">
                  <c:v>63432</c:v>
                </c:pt>
                <c:pt idx="680">
                  <c:v>63464</c:v>
                </c:pt>
                <c:pt idx="681">
                  <c:v>63495</c:v>
                </c:pt>
                <c:pt idx="682">
                  <c:v>63527</c:v>
                </c:pt>
                <c:pt idx="683">
                  <c:v>63558</c:v>
                </c:pt>
                <c:pt idx="684">
                  <c:v>63590</c:v>
                </c:pt>
                <c:pt idx="685">
                  <c:v>63618</c:v>
                </c:pt>
                <c:pt idx="686">
                  <c:v>63649</c:v>
                </c:pt>
                <c:pt idx="687">
                  <c:v>63681</c:v>
                </c:pt>
                <c:pt idx="688">
                  <c:v>63712</c:v>
                </c:pt>
                <c:pt idx="689">
                  <c:v>63744</c:v>
                </c:pt>
                <c:pt idx="690">
                  <c:v>63775</c:v>
                </c:pt>
                <c:pt idx="691">
                  <c:v>63807</c:v>
                </c:pt>
              </c:numCache>
            </c:numRef>
          </c:cat>
          <c:val>
            <c:numRef>
              <c:f>Eur3M!$AH$3:$AH$694</c:f>
              <c:numCache>
                <c:formatCode>0.0000%</c:formatCode>
                <c:ptCount val="692"/>
                <c:pt idx="0">
                  <c:v>-3.9059694267622977E-4</c:v>
                </c:pt>
                <c:pt idx="1">
                  <c:v>-4.2802274092991059E-4</c:v>
                </c:pt>
                <c:pt idx="2">
                  <c:v>-4.6741413857826847E-4</c:v>
                </c:pt>
                <c:pt idx="3">
                  <c:v>-5.2866364086807721E-4</c:v>
                </c:pt>
                <c:pt idx="4">
                  <c:v>-5.6135027597115084E-4</c:v>
                </c:pt>
                <c:pt idx="5">
                  <c:v>-5.9224292480600769E-4</c:v>
                </c:pt>
                <c:pt idx="6">
                  <c:v>-6.2380728008533046E-4</c:v>
                </c:pt>
                <c:pt idx="7">
                  <c:v>-6.5200466827781305E-4</c:v>
                </c:pt>
                <c:pt idx="8">
                  <c:v>-6.6844325070787407E-4</c:v>
                </c:pt>
                <c:pt idx="9">
                  <c:v>-6.7324614895133853E-4</c:v>
                </c:pt>
                <c:pt idx="10">
                  <c:v>-6.6663143725643125E-4</c:v>
                </c:pt>
                <c:pt idx="11">
                  <c:v>-6.449550138477333E-4</c:v>
                </c:pt>
                <c:pt idx="12">
                  <c:v>-5.7476928414778173E-4</c:v>
                </c:pt>
                <c:pt idx="13">
                  <c:v>-5.2070520442947877E-4</c:v>
                </c:pt>
                <c:pt idx="14">
                  <c:v>-4.5841666656994633E-4</c:v>
                </c:pt>
                <c:pt idx="15">
                  <c:v>-4.1595526785842551E-4</c:v>
                </c:pt>
                <c:pt idx="16">
                  <c:v>-3.3257405375740513E-4</c:v>
                </c:pt>
                <c:pt idx="17">
                  <c:v>-2.524420271299771E-4</c:v>
                </c:pt>
                <c:pt idx="18">
                  <c:v>-1.608212863451237E-4</c:v>
                </c:pt>
                <c:pt idx="19">
                  <c:v>-5.4987976559074248E-5</c:v>
                </c:pt>
                <c:pt idx="20">
                  <c:v>5.8878272626101783E-5</c:v>
                </c:pt>
                <c:pt idx="21">
                  <c:v>1.9522782698542531E-4</c:v>
                </c:pt>
                <c:pt idx="22">
                  <c:v>3.4606872688829244E-4</c:v>
                </c:pt>
                <c:pt idx="23">
                  <c:v>5.1327414694139501E-4</c:v>
                </c:pt>
                <c:pt idx="24">
                  <c:v>6.8390346805376992E-4</c:v>
                </c:pt>
                <c:pt idx="25">
                  <c:v>8.7536533708588581E-4</c:v>
                </c:pt>
                <c:pt idx="26">
                  <c:v>1.0493797186663656E-3</c:v>
                </c:pt>
                <c:pt idx="27">
                  <c:v>1.2574067296090429E-3</c:v>
                </c:pt>
                <c:pt idx="28">
                  <c:v>1.4497896658726501E-3</c:v>
                </c:pt>
                <c:pt idx="29">
                  <c:v>1.6449886974726541E-3</c:v>
                </c:pt>
                <c:pt idx="30">
                  <c:v>1.8595203615470643E-3</c:v>
                </c:pt>
                <c:pt idx="31">
                  <c:v>2.0735840806765985E-3</c:v>
                </c:pt>
                <c:pt idx="32">
                  <c:v>2.3120580154012416E-3</c:v>
                </c:pt>
                <c:pt idx="33">
                  <c:v>2.5349245120230993E-3</c:v>
                </c:pt>
                <c:pt idx="34">
                  <c:v>2.784686496661666E-3</c:v>
                </c:pt>
                <c:pt idx="35">
                  <c:v>3.0170764851361548E-3</c:v>
                </c:pt>
                <c:pt idx="36">
                  <c:v>3.2636568069457556E-3</c:v>
                </c:pt>
                <c:pt idx="37">
                  <c:v>3.4933828681391757E-3</c:v>
                </c:pt>
                <c:pt idx="38">
                  <c:v>3.7214759118394973E-3</c:v>
                </c:pt>
                <c:pt idx="39">
                  <c:v>3.9553826117478333E-3</c:v>
                </c:pt>
                <c:pt idx="40">
                  <c:v>4.172921948536034E-3</c:v>
                </c:pt>
                <c:pt idx="41">
                  <c:v>4.378002353933718E-3</c:v>
                </c:pt>
                <c:pt idx="42">
                  <c:v>4.6071122219325418E-3</c:v>
                </c:pt>
                <c:pt idx="43">
                  <c:v>4.8273871257395826E-3</c:v>
                </c:pt>
                <c:pt idx="44">
                  <c:v>5.0639434319821319E-3</c:v>
                </c:pt>
                <c:pt idx="45">
                  <c:v>5.285043256458892E-3</c:v>
                </c:pt>
                <c:pt idx="46">
                  <c:v>5.5115060172040821E-3</c:v>
                </c:pt>
                <c:pt idx="47">
                  <c:v>5.7362557186029619E-3</c:v>
                </c:pt>
                <c:pt idx="48">
                  <c:v>5.9884310385227091E-3</c:v>
                </c:pt>
                <c:pt idx="49">
                  <c:v>6.2222882651633647E-3</c:v>
                </c:pt>
                <c:pt idx="50">
                  <c:v>6.4936037352337885E-3</c:v>
                </c:pt>
                <c:pt idx="51">
                  <c:v>6.7532356215007638E-3</c:v>
                </c:pt>
                <c:pt idx="52">
                  <c:v>7.0266867116685226E-3</c:v>
                </c:pt>
                <c:pt idx="53">
                  <c:v>7.2942741806498665E-3</c:v>
                </c:pt>
                <c:pt idx="54">
                  <c:v>7.5800536982039294E-3</c:v>
                </c:pt>
                <c:pt idx="55">
                  <c:v>7.898886055668063E-3</c:v>
                </c:pt>
                <c:pt idx="56">
                  <c:v>8.1975620240222306E-3</c:v>
                </c:pt>
                <c:pt idx="57">
                  <c:v>8.5340644097269668E-3</c:v>
                </c:pt>
                <c:pt idx="58">
                  <c:v>8.8474055862104856E-3</c:v>
                </c:pt>
                <c:pt idx="59">
                  <c:v>9.1781106028749997E-3</c:v>
                </c:pt>
                <c:pt idx="60">
                  <c:v>9.4867059402614171E-3</c:v>
                </c:pt>
                <c:pt idx="61">
                  <c:v>9.7931008339677619E-3</c:v>
                </c:pt>
                <c:pt idx="62">
                  <c:v>1.0082935229632994E-2</c:v>
                </c:pt>
                <c:pt idx="63">
                  <c:v>1.0384580809808586E-2</c:v>
                </c:pt>
                <c:pt idx="64">
                  <c:v>1.0642870813752829E-2</c:v>
                </c:pt>
                <c:pt idx="65">
                  <c:v>1.0912603531976133E-2</c:v>
                </c:pt>
                <c:pt idx="66">
                  <c:v>1.1192893066725464E-2</c:v>
                </c:pt>
                <c:pt idx="67">
                  <c:v>1.1453071164493442E-2</c:v>
                </c:pt>
                <c:pt idx="68">
                  <c:v>1.1714423241057335E-2</c:v>
                </c:pt>
                <c:pt idx="69">
                  <c:v>1.1961053407295634E-2</c:v>
                </c:pt>
                <c:pt idx="70">
                  <c:v>1.2205787145833305E-2</c:v>
                </c:pt>
                <c:pt idx="71">
                  <c:v>1.2438468983670284E-2</c:v>
                </c:pt>
                <c:pt idx="72">
                  <c:v>1.2685392068406735E-2</c:v>
                </c:pt>
                <c:pt idx="73">
                  <c:v>1.2898022769022965E-2</c:v>
                </c:pt>
                <c:pt idx="74">
                  <c:v>1.3139676788972737E-2</c:v>
                </c:pt>
                <c:pt idx="75">
                  <c:v>1.3351282825681748E-2</c:v>
                </c:pt>
                <c:pt idx="76">
                  <c:v>1.3556571467697105E-2</c:v>
                </c:pt>
                <c:pt idx="77">
                  <c:v>1.3770639303629066E-2</c:v>
                </c:pt>
                <c:pt idx="78">
                  <c:v>1.3974210378746289E-2</c:v>
                </c:pt>
                <c:pt idx="79">
                  <c:v>1.4189621857843102E-2</c:v>
                </c:pt>
                <c:pt idx="80">
                  <c:v>1.4381360743442295E-2</c:v>
                </c:pt>
                <c:pt idx="81">
                  <c:v>1.458832053849171E-2</c:v>
                </c:pt>
                <c:pt idx="82">
                  <c:v>1.4776332219290108E-2</c:v>
                </c:pt>
                <c:pt idx="83">
                  <c:v>1.4974782932968183E-2</c:v>
                </c:pt>
                <c:pt idx="84">
                  <c:v>1.5149000390157319E-2</c:v>
                </c:pt>
                <c:pt idx="85">
                  <c:v>1.5331120699601148E-2</c:v>
                </c:pt>
                <c:pt idx="86">
                  <c:v>1.5504045871294159E-2</c:v>
                </c:pt>
                <c:pt idx="87">
                  <c:v>1.5685939322238222E-2</c:v>
                </c:pt>
                <c:pt idx="88">
                  <c:v>1.5847241746714671E-2</c:v>
                </c:pt>
                <c:pt idx="89">
                  <c:v>1.6030124980324124E-2</c:v>
                </c:pt>
                <c:pt idx="90">
                  <c:v>1.6198193499901054E-2</c:v>
                </c:pt>
                <c:pt idx="91">
                  <c:v>1.6370463035228273E-2</c:v>
                </c:pt>
                <c:pt idx="92">
                  <c:v>1.6545792085696728E-2</c:v>
                </c:pt>
                <c:pt idx="93">
                  <c:v>1.6708714677754855E-2</c:v>
                </c:pt>
                <c:pt idx="94">
                  <c:v>1.687681515034806E-2</c:v>
                </c:pt>
                <c:pt idx="95">
                  <c:v>1.702921803613678E-2</c:v>
                </c:pt>
                <c:pt idx="96">
                  <c:v>1.7175767478473273E-2</c:v>
                </c:pt>
                <c:pt idx="97">
                  <c:v>1.7312490545596085E-2</c:v>
                </c:pt>
                <c:pt idx="98">
                  <c:v>1.7445473585574651E-2</c:v>
                </c:pt>
                <c:pt idx="99">
                  <c:v>1.7561100508576965E-2</c:v>
                </c:pt>
                <c:pt idx="100">
                  <c:v>1.7672507961134357E-2</c:v>
                </c:pt>
                <c:pt idx="101">
                  <c:v>1.7780433411956464E-2</c:v>
                </c:pt>
                <c:pt idx="102">
                  <c:v>1.7878454902322732E-2</c:v>
                </c:pt>
                <c:pt idx="103">
                  <c:v>1.797150310236683E-2</c:v>
                </c:pt>
                <c:pt idx="104">
                  <c:v>1.8054900217434517E-2</c:v>
                </c:pt>
                <c:pt idx="105">
                  <c:v>1.8136206673916151E-2</c:v>
                </c:pt>
                <c:pt idx="106">
                  <c:v>1.8217010054306166E-2</c:v>
                </c:pt>
                <c:pt idx="107">
                  <c:v>1.8308284750471724E-2</c:v>
                </c:pt>
                <c:pt idx="108">
                  <c:v>1.8391508364600462E-2</c:v>
                </c:pt>
                <c:pt idx="109">
                  <c:v>1.849398789492817E-2</c:v>
                </c:pt>
                <c:pt idx="110">
                  <c:v>1.8588547199343098E-2</c:v>
                </c:pt>
                <c:pt idx="111">
                  <c:v>1.8688012348930805E-2</c:v>
                </c:pt>
                <c:pt idx="112">
                  <c:v>1.8796357897777734E-2</c:v>
                </c:pt>
                <c:pt idx="113">
                  <c:v>1.890653364690742E-2</c:v>
                </c:pt>
                <c:pt idx="114">
                  <c:v>1.9029872255049804E-2</c:v>
                </c:pt>
                <c:pt idx="115">
                  <c:v>1.9146175671385681E-2</c:v>
                </c:pt>
                <c:pt idx="116">
                  <c:v>1.9276521166768056E-2</c:v>
                </c:pt>
                <c:pt idx="117">
                  <c:v>1.93947069816236E-2</c:v>
                </c:pt>
                <c:pt idx="118">
                  <c:v>1.9515294993320591E-2</c:v>
                </c:pt>
                <c:pt idx="119">
                  <c:v>1.9621868186084381E-2</c:v>
                </c:pt>
                <c:pt idx="120">
                  <c:v>1.9721611307887355E-2</c:v>
                </c:pt>
                <c:pt idx="121">
                  <c:v>1.9810409931204198E-2</c:v>
                </c:pt>
                <c:pt idx="122">
                  <c:v>1.9897635225511169E-2</c:v>
                </c:pt>
                <c:pt idx="123">
                  <c:v>1.996706735403217E-2</c:v>
                </c:pt>
                <c:pt idx="124">
                  <c:v>2.0032982857073372E-2</c:v>
                </c:pt>
                <c:pt idx="125">
                  <c:v>2.0095851264693012E-2</c:v>
                </c:pt>
                <c:pt idx="126">
                  <c:v>2.014728191618018E-2</c:v>
                </c:pt>
                <c:pt idx="127">
                  <c:v>2.0192394618373185E-2</c:v>
                </c:pt>
                <c:pt idx="128">
                  <c:v>2.0230707562751984E-2</c:v>
                </c:pt>
                <c:pt idx="129">
                  <c:v>2.0266969073627808E-2</c:v>
                </c:pt>
                <c:pt idx="130">
                  <c:v>2.0304073728959437E-2</c:v>
                </c:pt>
                <c:pt idx="131">
                  <c:v>2.0340518724415144E-2</c:v>
                </c:pt>
                <c:pt idx="132">
                  <c:v>2.0382168300477232E-2</c:v>
                </c:pt>
                <c:pt idx="133">
                  <c:v>2.0428399430634969E-2</c:v>
                </c:pt>
                <c:pt idx="134">
                  <c:v>2.0469377448580666E-2</c:v>
                </c:pt>
                <c:pt idx="135">
                  <c:v>2.0513584417807238E-2</c:v>
                </c:pt>
                <c:pt idx="136">
                  <c:v>2.0563726286070332E-2</c:v>
                </c:pt>
                <c:pt idx="137">
                  <c:v>2.0612719275074333E-2</c:v>
                </c:pt>
                <c:pt idx="138">
                  <c:v>2.0665070337135345E-2</c:v>
                </c:pt>
                <c:pt idx="139">
                  <c:v>2.0717257291048421E-2</c:v>
                </c:pt>
                <c:pt idx="140">
                  <c:v>2.0769980410089078E-2</c:v>
                </c:pt>
                <c:pt idx="141">
                  <c:v>2.0821106661646133E-2</c:v>
                </c:pt>
                <c:pt idx="142">
                  <c:v>2.0873397355655722E-2</c:v>
                </c:pt>
                <c:pt idx="143">
                  <c:v>2.0917281733025168E-2</c:v>
                </c:pt>
                <c:pt idx="144">
                  <c:v>2.0964486220402569E-2</c:v>
                </c:pt>
                <c:pt idx="145">
                  <c:v>2.1005135870391101E-2</c:v>
                </c:pt>
                <c:pt idx="146">
                  <c:v>2.1047085639371993E-2</c:v>
                </c:pt>
                <c:pt idx="147">
                  <c:v>2.1080759712503908E-2</c:v>
                </c:pt>
                <c:pt idx="148">
                  <c:v>2.1115768236460976E-2</c:v>
                </c:pt>
                <c:pt idx="149">
                  <c:v>2.1150421455767218E-2</c:v>
                </c:pt>
                <c:pt idx="150">
                  <c:v>2.1179599300602248E-2</c:v>
                </c:pt>
                <c:pt idx="151">
                  <c:v>2.1209137967330514E-2</c:v>
                </c:pt>
                <c:pt idx="152">
                  <c:v>2.1233451057205179E-2</c:v>
                </c:pt>
                <c:pt idx="153">
                  <c:v>2.1258093826364108E-2</c:v>
                </c:pt>
                <c:pt idx="154">
                  <c:v>2.1278601462541159E-2</c:v>
                </c:pt>
                <c:pt idx="155">
                  <c:v>2.1296410591635052E-2</c:v>
                </c:pt>
                <c:pt idx="156">
                  <c:v>2.1311309755978058E-2</c:v>
                </c:pt>
                <c:pt idx="157">
                  <c:v>2.1325933482176099E-2</c:v>
                </c:pt>
                <c:pt idx="158">
                  <c:v>2.1336698924866497E-2</c:v>
                </c:pt>
                <c:pt idx="159">
                  <c:v>2.1344742601550205E-2</c:v>
                </c:pt>
                <c:pt idx="160">
                  <c:v>2.1352066146914411E-2</c:v>
                </c:pt>
                <c:pt idx="161">
                  <c:v>2.1356050800547546E-2</c:v>
                </c:pt>
                <c:pt idx="162">
                  <c:v>2.1357689861469315E-2</c:v>
                </c:pt>
                <c:pt idx="163">
                  <c:v>2.1356881269795697E-2</c:v>
                </c:pt>
                <c:pt idx="164">
                  <c:v>2.1353030815472861E-2</c:v>
                </c:pt>
                <c:pt idx="165">
                  <c:v>2.1348190339093638E-2</c:v>
                </c:pt>
                <c:pt idx="166">
                  <c:v>2.133971924361899E-2</c:v>
                </c:pt>
                <c:pt idx="167">
                  <c:v>2.1328476234164562E-2</c:v>
                </c:pt>
                <c:pt idx="168">
                  <c:v>2.1315744900001234E-2</c:v>
                </c:pt>
                <c:pt idx="169">
                  <c:v>2.1300950763884666E-2</c:v>
                </c:pt>
                <c:pt idx="170">
                  <c:v>2.1285214803632435E-2</c:v>
                </c:pt>
                <c:pt idx="171">
                  <c:v>2.1264606305370241E-2</c:v>
                </c:pt>
                <c:pt idx="172">
                  <c:v>2.1243531613408626E-2</c:v>
                </c:pt>
                <c:pt idx="173">
                  <c:v>2.1217503471432992E-2</c:v>
                </c:pt>
                <c:pt idx="174">
                  <c:v>2.1190704880126938E-2</c:v>
                </c:pt>
                <c:pt idx="175">
                  <c:v>2.1160998652357654E-2</c:v>
                </c:pt>
                <c:pt idx="176">
                  <c:v>2.1132191220031439E-2</c:v>
                </c:pt>
                <c:pt idx="177">
                  <c:v>2.1099479549467847E-2</c:v>
                </c:pt>
                <c:pt idx="178">
                  <c:v>2.1068838675134316E-2</c:v>
                </c:pt>
                <c:pt idx="179">
                  <c:v>2.1034678285109978E-2</c:v>
                </c:pt>
                <c:pt idx="180">
                  <c:v>2.100161443213959E-2</c:v>
                </c:pt>
                <c:pt idx="181">
                  <c:v>2.097145097998878E-2</c:v>
                </c:pt>
                <c:pt idx="182">
                  <c:v>2.0935979106959123E-2</c:v>
                </c:pt>
                <c:pt idx="183">
                  <c:v>2.0902109278355965E-2</c:v>
                </c:pt>
                <c:pt idx="184">
                  <c:v>2.0864026433128204E-2</c:v>
                </c:pt>
                <c:pt idx="185">
                  <c:v>2.0828697325513162E-2</c:v>
                </c:pt>
                <c:pt idx="186">
                  <c:v>2.0789056233424291E-2</c:v>
                </c:pt>
                <c:pt idx="187">
                  <c:v>2.0751101248466047E-2</c:v>
                </c:pt>
                <c:pt idx="188">
                  <c:v>2.0711111718521896E-2</c:v>
                </c:pt>
                <c:pt idx="189">
                  <c:v>2.0671666387135454E-2</c:v>
                </c:pt>
                <c:pt idx="190">
                  <c:v>2.0630262965391361E-2</c:v>
                </c:pt>
                <c:pt idx="191">
                  <c:v>2.0589368461617717E-2</c:v>
                </c:pt>
                <c:pt idx="192">
                  <c:v>2.0546399723277986E-2</c:v>
                </c:pt>
                <c:pt idx="193">
                  <c:v>2.0506685767606992E-2</c:v>
                </c:pt>
                <c:pt idx="194">
                  <c:v>2.0463766024285998E-2</c:v>
                </c:pt>
                <c:pt idx="195">
                  <c:v>2.0419876322938683E-2</c:v>
                </c:pt>
                <c:pt idx="196">
                  <c:v>2.0375391875229767E-2</c:v>
                </c:pt>
                <c:pt idx="197">
                  <c:v>2.0328717427626378E-2</c:v>
                </c:pt>
                <c:pt idx="198">
                  <c:v>2.0282770127092502E-2</c:v>
                </c:pt>
                <c:pt idx="199">
                  <c:v>2.0234782397145046E-2</c:v>
                </c:pt>
                <c:pt idx="200">
                  <c:v>2.0188716011777328E-2</c:v>
                </c:pt>
                <c:pt idx="201">
                  <c:v>2.0137480764866156E-2</c:v>
                </c:pt>
                <c:pt idx="202">
                  <c:v>2.0090674384127816E-2</c:v>
                </c:pt>
                <c:pt idx="203">
                  <c:v>2.0037657607537902E-2</c:v>
                </c:pt>
                <c:pt idx="204">
                  <c:v>1.9987873438660087E-2</c:v>
                </c:pt>
                <c:pt idx="205">
                  <c:v>1.9940982277478616E-2</c:v>
                </c:pt>
                <c:pt idx="206">
                  <c:v>1.9887892877381186E-2</c:v>
                </c:pt>
                <c:pt idx="207">
                  <c:v>1.9836848536122657E-2</c:v>
                </c:pt>
                <c:pt idx="208">
                  <c:v>1.978024781428539E-2</c:v>
                </c:pt>
                <c:pt idx="209">
                  <c:v>1.9728084334952854E-2</c:v>
                </c:pt>
                <c:pt idx="210">
                  <c:v>1.9669925322867446E-2</c:v>
                </c:pt>
                <c:pt idx="211">
                  <c:v>1.9614918575113882E-2</c:v>
                </c:pt>
                <c:pt idx="212">
                  <c:v>1.9556627435632818E-2</c:v>
                </c:pt>
                <c:pt idx="213">
                  <c:v>1.9502430756661582E-2</c:v>
                </c:pt>
                <c:pt idx="214">
                  <c:v>1.9446372570220423E-2</c:v>
                </c:pt>
                <c:pt idx="215">
                  <c:v>1.9389436713980392E-2</c:v>
                </c:pt>
                <c:pt idx="216">
                  <c:v>1.9332588156662334E-2</c:v>
                </c:pt>
                <c:pt idx="217">
                  <c:v>1.927875810550404E-2</c:v>
                </c:pt>
                <c:pt idx="218">
                  <c:v>1.9217530230610885E-2</c:v>
                </c:pt>
                <c:pt idx="219">
                  <c:v>1.915746954380643E-2</c:v>
                </c:pt>
                <c:pt idx="220">
                  <c:v>1.9095743441317967E-2</c:v>
                </c:pt>
                <c:pt idx="221">
                  <c:v>1.9031269532599992E-2</c:v>
                </c:pt>
                <c:pt idx="222">
                  <c:v>1.8968609063181027E-2</c:v>
                </c:pt>
                <c:pt idx="223">
                  <c:v>1.8902089764562705E-2</c:v>
                </c:pt>
                <c:pt idx="224">
                  <c:v>1.8837430964622398E-2</c:v>
                </c:pt>
                <c:pt idx="225">
                  <c:v>1.8770507036550272E-2</c:v>
                </c:pt>
                <c:pt idx="226">
                  <c:v>1.8704988743300177E-2</c:v>
                </c:pt>
                <c:pt idx="227">
                  <c:v>1.863539543496693E-2</c:v>
                </c:pt>
                <c:pt idx="228">
                  <c:v>1.8573766358230874E-2</c:v>
                </c:pt>
                <c:pt idx="229">
                  <c:v>1.8506157704552387E-2</c:v>
                </c:pt>
                <c:pt idx="230">
                  <c:v>1.8434315196145246E-2</c:v>
                </c:pt>
                <c:pt idx="231">
                  <c:v>1.8364600871279294E-2</c:v>
                </c:pt>
                <c:pt idx="232">
                  <c:v>1.8291880583155031E-2</c:v>
                </c:pt>
                <c:pt idx="233">
                  <c:v>1.8220853059314299E-2</c:v>
                </c:pt>
                <c:pt idx="234">
                  <c:v>1.8148121929289284E-2</c:v>
                </c:pt>
                <c:pt idx="235">
                  <c:v>1.8079015257263884E-2</c:v>
                </c:pt>
                <c:pt idx="236">
                  <c:v>1.8004573029423591E-2</c:v>
                </c:pt>
                <c:pt idx="237">
                  <c:v>1.7938332914553341E-2</c:v>
                </c:pt>
                <c:pt idx="238">
                  <c:v>1.7864946334757319E-2</c:v>
                </c:pt>
                <c:pt idx="239">
                  <c:v>1.7798714605138599E-2</c:v>
                </c:pt>
                <c:pt idx="240">
                  <c:v>1.7733750156239406E-2</c:v>
                </c:pt>
                <c:pt idx="241">
                  <c:v>1.7667533505953396E-2</c:v>
                </c:pt>
                <c:pt idx="242">
                  <c:v>1.7603845131892632E-2</c:v>
                </c:pt>
                <c:pt idx="243">
                  <c:v>1.7537385945428981E-2</c:v>
                </c:pt>
                <c:pt idx="244">
                  <c:v>1.747584483980269E-2</c:v>
                </c:pt>
                <c:pt idx="245">
                  <c:v>1.7409003748001251E-2</c:v>
                </c:pt>
                <c:pt idx="246">
                  <c:v>1.734759820027048E-2</c:v>
                </c:pt>
                <c:pt idx="247">
                  <c:v>1.7283881758051421E-2</c:v>
                </c:pt>
                <c:pt idx="248">
                  <c:v>1.7223510002191713E-2</c:v>
                </c:pt>
                <c:pt idx="249">
                  <c:v>1.7162557596507835E-2</c:v>
                </c:pt>
                <c:pt idx="250">
                  <c:v>1.7104308319376038E-2</c:v>
                </c:pt>
                <c:pt idx="251">
                  <c:v>1.7043929917985305E-2</c:v>
                </c:pt>
                <c:pt idx="252">
                  <c:v>1.699174081957102E-2</c:v>
                </c:pt>
                <c:pt idx="253">
                  <c:v>1.6935784962403892E-2</c:v>
                </c:pt>
                <c:pt idx="254">
                  <c:v>1.6877833375134287E-2</c:v>
                </c:pt>
                <c:pt idx="255">
                  <c:v>1.682297739414447E-2</c:v>
                </c:pt>
                <c:pt idx="256">
                  <c:v>1.6767177381174239E-2</c:v>
                </c:pt>
                <c:pt idx="257">
                  <c:v>1.67139205955423E-2</c:v>
                </c:pt>
                <c:pt idx="258">
                  <c:v>1.6660219305844121E-2</c:v>
                </c:pt>
                <c:pt idx="259">
                  <c:v>1.6609766437464982E-2</c:v>
                </c:pt>
                <c:pt idx="260">
                  <c:v>1.6557323013861088E-2</c:v>
                </c:pt>
                <c:pt idx="261">
                  <c:v>1.6507988244760519E-2</c:v>
                </c:pt>
                <c:pt idx="262">
                  <c:v>1.6455104725025045E-2</c:v>
                </c:pt>
                <c:pt idx="263">
                  <c:v>1.6410889210126341E-2</c:v>
                </c:pt>
                <c:pt idx="264">
                  <c:v>1.6363519764378519E-2</c:v>
                </c:pt>
                <c:pt idx="265">
                  <c:v>1.6314660276005252E-2</c:v>
                </c:pt>
                <c:pt idx="266">
                  <c:v>1.6268499317414913E-2</c:v>
                </c:pt>
                <c:pt idx="267">
                  <c:v>1.6221672099587223E-2</c:v>
                </c:pt>
                <c:pt idx="268">
                  <c:v>1.6177105086431658E-2</c:v>
                </c:pt>
                <c:pt idx="269">
                  <c:v>1.6132255103454608E-2</c:v>
                </c:pt>
                <c:pt idx="270">
                  <c:v>1.6090322748916391E-2</c:v>
                </c:pt>
                <c:pt idx="271">
                  <c:v>1.6045410266864724E-2</c:v>
                </c:pt>
                <c:pt idx="272">
                  <c:v>1.6005951403232466E-2</c:v>
                </c:pt>
                <c:pt idx="273">
                  <c:v>1.5962132761648627E-2</c:v>
                </c:pt>
                <c:pt idx="274">
                  <c:v>1.592317571903239E-2</c:v>
                </c:pt>
                <c:pt idx="275">
                  <c:v>1.5887074421623584E-2</c:v>
                </c:pt>
                <c:pt idx="276">
                  <c:v>1.5846584824204615E-2</c:v>
                </c:pt>
                <c:pt idx="277">
                  <c:v>1.5810056051406479E-2</c:v>
                </c:pt>
                <c:pt idx="278">
                  <c:v>1.5772172488352089E-2</c:v>
                </c:pt>
                <c:pt idx="279">
                  <c:v>1.5737413133123188E-2</c:v>
                </c:pt>
                <c:pt idx="280">
                  <c:v>1.5700023152949452E-2</c:v>
                </c:pt>
                <c:pt idx="281">
                  <c:v>1.5665906383670408E-2</c:v>
                </c:pt>
                <c:pt idx="282">
                  <c:v>1.5631100428691171E-2</c:v>
                </c:pt>
                <c:pt idx="283">
                  <c:v>1.5598369984412819E-2</c:v>
                </c:pt>
                <c:pt idx="284">
                  <c:v>1.5565568937360176E-2</c:v>
                </c:pt>
                <c:pt idx="285">
                  <c:v>1.5534413378300947E-2</c:v>
                </c:pt>
                <c:pt idx="286">
                  <c:v>1.5503071067208976E-2</c:v>
                </c:pt>
                <c:pt idx="287">
                  <c:v>1.5475251910278013E-2</c:v>
                </c:pt>
                <c:pt idx="288">
                  <c:v>1.5446543913502111E-2</c:v>
                </c:pt>
                <c:pt idx="289">
                  <c:v>1.5418372096343487E-2</c:v>
                </c:pt>
                <c:pt idx="290">
                  <c:v>1.5391101253470884E-2</c:v>
                </c:pt>
                <c:pt idx="291">
                  <c:v>1.5363768437531605E-2</c:v>
                </c:pt>
                <c:pt idx="292">
                  <c:v>1.5338088270695108E-2</c:v>
                </c:pt>
                <c:pt idx="293">
                  <c:v>1.5312477623028528E-2</c:v>
                </c:pt>
                <c:pt idx="294">
                  <c:v>1.5289125275409923E-2</c:v>
                </c:pt>
                <c:pt idx="295">
                  <c:v>1.5264381764818168E-2</c:v>
                </c:pt>
                <c:pt idx="296">
                  <c:v>1.5242025535313175E-2</c:v>
                </c:pt>
                <c:pt idx="297">
                  <c:v>1.5219702277782318E-2</c:v>
                </c:pt>
                <c:pt idx="298">
                  <c:v>1.5198921932816309E-2</c:v>
                </c:pt>
                <c:pt idx="299">
                  <c:v>1.5180859594537339E-2</c:v>
                </c:pt>
                <c:pt idx="300">
                  <c:v>1.5161001965982414E-2</c:v>
                </c:pt>
                <c:pt idx="301">
                  <c:v>1.514320951533607E-2</c:v>
                </c:pt>
                <c:pt idx="302">
                  <c:v>1.5124487076010234E-2</c:v>
                </c:pt>
                <c:pt idx="303">
                  <c:v>1.5107732603376613E-2</c:v>
                </c:pt>
                <c:pt idx="304">
                  <c:v>1.5091212246875357E-2</c:v>
                </c:pt>
                <c:pt idx="305">
                  <c:v>1.507664457784101E-2</c:v>
                </c:pt>
                <c:pt idx="306">
                  <c:v>1.5061413569778406E-2</c:v>
                </c:pt>
                <c:pt idx="307">
                  <c:v>1.5048142205895232E-2</c:v>
                </c:pt>
                <c:pt idx="308">
                  <c:v>1.5034873693888399E-2</c:v>
                </c:pt>
                <c:pt idx="309">
                  <c:v>1.5022632630513458E-2</c:v>
                </c:pt>
                <c:pt idx="310">
                  <c:v>1.5013037728748003E-2</c:v>
                </c:pt>
                <c:pt idx="311">
                  <c:v>1.5001937579332028E-2</c:v>
                </c:pt>
                <c:pt idx="312">
                  <c:v>1.4992943409257045E-2</c:v>
                </c:pt>
                <c:pt idx="313">
                  <c:v>1.4984010697253917E-2</c:v>
                </c:pt>
                <c:pt idx="314">
                  <c:v>1.4976415489699723E-2</c:v>
                </c:pt>
                <c:pt idx="315">
                  <c:v>1.4968931522125365E-2</c:v>
                </c:pt>
                <c:pt idx="316">
                  <c:v>1.4962508588664419E-2</c:v>
                </c:pt>
                <c:pt idx="317">
                  <c:v>1.4957176325949768E-2</c:v>
                </c:pt>
                <c:pt idx="318">
                  <c:v>1.4952611796444096E-2</c:v>
                </c:pt>
                <c:pt idx="319">
                  <c:v>1.4948481158628424E-2</c:v>
                </c:pt>
                <c:pt idx="320">
                  <c:v>1.4945263093668615E-2</c:v>
                </c:pt>
                <c:pt idx="321">
                  <c:v>1.4943343464462936E-2</c:v>
                </c:pt>
                <c:pt idx="322">
                  <c:v>1.4942425968504732E-2</c:v>
                </c:pt>
                <c:pt idx="323">
                  <c:v>1.4941542124648922E-2</c:v>
                </c:pt>
                <c:pt idx="324">
                  <c:v>1.4942109108863599E-2</c:v>
                </c:pt>
                <c:pt idx="325">
                  <c:v>1.4943171203130047E-2</c:v>
                </c:pt>
                <c:pt idx="326">
                  <c:v>1.494510998965789E-2</c:v>
                </c:pt>
                <c:pt idx="327">
                  <c:v>1.4947804131995809E-2</c:v>
                </c:pt>
                <c:pt idx="328">
                  <c:v>1.4951047642154344E-2</c:v>
                </c:pt>
                <c:pt idx="329">
                  <c:v>1.4955600761555164E-2</c:v>
                </c:pt>
                <c:pt idx="330">
                  <c:v>1.4961059667813496E-2</c:v>
                </c:pt>
                <c:pt idx="331">
                  <c:v>1.4966392222498284E-2</c:v>
                </c:pt>
                <c:pt idx="332">
                  <c:v>1.49735727124855E-2</c:v>
                </c:pt>
                <c:pt idx="333">
                  <c:v>1.4980699808600839E-2</c:v>
                </c:pt>
                <c:pt idx="334">
                  <c:v>1.4990333901754398E-2</c:v>
                </c:pt>
                <c:pt idx="335">
                  <c:v>1.4998081605080043E-2</c:v>
                </c:pt>
                <c:pt idx="336">
                  <c:v>1.5008160643803408E-2</c:v>
                </c:pt>
                <c:pt idx="337">
                  <c:v>1.5019595186708982E-2</c:v>
                </c:pt>
                <c:pt idx="338">
                  <c:v>1.5030778232772943E-2</c:v>
                </c:pt>
                <c:pt idx="339">
                  <c:v>1.5043946235528962E-2</c:v>
                </c:pt>
                <c:pt idx="340">
                  <c:v>1.5056603053268551E-2</c:v>
                </c:pt>
                <c:pt idx="341">
                  <c:v>1.5071605733620876E-2</c:v>
                </c:pt>
                <c:pt idx="342">
                  <c:v>1.5084805607947338E-2</c:v>
                </c:pt>
                <c:pt idx="343">
                  <c:v>1.5100442766026142E-2</c:v>
                </c:pt>
                <c:pt idx="344">
                  <c:v>1.5115023608746059E-2</c:v>
                </c:pt>
                <c:pt idx="345">
                  <c:v>1.5133439044967653E-2</c:v>
                </c:pt>
                <c:pt idx="346">
                  <c:v>1.5149592568578557E-2</c:v>
                </c:pt>
                <c:pt idx="347">
                  <c:v>1.5169504313239567E-2</c:v>
                </c:pt>
                <c:pt idx="348">
                  <c:v>1.518768401297726E-2</c:v>
                </c:pt>
                <c:pt idx="349">
                  <c:v>1.5207929670530298E-2</c:v>
                </c:pt>
                <c:pt idx="350">
                  <c:v>1.5229601393310114E-2</c:v>
                </c:pt>
                <c:pt idx="351">
                  <c:v>1.5250288908519951E-2</c:v>
                </c:pt>
                <c:pt idx="352">
                  <c:v>1.5272848366927135E-2</c:v>
                </c:pt>
                <c:pt idx="353">
                  <c:v>1.5293499203965791E-2</c:v>
                </c:pt>
                <c:pt idx="354">
                  <c:v>1.5313512722623136E-2</c:v>
                </c:pt>
                <c:pt idx="355">
                  <c:v>1.5332254449729632E-2</c:v>
                </c:pt>
                <c:pt idx="356">
                  <c:v>1.5352211975497037E-2</c:v>
                </c:pt>
                <c:pt idx="357">
                  <c:v>1.5369179741557343E-2</c:v>
                </c:pt>
                <c:pt idx="358">
                  <c:v>1.5386075647918837E-2</c:v>
                </c:pt>
                <c:pt idx="359">
                  <c:v>1.5404070465139834E-2</c:v>
                </c:pt>
                <c:pt idx="360">
                  <c:v>1.5420275442522413E-2</c:v>
                </c:pt>
                <c:pt idx="361">
                  <c:v>1.5436336410819469E-2</c:v>
                </c:pt>
                <c:pt idx="362">
                  <c:v>1.5451249425555619E-2</c:v>
                </c:pt>
                <c:pt idx="363">
                  <c:v>1.5465424860894039E-2</c:v>
                </c:pt>
                <c:pt idx="364">
                  <c:v>1.5479167555002995E-2</c:v>
                </c:pt>
                <c:pt idx="365">
                  <c:v>1.5492989589801451E-2</c:v>
                </c:pt>
                <c:pt idx="366">
                  <c:v>1.5503884163216242E-2</c:v>
                </c:pt>
                <c:pt idx="367">
                  <c:v>1.5517374689143831E-2</c:v>
                </c:pt>
                <c:pt idx="368">
                  <c:v>1.5526901125922409E-2</c:v>
                </c:pt>
                <c:pt idx="369">
                  <c:v>1.5537827587848937E-2</c:v>
                </c:pt>
                <c:pt idx="370">
                  <c:v>1.5547778560550661E-2</c:v>
                </c:pt>
                <c:pt idx="371">
                  <c:v>1.5557120600340009E-2</c:v>
                </c:pt>
                <c:pt idx="372">
                  <c:v>1.5565912703522899E-2</c:v>
                </c:pt>
                <c:pt idx="373">
                  <c:v>1.5573538704108696E-2</c:v>
                </c:pt>
                <c:pt idx="374">
                  <c:v>1.5581237982344526E-2</c:v>
                </c:pt>
                <c:pt idx="375">
                  <c:v>1.5587379751738488E-2</c:v>
                </c:pt>
                <c:pt idx="376">
                  <c:v>1.5593930819504111E-2</c:v>
                </c:pt>
                <c:pt idx="377">
                  <c:v>1.5599209858218105E-2</c:v>
                </c:pt>
                <c:pt idx="378">
                  <c:v>1.5603588153413376E-2</c:v>
                </c:pt>
                <c:pt idx="379">
                  <c:v>1.5607581180622478E-2</c:v>
                </c:pt>
                <c:pt idx="380">
                  <c:v>1.5611033903870886E-2</c:v>
                </c:pt>
                <c:pt idx="381">
                  <c:v>1.5613947720234101E-2</c:v>
                </c:pt>
                <c:pt idx="382">
                  <c:v>1.5615675267394732E-2</c:v>
                </c:pt>
                <c:pt idx="383">
                  <c:v>1.5617488184216958E-2</c:v>
                </c:pt>
                <c:pt idx="384">
                  <c:v>1.5618300935152206E-2</c:v>
                </c:pt>
                <c:pt idx="385">
                  <c:v>1.5618470221236486E-2</c:v>
                </c:pt>
                <c:pt idx="386">
                  <c:v>1.5617985359239847E-2</c:v>
                </c:pt>
                <c:pt idx="387">
                  <c:v>1.5616505275811014E-2</c:v>
                </c:pt>
                <c:pt idx="388">
                  <c:v>1.5615099561798837E-2</c:v>
                </c:pt>
                <c:pt idx="389">
                  <c:v>1.561136604860458E-2</c:v>
                </c:pt>
                <c:pt idx="390">
                  <c:v>1.5608992519124953E-2</c:v>
                </c:pt>
                <c:pt idx="391">
                  <c:v>1.5605321961281641E-2</c:v>
                </c:pt>
                <c:pt idx="392">
                  <c:v>1.560166097773155E-2</c:v>
                </c:pt>
                <c:pt idx="393">
                  <c:v>1.5596456190737559E-2</c:v>
                </c:pt>
                <c:pt idx="394">
                  <c:v>1.5590915505943532E-2</c:v>
                </c:pt>
                <c:pt idx="395">
                  <c:v>1.5584658669475469E-2</c:v>
                </c:pt>
                <c:pt idx="396">
                  <c:v>1.5577529223510573E-2</c:v>
                </c:pt>
                <c:pt idx="397">
                  <c:v>1.5569972668851175E-2</c:v>
                </c:pt>
                <c:pt idx="398">
                  <c:v>1.5561308185816945E-2</c:v>
                </c:pt>
                <c:pt idx="399">
                  <c:v>1.5552940449815155E-2</c:v>
                </c:pt>
                <c:pt idx="400">
                  <c:v>1.5542831298957E-2</c:v>
                </c:pt>
                <c:pt idx="401">
                  <c:v>1.5532689626024165E-2</c:v>
                </c:pt>
                <c:pt idx="402">
                  <c:v>1.5521518241301741E-2</c:v>
                </c:pt>
                <c:pt idx="403">
                  <c:v>1.5509643605711339E-2</c:v>
                </c:pt>
                <c:pt idx="404">
                  <c:v>1.5499161211196256E-2</c:v>
                </c:pt>
                <c:pt idx="405">
                  <c:v>1.5485527785738817E-2</c:v>
                </c:pt>
                <c:pt idx="406">
                  <c:v>1.5472728120603374E-2</c:v>
                </c:pt>
                <c:pt idx="407">
                  <c:v>1.5458288915020007E-2</c:v>
                </c:pt>
                <c:pt idx="408">
                  <c:v>1.5444132343096592E-2</c:v>
                </c:pt>
                <c:pt idx="409">
                  <c:v>1.5427867237302197E-2</c:v>
                </c:pt>
                <c:pt idx="410">
                  <c:v>1.541186440472799E-2</c:v>
                </c:pt>
                <c:pt idx="411">
                  <c:v>1.5394799721537471E-2</c:v>
                </c:pt>
                <c:pt idx="412">
                  <c:v>1.5377556947713063E-2</c:v>
                </c:pt>
                <c:pt idx="413">
                  <c:v>1.535905749967444E-2</c:v>
                </c:pt>
                <c:pt idx="414">
                  <c:v>1.5340506041980007E-2</c:v>
                </c:pt>
                <c:pt idx="415">
                  <c:v>1.5320719177680447E-2</c:v>
                </c:pt>
                <c:pt idx="416">
                  <c:v>1.5302825683808124E-2</c:v>
                </c:pt>
                <c:pt idx="417">
                  <c:v>1.5282414386543666E-2</c:v>
                </c:pt>
                <c:pt idx="418">
                  <c:v>1.5260640270574177E-2</c:v>
                </c:pt>
                <c:pt idx="419">
                  <c:v>1.5238910204258273E-2</c:v>
                </c:pt>
                <c:pt idx="420">
                  <c:v>1.5215806504186063E-2</c:v>
                </c:pt>
                <c:pt idx="421">
                  <c:v>1.519277308876065E-2</c:v>
                </c:pt>
                <c:pt idx="422">
                  <c:v>1.5168250406287918E-2</c:v>
                </c:pt>
                <c:pt idx="423">
                  <c:v>1.5144781931921704E-2</c:v>
                </c:pt>
                <c:pt idx="424">
                  <c:v>1.5118191857404702E-2</c:v>
                </c:pt>
                <c:pt idx="425">
                  <c:v>1.5093495547220637E-2</c:v>
                </c:pt>
                <c:pt idx="426">
                  <c:v>1.5065529581104577E-2</c:v>
                </c:pt>
                <c:pt idx="427">
                  <c:v>1.503846507225353E-2</c:v>
                </c:pt>
                <c:pt idx="428">
                  <c:v>1.5012819359819711E-2</c:v>
                </c:pt>
                <c:pt idx="429">
                  <c:v>1.4984643784968887E-2</c:v>
                </c:pt>
                <c:pt idx="430">
                  <c:v>1.4956601455979881E-2</c:v>
                </c:pt>
                <c:pt idx="431">
                  <c:v>1.4925229218121904E-2</c:v>
                </c:pt>
                <c:pt idx="432">
                  <c:v>1.4895095647494454E-2</c:v>
                </c:pt>
                <c:pt idx="433">
                  <c:v>1.4863517049485866E-2</c:v>
                </c:pt>
                <c:pt idx="434">
                  <c:v>1.4832902391305917E-2</c:v>
                </c:pt>
                <c:pt idx="435">
                  <c:v>1.4798752185951036E-2</c:v>
                </c:pt>
                <c:pt idx="436">
                  <c:v>1.4767545752460087E-2</c:v>
                </c:pt>
                <c:pt idx="437">
                  <c:v>1.473153557041401E-2</c:v>
                </c:pt>
                <c:pt idx="438">
                  <c:v>1.4698265320143813E-2</c:v>
                </c:pt>
                <c:pt idx="439">
                  <c:v>1.4666181387439071E-2</c:v>
                </c:pt>
                <c:pt idx="440">
                  <c:v>1.462889561228875E-2</c:v>
                </c:pt>
                <c:pt idx="441">
                  <c:v>1.4593827708956585E-2</c:v>
                </c:pt>
                <c:pt idx="442">
                  <c:v>1.455606054040927E-2</c:v>
                </c:pt>
                <c:pt idx="443">
                  <c:v>1.4520032078538851E-2</c:v>
                </c:pt>
                <c:pt idx="444">
                  <c:v>1.4479705780834256E-2</c:v>
                </c:pt>
                <c:pt idx="445">
                  <c:v>1.4441502817135871E-2</c:v>
                </c:pt>
                <c:pt idx="446">
                  <c:v>1.4400697262363132E-2</c:v>
                </c:pt>
                <c:pt idx="447">
                  <c:v>1.4360845778305195E-2</c:v>
                </c:pt>
                <c:pt idx="448">
                  <c:v>1.4319413896849809E-2</c:v>
                </c:pt>
                <c:pt idx="449">
                  <c:v>1.4278659282052075E-2</c:v>
                </c:pt>
                <c:pt idx="450">
                  <c:v>1.4235121352222021E-2</c:v>
                </c:pt>
                <c:pt idx="451">
                  <c:v>1.4196391434168693E-2</c:v>
                </c:pt>
                <c:pt idx="452">
                  <c:v>1.415377362856592E-2</c:v>
                </c:pt>
                <c:pt idx="453">
                  <c:v>1.4108239914361538E-2</c:v>
                </c:pt>
                <c:pt idx="454">
                  <c:v>1.4063889140315197E-2</c:v>
                </c:pt>
                <c:pt idx="455">
                  <c:v>1.4017433373557412E-2</c:v>
                </c:pt>
                <c:pt idx="456">
                  <c:v>1.3971776070061224E-2</c:v>
                </c:pt>
                <c:pt idx="457">
                  <c:v>1.392445990707048E-2</c:v>
                </c:pt>
                <c:pt idx="458">
                  <c:v>1.3878532621874258E-2</c:v>
                </c:pt>
                <c:pt idx="459">
                  <c:v>1.3827854266311772E-2</c:v>
                </c:pt>
                <c:pt idx="460">
                  <c:v>1.3782200322935978E-2</c:v>
                </c:pt>
                <c:pt idx="461">
                  <c:v>1.372961921962613E-2</c:v>
                </c:pt>
                <c:pt idx="462">
                  <c:v>1.3681153531860578E-2</c:v>
                </c:pt>
                <c:pt idx="463">
                  <c:v>1.3634171225618276E-2</c:v>
                </c:pt>
                <c:pt idx="464">
                  <c:v>1.3582294235500109E-2</c:v>
                </c:pt>
                <c:pt idx="465">
                  <c:v>1.353192505868517E-2</c:v>
                </c:pt>
                <c:pt idx="466">
                  <c:v>1.3476454668954077E-2</c:v>
                </c:pt>
                <c:pt idx="467">
                  <c:v>1.3425429993213838E-2</c:v>
                </c:pt>
                <c:pt idx="468">
                  <c:v>1.3369007175574033E-2</c:v>
                </c:pt>
                <c:pt idx="469">
                  <c:v>1.3316198903140846E-2</c:v>
                </c:pt>
                <c:pt idx="470">
                  <c:v>1.3262324760064611E-2</c:v>
                </c:pt>
                <c:pt idx="471">
                  <c:v>1.3213086976640349E-2</c:v>
                </c:pt>
                <c:pt idx="472">
                  <c:v>1.3158487964884995E-2</c:v>
                </c:pt>
                <c:pt idx="473">
                  <c:v>1.3109592301586481E-2</c:v>
                </c:pt>
                <c:pt idx="474">
                  <c:v>1.306124808414583E-2</c:v>
                </c:pt>
                <c:pt idx="475">
                  <c:v>1.3012698934381372E-2</c:v>
                </c:pt>
                <c:pt idx="476">
                  <c:v>1.2965808196718293E-2</c:v>
                </c:pt>
                <c:pt idx="477">
                  <c:v>1.2917103133224686E-2</c:v>
                </c:pt>
                <c:pt idx="478">
                  <c:v>1.2872134183623252E-2</c:v>
                </c:pt>
                <c:pt idx="479">
                  <c:v>1.2823441797346312E-2</c:v>
                </c:pt>
                <c:pt idx="480">
                  <c:v>1.2778926465159735E-2</c:v>
                </c:pt>
                <c:pt idx="481">
                  <c:v>1.2732733391861187E-2</c:v>
                </c:pt>
                <c:pt idx="482">
                  <c:v>1.2689182940682824E-2</c:v>
                </c:pt>
                <c:pt idx="483">
                  <c:v>1.2645434714036752E-2</c:v>
                </c:pt>
                <c:pt idx="484">
                  <c:v>1.2603774269077661E-2</c:v>
                </c:pt>
                <c:pt idx="485">
                  <c:v>1.2560610130887591E-2</c:v>
                </c:pt>
                <c:pt idx="486">
                  <c:v>1.2523429927245529E-2</c:v>
                </c:pt>
                <c:pt idx="487">
                  <c:v>1.2483847382104224E-2</c:v>
                </c:pt>
                <c:pt idx="488">
                  <c:v>1.2442888749092627E-2</c:v>
                </c:pt>
                <c:pt idx="489">
                  <c:v>1.2404340583407048E-2</c:v>
                </c:pt>
                <c:pt idx="490">
                  <c:v>1.2365298246220357E-2</c:v>
                </c:pt>
                <c:pt idx="491">
                  <c:v>1.232820182635312E-2</c:v>
                </c:pt>
                <c:pt idx="492">
                  <c:v>1.2291023449690981E-2</c:v>
                </c:pt>
                <c:pt idx="493">
                  <c:v>1.225615173454904E-2</c:v>
                </c:pt>
                <c:pt idx="494">
                  <c:v>1.2218967394842566E-2</c:v>
                </c:pt>
                <c:pt idx="495">
                  <c:v>1.2186534894364165E-2</c:v>
                </c:pt>
                <c:pt idx="496">
                  <c:v>1.2150549593560434E-2</c:v>
                </c:pt>
                <c:pt idx="497">
                  <c:v>1.2118423388271821E-2</c:v>
                </c:pt>
                <c:pt idx="498">
                  <c:v>1.2088523391075266E-2</c:v>
                </c:pt>
                <c:pt idx="499">
                  <c:v>1.2056431949789583E-2</c:v>
                </c:pt>
                <c:pt idx="500">
                  <c:v>1.2026469732810385E-2</c:v>
                </c:pt>
                <c:pt idx="501">
                  <c:v>1.1994605496638146E-2</c:v>
                </c:pt>
                <c:pt idx="502">
                  <c:v>1.196633988306408E-2</c:v>
                </c:pt>
                <c:pt idx="503">
                  <c:v>1.1936019717160875E-2</c:v>
                </c:pt>
                <c:pt idx="504">
                  <c:v>1.1908273821098445E-2</c:v>
                </c:pt>
                <c:pt idx="505">
                  <c:v>1.188038141312037E-2</c:v>
                </c:pt>
                <c:pt idx="506">
                  <c:v>1.1854085722961129E-2</c:v>
                </c:pt>
                <c:pt idx="507">
                  <c:v>1.1828726511959186E-2</c:v>
                </c:pt>
                <c:pt idx="508">
                  <c:v>1.1803237003581657E-2</c:v>
                </c:pt>
                <c:pt idx="509">
                  <c:v>1.1780433798623534E-2</c:v>
                </c:pt>
                <c:pt idx="510">
                  <c:v>1.175621280656493E-2</c:v>
                </c:pt>
                <c:pt idx="511">
                  <c:v>1.1732981519857442E-2</c:v>
                </c:pt>
                <c:pt idx="512">
                  <c:v>1.1711294154880212E-2</c:v>
                </c:pt>
                <c:pt idx="513">
                  <c:v>1.1690668294166044E-2</c:v>
                </c:pt>
                <c:pt idx="514">
                  <c:v>1.1668751348253124E-2</c:v>
                </c:pt>
                <c:pt idx="515">
                  <c:v>1.1649019504441967E-2</c:v>
                </c:pt>
                <c:pt idx="516">
                  <c:v>1.1629154109924876E-2</c:v>
                </c:pt>
                <c:pt idx="517">
                  <c:v>1.1610750962255632E-2</c:v>
                </c:pt>
                <c:pt idx="518">
                  <c:v>1.1592589295269263E-2</c:v>
                </c:pt>
                <c:pt idx="519">
                  <c:v>1.1575624334299163E-2</c:v>
                </c:pt>
                <c:pt idx="520">
                  <c:v>1.1558859980405506E-2</c:v>
                </c:pt>
                <c:pt idx="521">
                  <c:v>1.1544268901453904E-2</c:v>
                </c:pt>
                <c:pt idx="522">
                  <c:v>1.152947441070048E-2</c:v>
                </c:pt>
                <c:pt idx="523">
                  <c:v>1.1515305708465606E-2</c:v>
                </c:pt>
                <c:pt idx="524">
                  <c:v>1.1501893455851857E-2</c:v>
                </c:pt>
                <c:pt idx="525">
                  <c:v>1.1488796267081818E-2</c:v>
                </c:pt>
                <c:pt idx="526">
                  <c:v>1.1476832684776998E-2</c:v>
                </c:pt>
                <c:pt idx="527">
                  <c:v>1.1465218218557538E-2</c:v>
                </c:pt>
                <c:pt idx="528">
                  <c:v>1.1455043865653259E-2</c:v>
                </c:pt>
                <c:pt idx="529">
                  <c:v>1.1444609154441643E-2</c:v>
                </c:pt>
                <c:pt idx="530">
                  <c:v>1.1435731804358085E-2</c:v>
                </c:pt>
                <c:pt idx="531">
                  <c:v>1.1426872874857252E-2</c:v>
                </c:pt>
                <c:pt idx="532">
                  <c:v>1.141910531579696E-2</c:v>
                </c:pt>
                <c:pt idx="533">
                  <c:v>1.1413044166770166E-2</c:v>
                </c:pt>
                <c:pt idx="534">
                  <c:v>1.1406500777425835E-2</c:v>
                </c:pt>
                <c:pt idx="535">
                  <c:v>1.1401232660488427E-2</c:v>
                </c:pt>
                <c:pt idx="536">
                  <c:v>1.1396108151572954E-2</c:v>
                </c:pt>
                <c:pt idx="537">
                  <c:v>1.139215016841E-2</c:v>
                </c:pt>
                <c:pt idx="538">
                  <c:v>1.138856708851026E-2</c:v>
                </c:pt>
                <c:pt idx="539">
                  <c:v>1.1385787867063136E-2</c:v>
                </c:pt>
                <c:pt idx="540">
                  <c:v>1.1383968608867971E-2</c:v>
                </c:pt>
                <c:pt idx="541">
                  <c:v>1.1382786016910567E-2</c:v>
                </c:pt>
                <c:pt idx="542">
                  <c:v>1.1382125740066761E-2</c:v>
                </c:pt>
                <c:pt idx="543">
                  <c:v>1.138220694162051E-2</c:v>
                </c:pt>
                <c:pt idx="544">
                  <c:v>1.1383391439883364E-2</c:v>
                </c:pt>
                <c:pt idx="545">
                  <c:v>1.1385179578997363E-2</c:v>
                </c:pt>
                <c:pt idx="546">
                  <c:v>1.1388018833431197E-2</c:v>
                </c:pt>
                <c:pt idx="547">
                  <c:v>1.1390650452391671E-2</c:v>
                </c:pt>
                <c:pt idx="548">
                  <c:v>1.1394454349995533E-2</c:v>
                </c:pt>
                <c:pt idx="549">
                  <c:v>1.1399128074986033E-2</c:v>
                </c:pt>
                <c:pt idx="550">
                  <c:v>1.1404103041662053E-2</c:v>
                </c:pt>
                <c:pt idx="551">
                  <c:v>1.1410547420486533E-2</c:v>
                </c:pt>
                <c:pt idx="552">
                  <c:v>1.1417246316691238E-2</c:v>
                </c:pt>
                <c:pt idx="553">
                  <c:v>1.1424596049712127E-2</c:v>
                </c:pt>
                <c:pt idx="554">
                  <c:v>1.1432406811932694E-2</c:v>
                </c:pt>
                <c:pt idx="555">
                  <c:v>1.1441874583255849E-2</c:v>
                </c:pt>
                <c:pt idx="556">
                  <c:v>1.1450844908528648E-2</c:v>
                </c:pt>
                <c:pt idx="557">
                  <c:v>1.146072315913659E-2</c:v>
                </c:pt>
                <c:pt idx="558">
                  <c:v>1.1472395959693155E-2</c:v>
                </c:pt>
                <c:pt idx="559">
                  <c:v>1.1484080166027789E-2</c:v>
                </c:pt>
                <c:pt idx="560">
                  <c:v>1.1496888253896349E-2</c:v>
                </c:pt>
                <c:pt idx="561">
                  <c:v>1.1510019708163784E-2</c:v>
                </c:pt>
                <c:pt idx="562">
                  <c:v>1.1523902487845943E-2</c:v>
                </c:pt>
                <c:pt idx="563">
                  <c:v>1.1538418981163987E-2</c:v>
                </c:pt>
                <c:pt idx="564">
                  <c:v>1.1554696256608018E-2</c:v>
                </c:pt>
                <c:pt idx="565">
                  <c:v>1.1569738878141569E-2</c:v>
                </c:pt>
                <c:pt idx="566">
                  <c:v>1.1587543887256121E-2</c:v>
                </c:pt>
                <c:pt idx="567">
                  <c:v>1.1604525117792086E-2</c:v>
                </c:pt>
                <c:pt idx="568">
                  <c:v>1.1623458570007678E-2</c:v>
                </c:pt>
                <c:pt idx="569">
                  <c:v>1.1640823037105907E-2</c:v>
                </c:pt>
                <c:pt idx="570">
                  <c:v>1.1660247517147749E-2</c:v>
                </c:pt>
                <c:pt idx="571">
                  <c:v>1.1681830968538235E-2</c:v>
                </c:pt>
                <c:pt idx="572">
                  <c:v>1.1702152499562258E-2</c:v>
                </c:pt>
                <c:pt idx="573">
                  <c:v>1.1725276413478113E-2</c:v>
                </c:pt>
                <c:pt idx="574">
                  <c:v>1.1747168920023291E-2</c:v>
                </c:pt>
                <c:pt idx="575">
                  <c:v>1.1771662727539258E-2</c:v>
                </c:pt>
                <c:pt idx="576">
                  <c:v>1.179556731399998E-2</c:v>
                </c:pt>
                <c:pt idx="577">
                  <c:v>1.1820387321995007E-2</c:v>
                </c:pt>
                <c:pt idx="578">
                  <c:v>1.1845112064310825E-2</c:v>
                </c:pt>
                <c:pt idx="579">
                  <c:v>1.1872630295686292E-2</c:v>
                </c:pt>
                <c:pt idx="580">
                  <c:v>1.1897432147085111E-2</c:v>
                </c:pt>
                <c:pt idx="581">
                  <c:v>1.1924222870561451E-2</c:v>
                </c:pt>
                <c:pt idx="582">
                  <c:v>1.195394809931713E-2</c:v>
                </c:pt>
                <c:pt idx="583">
                  <c:v>1.1982837121628002E-2</c:v>
                </c:pt>
                <c:pt idx="584">
                  <c:v>1.201337637031095E-2</c:v>
                </c:pt>
                <c:pt idx="585">
                  <c:v>1.2043419920602868E-2</c:v>
                </c:pt>
                <c:pt idx="586">
                  <c:v>1.2073870499859049E-2</c:v>
                </c:pt>
                <c:pt idx="587">
                  <c:v>1.2103576956025491E-2</c:v>
                </c:pt>
                <c:pt idx="588">
                  <c:v>1.2132502097379181E-2</c:v>
                </c:pt>
                <c:pt idx="589">
                  <c:v>1.2162380587788846E-2</c:v>
                </c:pt>
                <c:pt idx="590">
                  <c:v>1.2194145632328906E-2</c:v>
                </c:pt>
                <c:pt idx="591">
                  <c:v>1.2220964597438913E-2</c:v>
                </c:pt>
                <c:pt idx="592">
                  <c:v>1.2248999178264721E-2</c:v>
                </c:pt>
                <c:pt idx="593">
                  <c:v>1.2279022834465591E-2</c:v>
                </c:pt>
                <c:pt idx="594">
                  <c:v>1.2307199745852324E-2</c:v>
                </c:pt>
                <c:pt idx="595">
                  <c:v>1.2336014764135943E-2</c:v>
                </c:pt>
                <c:pt idx="596">
                  <c:v>1.2363666933940315E-2</c:v>
                </c:pt>
                <c:pt idx="597">
                  <c:v>1.239128960936923E-2</c:v>
                </c:pt>
                <c:pt idx="598">
                  <c:v>1.2418196565511339E-2</c:v>
                </c:pt>
                <c:pt idx="599">
                  <c:v>1.2446799154409572E-2</c:v>
                </c:pt>
                <c:pt idx="600">
                  <c:v>1.2471265630583872E-2</c:v>
                </c:pt>
                <c:pt idx="601">
                  <c:v>1.2499953890809446E-2</c:v>
                </c:pt>
                <c:pt idx="602">
                  <c:v>1.252476614335964E-2</c:v>
                </c:pt>
                <c:pt idx="603">
                  <c:v>1.255000078222092E-2</c:v>
                </c:pt>
                <c:pt idx="604">
                  <c:v>1.2575779856062065E-2</c:v>
                </c:pt>
                <c:pt idx="605">
                  <c:v>1.2600914203481616E-2</c:v>
                </c:pt>
                <c:pt idx="606">
                  <c:v>1.2627591862301906E-2</c:v>
                </c:pt>
                <c:pt idx="607">
                  <c:v>1.265159019831249E-2</c:v>
                </c:pt>
                <c:pt idx="608">
                  <c:v>1.2677708862781972E-2</c:v>
                </c:pt>
                <c:pt idx="609">
                  <c:v>1.2701366671820299E-2</c:v>
                </c:pt>
                <c:pt idx="610">
                  <c:v>1.2726758601825421E-2</c:v>
                </c:pt>
                <c:pt idx="611">
                  <c:v>1.275050236578561E-2</c:v>
                </c:pt>
                <c:pt idx="612">
                  <c:v>1.2774140008713597E-2</c:v>
                </c:pt>
                <c:pt idx="613">
                  <c:v>1.279736185869236E-2</c:v>
                </c:pt>
                <c:pt idx="614">
                  <c:v>1.2821061685772538E-2</c:v>
                </c:pt>
                <c:pt idx="615">
                  <c:v>1.2842892746560215E-2</c:v>
                </c:pt>
                <c:pt idx="616">
                  <c:v>1.2867635028130613E-2</c:v>
                </c:pt>
                <c:pt idx="617">
                  <c:v>1.2889670921144522E-2</c:v>
                </c:pt>
                <c:pt idx="618">
                  <c:v>1.2912282655381706E-2</c:v>
                </c:pt>
                <c:pt idx="619">
                  <c:v>1.293323094984427E-2</c:v>
                </c:pt>
                <c:pt idx="620">
                  <c:v>1.2955994393869665E-2</c:v>
                </c:pt>
                <c:pt idx="621">
                  <c:v>1.2976541207847183E-2</c:v>
                </c:pt>
                <c:pt idx="622">
                  <c:v>1.299863821160927E-2</c:v>
                </c:pt>
                <c:pt idx="623">
                  <c:v>1.3018666461587823E-2</c:v>
                </c:pt>
                <c:pt idx="624">
                  <c:v>1.3037975207228592E-2</c:v>
                </c:pt>
                <c:pt idx="625">
                  <c:v>1.3058611168650893E-2</c:v>
                </c:pt>
                <c:pt idx="626">
                  <c:v>1.3078181524702024E-2</c:v>
                </c:pt>
                <c:pt idx="627">
                  <c:v>1.3095872201527208E-2</c:v>
                </c:pt>
                <c:pt idx="628">
                  <c:v>1.31152853961973E-2</c:v>
                </c:pt>
                <c:pt idx="629">
                  <c:v>1.3134293476649513E-2</c:v>
                </c:pt>
                <c:pt idx="630">
                  <c:v>1.3154321588415081E-2</c:v>
                </c:pt>
                <c:pt idx="631">
                  <c:v>1.3172868844730212E-2</c:v>
                </c:pt>
                <c:pt idx="632">
                  <c:v>1.3191210901842552E-2</c:v>
                </c:pt>
                <c:pt idx="633">
                  <c:v>1.3209187256499503E-2</c:v>
                </c:pt>
                <c:pt idx="634">
                  <c:v>1.3228096031271543E-2</c:v>
                </c:pt>
                <c:pt idx="635">
                  <c:v>1.3243988175548616E-2</c:v>
                </c:pt>
                <c:pt idx="636">
                  <c:v>1.3262862627904385E-2</c:v>
                </c:pt>
                <c:pt idx="637">
                  <c:v>1.3278807330782738E-2</c:v>
                </c:pt>
                <c:pt idx="638">
                  <c:v>1.3295455545542283E-2</c:v>
                </c:pt>
                <c:pt idx="639">
                  <c:v>1.3311952786320002E-2</c:v>
                </c:pt>
                <c:pt idx="640">
                  <c:v>1.3328151553462522E-2</c:v>
                </c:pt>
                <c:pt idx="641">
                  <c:v>1.3345132160562078E-2</c:v>
                </c:pt>
                <c:pt idx="642">
                  <c:v>1.3360314587732328E-2</c:v>
                </c:pt>
                <c:pt idx="643">
                  <c:v>1.337673531001946E-2</c:v>
                </c:pt>
                <c:pt idx="644">
                  <c:v>1.3391404498481484E-2</c:v>
                </c:pt>
                <c:pt idx="645">
                  <c:v>1.3407269529643499E-2</c:v>
                </c:pt>
                <c:pt idx="646">
                  <c:v>1.3421901882510251E-2</c:v>
                </c:pt>
                <c:pt idx="647">
                  <c:v>1.3436256695959315E-2</c:v>
                </c:pt>
                <c:pt idx="648">
                  <c:v>1.3449892186662815E-2</c:v>
                </c:pt>
                <c:pt idx="649">
                  <c:v>1.3464660257353191E-2</c:v>
                </c:pt>
                <c:pt idx="650">
                  <c:v>1.3477408204665337E-2</c:v>
                </c:pt>
                <c:pt idx="651">
                  <c:v>1.3490290972941792E-2</c:v>
                </c:pt>
                <c:pt idx="652">
                  <c:v>1.3504259990253413E-2</c:v>
                </c:pt>
                <c:pt idx="653">
                  <c:v>1.3517080261701335E-2</c:v>
                </c:pt>
                <c:pt idx="654">
                  <c:v>1.3530042526391639E-2</c:v>
                </c:pt>
                <c:pt idx="655">
                  <c:v>1.3542336634709105E-2</c:v>
                </c:pt>
                <c:pt idx="656">
                  <c:v>1.3554310996462496E-2</c:v>
                </c:pt>
                <c:pt idx="657">
                  <c:v>1.3566148091327728E-2</c:v>
                </c:pt>
                <c:pt idx="658">
                  <c:v>1.3578399586515648E-2</c:v>
                </c:pt>
                <c:pt idx="659">
                  <c:v>1.3588849159649953E-2</c:v>
                </c:pt>
                <c:pt idx="660">
                  <c:v>1.3600544468005125E-2</c:v>
                </c:pt>
                <c:pt idx="661">
                  <c:v>1.3610837857541469E-2</c:v>
                </c:pt>
                <c:pt idx="662">
                  <c:v>1.3622323285126602E-2</c:v>
                </c:pt>
                <c:pt idx="663">
                  <c:v>1.3631274879804541E-2</c:v>
                </c:pt>
                <c:pt idx="664">
                  <c:v>1.3641331431993045E-2</c:v>
                </c:pt>
                <c:pt idx="665">
                  <c:v>1.3651653245942686E-2</c:v>
                </c:pt>
                <c:pt idx="666">
                  <c:v>1.3660782036220301E-2</c:v>
                </c:pt>
                <c:pt idx="667">
                  <c:v>1.3670543553598194E-2</c:v>
                </c:pt>
                <c:pt idx="668">
                  <c:v>1.3679047039499006E-2</c:v>
                </c:pt>
                <c:pt idx="669">
                  <c:v>1.3688364163040216E-2</c:v>
                </c:pt>
                <c:pt idx="670">
                  <c:v>1.369569139089144E-2</c:v>
                </c:pt>
                <c:pt idx="671">
                  <c:v>1.3703954005528863E-2</c:v>
                </c:pt>
                <c:pt idx="672">
                  <c:v>1.3710681070454287E-2</c:v>
                </c:pt>
                <c:pt idx="673">
                  <c:v>1.3719348737758342E-2</c:v>
                </c:pt>
                <c:pt idx="674">
                  <c:v>1.3726019975757757E-2</c:v>
                </c:pt>
                <c:pt idx="675">
                  <c:v>1.3733904601870317E-2</c:v>
                </c:pt>
                <c:pt idx="676">
                  <c:v>1.3740039936079139E-2</c:v>
                </c:pt>
                <c:pt idx="677">
                  <c:v>1.3746661337629673E-2</c:v>
                </c:pt>
                <c:pt idx="678">
                  <c:v>1.3753224603149433E-2</c:v>
                </c:pt>
                <c:pt idx="679">
                  <c:v>1.3758962700865695E-2</c:v>
                </c:pt>
                <c:pt idx="680">
                  <c:v>1.3765339312569423E-2</c:v>
                </c:pt>
                <c:pt idx="681">
                  <c:v>1.377090772946744E-2</c:v>
                </c:pt>
                <c:pt idx="682">
                  <c:v>1.3776039352696312E-2</c:v>
                </c:pt>
                <c:pt idx="683">
                  <c:v>1.3780744472361661E-2</c:v>
                </c:pt>
                <c:pt idx="684">
                  <c:v>1.3786022130064133E-2</c:v>
                </c:pt>
                <c:pt idx="685">
                  <c:v>1.3790448391508945E-2</c:v>
                </c:pt>
                <c:pt idx="686">
                  <c:v>1.3794400791694132E-2</c:v>
                </c:pt>
                <c:pt idx="687">
                  <c:v>1.3798877371088474E-2</c:v>
                </c:pt>
                <c:pt idx="688">
                  <c:v>1.3802632124600931E-2</c:v>
                </c:pt>
                <c:pt idx="689">
                  <c:v>1.3806236213792367E-2</c:v>
                </c:pt>
                <c:pt idx="690">
                  <c:v>1.3809464378744241E-2</c:v>
                </c:pt>
                <c:pt idx="691">
                  <c:v>1.3812216578741956E-2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Eur3M!$AI$2</c:f>
              <c:strCache>
                <c:ptCount val="1"/>
                <c:pt idx="0">
                  <c:v>Fwd Rate </c:v>
                </c:pt>
              </c:strCache>
            </c:strRef>
          </c:tx>
          <c:marker>
            <c:symbol val="none"/>
          </c:marker>
          <c:val>
            <c:numRef>
              <c:f>Eur3M!$AI$3:$AI$694</c:f>
              <c:numCache>
                <c:formatCode>0.0000%</c:formatCode>
                <c:ptCount val="692"/>
                <c:pt idx="0">
                  <c:v>-4.0000000000000002E-4</c:v>
                </c:pt>
                <c:pt idx="1">
                  <c:v>-4.5852392135735333E-4</c:v>
                </c:pt>
                <c:pt idx="2">
                  <c:v>-4.7769279675781017E-4</c:v>
                </c:pt>
                <c:pt idx="3">
                  <c:v>-5.5220412738860697E-4</c:v>
                </c:pt>
                <c:pt idx="4">
                  <c:v>-5.6958456881650577E-4</c:v>
                </c:pt>
                <c:pt idx="5">
                  <c:v>-5.7163160890941959E-4</c:v>
                </c:pt>
                <c:pt idx="6">
                  <c:v>-5.8993854145936988E-4</c:v>
                </c:pt>
                <c:pt idx="7">
                  <c:v>-6.2919066680983853E-4</c:v>
                </c:pt>
                <c:pt idx="8">
                  <c:v>-6.684449491492616E-4</c:v>
                </c:pt>
                <c:pt idx="9">
                  <c:v>-6.7985353374846178E-4</c:v>
                </c:pt>
                <c:pt idx="10">
                  <c:v>-6.6467666425426932E-4</c:v>
                </c:pt>
                <c:pt idx="11">
                  <c:v>-6.3742383560581677E-4</c:v>
                </c:pt>
                <c:pt idx="12">
                  <c:v>-5.8049951165723118E-4</c:v>
                </c:pt>
                <c:pt idx="13">
                  <c:v>-5.461333227261085E-4</c:v>
                </c:pt>
                <c:pt idx="14">
                  <c:v>-4.9376946328858623E-4</c:v>
                </c:pt>
                <c:pt idx="15">
                  <c:v>-4.4279909255218186E-4</c:v>
                </c:pt>
                <c:pt idx="16">
                  <c:v>-3.3541274908016557E-4</c:v>
                </c:pt>
                <c:pt idx="17">
                  <c:v>-2.3227931695633748E-4</c:v>
                </c:pt>
                <c:pt idx="18">
                  <c:v>-1.2296153881558453E-4</c:v>
                </c:pt>
                <c:pt idx="19">
                  <c:v>-8.4776467354859104E-6</c:v>
                </c:pt>
                <c:pt idx="20">
                  <c:v>1.0287484635988474E-4</c:v>
                </c:pt>
                <c:pt idx="21">
                  <c:v>2.2442184460965157E-4</c:v>
                </c:pt>
                <c:pt idx="22">
                  <c:v>3.5625355599359622E-4</c:v>
                </c:pt>
                <c:pt idx="23">
                  <c:v>5.139285335100639E-4</c:v>
                </c:pt>
                <c:pt idx="24">
                  <c:v>6.9684044535536912E-4</c:v>
                </c:pt>
                <c:pt idx="25">
                  <c:v>9.1956081643338762E-4</c:v>
                </c:pt>
                <c:pt idx="26">
                  <c:v>1.1262175534740848E-3</c:v>
                </c:pt>
                <c:pt idx="27">
                  <c:v>1.3671252567167263E-3</c:v>
                </c:pt>
                <c:pt idx="28">
                  <c:v>1.5830195564046677E-3</c:v>
                </c:pt>
                <c:pt idx="29">
                  <c:v>1.7954949665846182E-3</c:v>
                </c:pt>
                <c:pt idx="30">
                  <c:v>2.0225232662331128E-3</c:v>
                </c:pt>
                <c:pt idx="31">
                  <c:v>2.2425250850451354E-3</c:v>
                </c:pt>
                <c:pt idx="32">
                  <c:v>2.4807375827890187E-3</c:v>
                </c:pt>
                <c:pt idx="33">
                  <c:v>2.6974672132417258E-3</c:v>
                </c:pt>
                <c:pt idx="34">
                  <c:v>2.9361241390721154E-3</c:v>
                </c:pt>
                <c:pt idx="35">
                  <c:v>3.1570058228468992E-3</c:v>
                </c:pt>
                <c:pt idx="36">
                  <c:v>3.3928301904544824E-3</c:v>
                </c:pt>
                <c:pt idx="37">
                  <c:v>3.6145240666894231E-3</c:v>
                </c:pt>
                <c:pt idx="38">
                  <c:v>3.8365722068287793E-3</c:v>
                </c:pt>
                <c:pt idx="39">
                  <c:v>4.0664183006114503E-3</c:v>
                </c:pt>
                <c:pt idx="40">
                  <c:v>4.2821272542700141E-3</c:v>
                </c:pt>
                <c:pt idx="41">
                  <c:v>4.4871449850917341E-3</c:v>
                </c:pt>
                <c:pt idx="42">
                  <c:v>4.7181650430403481E-3</c:v>
                </c:pt>
                <c:pt idx="43">
                  <c:v>4.9423312781132047E-3</c:v>
                </c:pt>
                <c:pt idx="44">
                  <c:v>5.1852925731020886E-3</c:v>
                </c:pt>
                <c:pt idx="45">
                  <c:v>5.4141942051075618E-3</c:v>
                </c:pt>
                <c:pt idx="46">
                  <c:v>5.6486735465284439E-3</c:v>
                </c:pt>
                <c:pt idx="47">
                  <c:v>5.8792488973077274E-3</c:v>
                </c:pt>
                <c:pt idx="48">
                  <c:v>6.1338053240713444E-3</c:v>
                </c:pt>
                <c:pt idx="49">
                  <c:v>6.3660423482147701E-3</c:v>
                </c:pt>
                <c:pt idx="50">
                  <c:v>6.6312772553511513E-3</c:v>
                </c:pt>
                <c:pt idx="51">
                  <c:v>6.8813310499713509E-3</c:v>
                </c:pt>
                <c:pt idx="52">
                  <c:v>7.1409666647725724E-3</c:v>
                </c:pt>
                <c:pt idx="53">
                  <c:v>7.3919173057306773E-3</c:v>
                </c:pt>
                <c:pt idx="54">
                  <c:v>7.6565818737570433E-3</c:v>
                </c:pt>
                <c:pt idx="55">
                  <c:v>7.948248546198829E-3</c:v>
                </c:pt>
                <c:pt idx="56">
                  <c:v>8.2182980713944569E-3</c:v>
                </c:pt>
                <c:pt idx="57">
                  <c:v>8.5198752866609013E-3</c:v>
                </c:pt>
                <c:pt idx="58">
                  <c:v>8.8002595083520648E-3</c:v>
                </c:pt>
                <c:pt idx="59">
                  <c:v>9.0981817451920785E-3</c:v>
                </c:pt>
                <c:pt idx="60">
                  <c:v>9.3795030839015792E-3</c:v>
                </c:pt>
                <c:pt idx="61">
                  <c:v>9.6623324945563083E-3</c:v>
                </c:pt>
                <c:pt idx="62">
                  <c:v>9.9333570335042864E-3</c:v>
                </c:pt>
                <c:pt idx="63">
                  <c:v>1.021934898560501E-2</c:v>
                </c:pt>
                <c:pt idx="64">
                  <c:v>1.0467588316047757E-2</c:v>
                </c:pt>
                <c:pt idx="65">
                  <c:v>1.0730306692919038E-2</c:v>
                </c:pt>
                <c:pt idx="66">
                  <c:v>1.1007492748439037E-2</c:v>
                </c:pt>
                <c:pt idx="67">
                  <c:v>1.1268829078352858E-2</c:v>
                </c:pt>
                <c:pt idx="68">
                  <c:v>1.1535585689246383E-2</c:v>
                </c:pt>
                <c:pt idx="69">
                  <c:v>1.1790757407530343E-2</c:v>
                </c:pt>
                <c:pt idx="70">
                  <c:v>1.2045916643558557E-2</c:v>
                </c:pt>
                <c:pt idx="71">
                  <c:v>1.228883577339398E-2</c:v>
                </c:pt>
                <c:pt idx="72">
                  <c:v>1.2546184890923195E-2</c:v>
                </c:pt>
                <c:pt idx="73">
                  <c:v>1.2767402096097058E-2</c:v>
                </c:pt>
                <c:pt idx="74">
                  <c:v>1.3018243718845912E-2</c:v>
                </c:pt>
                <c:pt idx="75">
                  <c:v>1.3237463760189626E-2</c:v>
                </c:pt>
                <c:pt idx="76">
                  <c:v>1.3449598313352067E-2</c:v>
                </c:pt>
                <c:pt idx="77">
                  <c:v>1.3670358825927126E-2</c:v>
                </c:pt>
                <c:pt idx="78">
                  <c:v>1.3879741784124584E-2</c:v>
                </c:pt>
                <c:pt idx="79">
                  <c:v>1.4100725320339715E-2</c:v>
                </c:pt>
                <c:pt idx="80">
                  <c:v>1.4296881146482658E-2</c:v>
                </c:pt>
                <c:pt idx="81">
                  <c:v>1.4508090909924068E-2</c:v>
                </c:pt>
                <c:pt idx="82">
                  <c:v>1.4699605290506894E-2</c:v>
                </c:pt>
                <c:pt idx="83">
                  <c:v>1.4901453503985298E-2</c:v>
                </c:pt>
                <c:pt idx="84">
                  <c:v>1.5078462506782131E-2</c:v>
                </c:pt>
                <c:pt idx="85">
                  <c:v>1.526323945352381E-2</c:v>
                </c:pt>
                <c:pt idx="86">
                  <c:v>1.5438494043161272E-2</c:v>
                </c:pt>
                <c:pt idx="87">
                  <c:v>1.5622519970596693E-2</c:v>
                </c:pt>
                <c:pt idx="88">
                  <c:v>1.578551761469521E-2</c:v>
                </c:pt>
                <c:pt idx="89">
                  <c:v>1.5970035011830312E-2</c:v>
                </c:pt>
                <c:pt idx="90">
                  <c:v>1.6139367879918935E-2</c:v>
                </c:pt>
                <c:pt idx="91">
                  <c:v>1.6312637939363623E-2</c:v>
                </c:pt>
                <c:pt idx="92">
                  <c:v>1.6488776858629321E-2</c:v>
                </c:pt>
                <c:pt idx="93">
                  <c:v>1.6652799587852467E-2</c:v>
                </c:pt>
                <c:pt idx="94">
                  <c:v>1.682320575067207E-2</c:v>
                </c:pt>
                <c:pt idx="95">
                  <c:v>1.6979483773711876E-2</c:v>
                </c:pt>
                <c:pt idx="96">
                  <c:v>1.7131766979100887E-2</c:v>
                </c:pt>
                <c:pt idx="97">
                  <c:v>1.7275920640937296E-2</c:v>
                </c:pt>
                <c:pt idx="98">
                  <c:v>1.7418419374801465E-2</c:v>
                </c:pt>
                <c:pt idx="99">
                  <c:v>1.7544489864713107E-2</c:v>
                </c:pt>
                <c:pt idx="100">
                  <c:v>1.7668338327152974E-2</c:v>
                </c:pt>
                <c:pt idx="101">
                  <c:v>1.7790920327336892E-2</c:v>
                </c:pt>
                <c:pt idx="102">
                  <c:v>1.7905115360496899E-2</c:v>
                </c:pt>
                <c:pt idx="103">
                  <c:v>1.8016688212202321E-2</c:v>
                </c:pt>
                <c:pt idx="104">
                  <c:v>1.8119226571693403E-2</c:v>
                </c:pt>
                <c:pt idx="105">
                  <c:v>1.8219269423963923E-2</c:v>
                </c:pt>
                <c:pt idx="106">
                  <c:v>1.8315445507166284E-2</c:v>
                </c:pt>
                <c:pt idx="107">
                  <c:v>1.8418792269141449E-2</c:v>
                </c:pt>
                <c:pt idx="108">
                  <c:v>1.8508606639472625E-2</c:v>
                </c:pt>
                <c:pt idx="109">
                  <c:v>1.8613857721924448E-2</c:v>
                </c:pt>
                <c:pt idx="110">
                  <c:v>1.8706658079211468E-2</c:v>
                </c:pt>
                <c:pt idx="111">
                  <c:v>1.8800269398242628E-2</c:v>
                </c:pt>
                <c:pt idx="112">
                  <c:v>1.8898119212354337E-2</c:v>
                </c:pt>
                <c:pt idx="113">
                  <c:v>1.8993777186908454E-2</c:v>
                </c:pt>
                <c:pt idx="114">
                  <c:v>1.9096674969217999E-2</c:v>
                </c:pt>
                <c:pt idx="115">
                  <c:v>1.9190146695750757E-2</c:v>
                </c:pt>
                <c:pt idx="116">
                  <c:v>1.9292455663819461E-2</c:v>
                </c:pt>
                <c:pt idx="117">
                  <c:v>1.9385233875617598E-2</c:v>
                </c:pt>
                <c:pt idx="118">
                  <c:v>1.9482918838876231E-2</c:v>
                </c:pt>
                <c:pt idx="119">
                  <c:v>1.9573102767977295E-2</c:v>
                </c:pt>
                <c:pt idx="120">
                  <c:v>1.9661698178100755E-2</c:v>
                </c:pt>
                <c:pt idx="121">
                  <c:v>1.9745028264258835E-2</c:v>
                </c:pt>
                <c:pt idx="122">
                  <c:v>1.9832271318439211E-2</c:v>
                </c:pt>
                <c:pt idx="123">
                  <c:v>1.990661806276741E-2</c:v>
                </c:pt>
                <c:pt idx="124">
                  <c:v>1.9982775326847731E-2</c:v>
                </c:pt>
                <c:pt idx="125">
                  <c:v>2.006240117397309E-2</c:v>
                </c:pt>
                <c:pt idx="126">
                  <c:v>2.0135315280490861E-2</c:v>
                </c:pt>
                <c:pt idx="127">
                  <c:v>2.0207993060690984E-2</c:v>
                </c:pt>
                <c:pt idx="128">
                  <c:v>2.0275892017154379E-2</c:v>
                </c:pt>
                <c:pt idx="129">
                  <c:v>2.0341803975011213E-2</c:v>
                </c:pt>
                <c:pt idx="130">
                  <c:v>2.0404285901357132E-2</c:v>
                </c:pt>
                <c:pt idx="131">
                  <c:v>2.0462535166912179E-2</c:v>
                </c:pt>
                <c:pt idx="132">
                  <c:v>2.0521678039194136E-2</c:v>
                </c:pt>
                <c:pt idx="133">
                  <c:v>2.0582170021843788E-2</c:v>
                </c:pt>
                <c:pt idx="134">
                  <c:v>2.0631454267810653E-2</c:v>
                </c:pt>
                <c:pt idx="135">
                  <c:v>2.0680704742092403E-2</c:v>
                </c:pt>
                <c:pt idx="136">
                  <c:v>2.0731739226182988E-2</c:v>
                </c:pt>
                <c:pt idx="137">
                  <c:v>2.077734278015261E-2</c:v>
                </c:pt>
                <c:pt idx="138">
                  <c:v>2.082182775588871E-2</c:v>
                </c:pt>
                <c:pt idx="139">
                  <c:v>2.0862450634648675E-2</c:v>
                </c:pt>
                <c:pt idx="140">
                  <c:v>2.0900823671023583E-2</c:v>
                </c:pt>
                <c:pt idx="141">
                  <c:v>2.0937113260338504E-2</c:v>
                </c:pt>
                <c:pt idx="142">
                  <c:v>2.0973669970637401E-2</c:v>
                </c:pt>
                <c:pt idx="143">
                  <c:v>2.1003956660171911E-2</c:v>
                </c:pt>
                <c:pt idx="144">
                  <c:v>2.1036493277386891E-2</c:v>
                </c:pt>
                <c:pt idx="145">
                  <c:v>2.1064077951557181E-2</c:v>
                </c:pt>
                <c:pt idx="146">
                  <c:v>2.1093273801353899E-2</c:v>
                </c:pt>
                <c:pt idx="147">
                  <c:v>2.1115223699897948E-2</c:v>
                </c:pt>
                <c:pt idx="148">
                  <c:v>2.1138606098286987E-2</c:v>
                </c:pt>
                <c:pt idx="149">
                  <c:v>2.1161210862460512E-2</c:v>
                </c:pt>
                <c:pt idx="150">
                  <c:v>2.1179919341860091E-2</c:v>
                </c:pt>
                <c:pt idx="151">
                  <c:v>2.1198473201540034E-2</c:v>
                </c:pt>
                <c:pt idx="152">
                  <c:v>2.1213125524753327E-2</c:v>
                </c:pt>
                <c:pt idx="153">
                  <c:v>2.1228001833762028E-2</c:v>
                </c:pt>
                <c:pt idx="154">
                  <c:v>2.1239692735768506E-2</c:v>
                </c:pt>
                <c:pt idx="155">
                  <c:v>2.1249042909700006E-2</c:v>
                </c:pt>
                <c:pt idx="156">
                  <c:v>2.1256233387459744E-2</c:v>
                </c:pt>
                <c:pt idx="157">
                  <c:v>2.1263164201278714E-2</c:v>
                </c:pt>
                <c:pt idx="158">
                  <c:v>2.1267624000283699E-2</c:v>
                </c:pt>
                <c:pt idx="159">
                  <c:v>2.126937621585178E-2</c:v>
                </c:pt>
                <c:pt idx="160">
                  <c:v>2.12705132604105E-2</c:v>
                </c:pt>
                <c:pt idx="161">
                  <c:v>2.1269095798158579E-2</c:v>
                </c:pt>
                <c:pt idx="162">
                  <c:v>2.1265668388830056E-2</c:v>
                </c:pt>
                <c:pt idx="163">
                  <c:v>2.1260445250377871E-2</c:v>
                </c:pt>
                <c:pt idx="164">
                  <c:v>2.1252608336626889E-2</c:v>
                </c:pt>
                <c:pt idx="165">
                  <c:v>2.124438111037618E-2</c:v>
                </c:pt>
                <c:pt idx="166">
                  <c:v>2.1232776410451695E-2</c:v>
                </c:pt>
                <c:pt idx="167">
                  <c:v>2.121916628296816E-2</c:v>
                </c:pt>
                <c:pt idx="168">
                  <c:v>2.1204374017131884E-2</c:v>
                </c:pt>
                <c:pt idx="169">
                  <c:v>2.1188089605163392E-2</c:v>
                </c:pt>
                <c:pt idx="170">
                  <c:v>2.1171450552335658E-2</c:v>
                </c:pt>
                <c:pt idx="171">
                  <c:v>2.1150300292885491E-2</c:v>
                </c:pt>
                <c:pt idx="172">
                  <c:v>2.11291706832855E-2</c:v>
                </c:pt>
                <c:pt idx="173">
                  <c:v>2.1103612708971192E-2</c:v>
                </c:pt>
                <c:pt idx="174">
                  <c:v>2.1077727277339101E-2</c:v>
                </c:pt>
                <c:pt idx="175">
                  <c:v>2.104927246779606E-2</c:v>
                </c:pt>
                <c:pt idx="176">
                  <c:v>2.1021796107446155E-2</c:v>
                </c:pt>
                <c:pt idx="177">
                  <c:v>2.0990514102103553E-2</c:v>
                </c:pt>
                <c:pt idx="178">
                  <c:v>2.0961102190416803E-2</c:v>
                </c:pt>
                <c:pt idx="179">
                  <c:v>2.0928291985304295E-2</c:v>
                </c:pt>
                <c:pt idx="180">
                  <c:v>2.0896412738452365E-2</c:v>
                </c:pt>
                <c:pt idx="181">
                  <c:v>2.086734214935761E-2</c:v>
                </c:pt>
                <c:pt idx="182">
                  <c:v>2.0833020261508933E-2</c:v>
                </c:pt>
                <c:pt idx="183">
                  <c:v>2.0800208158261786E-2</c:v>
                </c:pt>
                <c:pt idx="184">
                  <c:v>2.0763228436256356E-2</c:v>
                </c:pt>
                <c:pt idx="185">
                  <c:v>2.0728858685251119E-2</c:v>
                </c:pt>
                <c:pt idx="186">
                  <c:v>2.0690224978171572E-2</c:v>
                </c:pt>
                <c:pt idx="187">
                  <c:v>2.0653162342235333E-2</c:v>
                </c:pt>
                <c:pt idx="188">
                  <c:v>2.0614064047118488E-2</c:v>
                </c:pt>
                <c:pt idx="189">
                  <c:v>2.0575428996575339E-2</c:v>
                </c:pt>
                <c:pt idx="190">
                  <c:v>2.0534809168852301E-2</c:v>
                </c:pt>
                <c:pt idx="191">
                  <c:v>2.0494635213602362E-2</c:v>
                </c:pt>
                <c:pt idx="192">
                  <c:v>2.0452363586610622E-2</c:v>
                </c:pt>
                <c:pt idx="193">
                  <c:v>2.041324461657984E-2</c:v>
                </c:pt>
                <c:pt idx="194">
                  <c:v>2.0370909141936563E-2</c:v>
                </c:pt>
                <c:pt idx="195">
                  <c:v>2.0327566252496376E-2</c:v>
                </c:pt>
                <c:pt idx="196">
                  <c:v>2.0283580613203771E-2</c:v>
                </c:pt>
                <c:pt idx="197">
                  <c:v>2.023737443334583E-2</c:v>
                </c:pt>
                <c:pt idx="198">
                  <c:v>2.019183562597299E-2</c:v>
                </c:pt>
                <c:pt idx="199">
                  <c:v>2.0144222930751549E-2</c:v>
                </c:pt>
                <c:pt idx="200">
                  <c:v>2.0098465386399939E-2</c:v>
                </c:pt>
                <c:pt idx="201">
                  <c:v>2.0047521873202474E-2</c:v>
                </c:pt>
                <c:pt idx="202">
                  <c:v>2.0000941155652541E-2</c:v>
                </c:pt>
                <c:pt idx="203">
                  <c:v>1.9948119274525337E-2</c:v>
                </c:pt>
                <c:pt idx="204">
                  <c:v>1.9898481281054026E-2</c:v>
                </c:pt>
                <c:pt idx="205">
                  <c:v>1.9851667433900232E-2</c:v>
                </c:pt>
                <c:pt idx="206">
                  <c:v>1.9798638853836894E-2</c:v>
                </c:pt>
                <c:pt idx="207">
                  <c:v>1.9747599915932786E-2</c:v>
                </c:pt>
                <c:pt idx="208">
                  <c:v>1.9690963022186571E-2</c:v>
                </c:pt>
                <c:pt idx="209">
                  <c:v>1.9638723729612267E-2</c:v>
                </c:pt>
                <c:pt idx="210">
                  <c:v>1.9580434214839938E-2</c:v>
                </c:pt>
                <c:pt idx="211">
                  <c:v>1.9525268280403379E-2</c:v>
                </c:pt>
                <c:pt idx="212">
                  <c:v>1.9466750607441675E-2</c:v>
                </c:pt>
                <c:pt idx="213">
                  <c:v>1.941232673514115E-2</c:v>
                </c:pt>
                <c:pt idx="214">
                  <c:v>1.9355972785637558E-2</c:v>
                </c:pt>
                <c:pt idx="215">
                  <c:v>1.9298731903682222E-2</c:v>
                </c:pt>
                <c:pt idx="216">
                  <c:v>1.9241483830096072E-2</c:v>
                </c:pt>
                <c:pt idx="217">
                  <c:v>1.9187274984324709E-2</c:v>
                </c:pt>
                <c:pt idx="218">
                  <c:v>1.91255612031925E-2</c:v>
                </c:pt>
                <c:pt idx="219">
                  <c:v>1.9065024154430673E-2</c:v>
                </c:pt>
                <c:pt idx="220">
                  <c:v>1.9002753381216295E-2</c:v>
                </c:pt>
                <c:pt idx="221">
                  <c:v>1.8937673007919764E-2</c:v>
                </c:pt>
                <c:pt idx="222">
                  <c:v>1.8874398107446306E-2</c:v>
                </c:pt>
                <c:pt idx="223">
                  <c:v>1.8807168609210372E-2</c:v>
                </c:pt>
                <c:pt idx="224">
                  <c:v>1.874179471151427E-2</c:v>
                </c:pt>
                <c:pt idx="225">
                  <c:v>1.8674106937605111E-2</c:v>
                </c:pt>
                <c:pt idx="226">
                  <c:v>1.8607808551872829E-2</c:v>
                </c:pt>
                <c:pt idx="227">
                  <c:v>1.8537329056741936E-2</c:v>
                </c:pt>
                <c:pt idx="228">
                  <c:v>1.8474885031367821E-2</c:v>
                </c:pt>
                <c:pt idx="229">
                  <c:v>1.8406377153134552E-2</c:v>
                </c:pt>
                <c:pt idx="230">
                  <c:v>1.8333521883325678E-2</c:v>
                </c:pt>
                <c:pt idx="231">
                  <c:v>1.8262805208549695E-2</c:v>
                </c:pt>
                <c:pt idx="232">
                  <c:v>1.8189008000179412E-2</c:v>
                </c:pt>
                <c:pt idx="233">
                  <c:v>1.8116909457790917E-2</c:v>
                </c:pt>
                <c:pt idx="234">
                  <c:v>1.8043108123005511E-2</c:v>
                </c:pt>
                <c:pt idx="235">
                  <c:v>1.79730112060505E-2</c:v>
                </c:pt>
                <c:pt idx="236">
                  <c:v>1.7897595878569341E-2</c:v>
                </c:pt>
                <c:pt idx="237">
                  <c:v>1.7830575303627617E-2</c:v>
                </c:pt>
                <c:pt idx="238">
                  <c:v>1.7756389796858445E-2</c:v>
                </c:pt>
                <c:pt idx="239">
                  <c:v>1.7689544073761887E-2</c:v>
                </c:pt>
                <c:pt idx="240">
                  <c:v>1.7624004377858698E-2</c:v>
                </c:pt>
                <c:pt idx="241">
                  <c:v>1.755734107844811E-2</c:v>
                </c:pt>
                <c:pt idx="242">
                  <c:v>1.7493273851062138E-2</c:v>
                </c:pt>
                <c:pt idx="243">
                  <c:v>1.7426515210012143E-2</c:v>
                </c:pt>
                <c:pt idx="244">
                  <c:v>1.7364780158685485E-2</c:v>
                </c:pt>
                <c:pt idx="245">
                  <c:v>1.7297822948559523E-2</c:v>
                </c:pt>
                <c:pt idx="246">
                  <c:v>1.723640545588092E-2</c:v>
                </c:pt>
                <c:pt idx="247">
                  <c:v>1.7172762921174336E-2</c:v>
                </c:pt>
                <c:pt idx="248">
                  <c:v>1.7112558716254708E-2</c:v>
                </c:pt>
                <c:pt idx="249">
                  <c:v>1.7051873960484291E-2</c:v>
                </c:pt>
                <c:pt idx="250">
                  <c:v>1.6993973310230892E-2</c:v>
                </c:pt>
                <c:pt idx="251">
                  <c:v>1.6934054101224671E-2</c:v>
                </c:pt>
                <c:pt idx="252">
                  <c:v>1.6882349750858998E-2</c:v>
                </c:pt>
                <c:pt idx="253">
                  <c:v>1.6827007401123664E-2</c:v>
                </c:pt>
                <c:pt idx="254">
                  <c:v>1.6769798162802475E-2</c:v>
                </c:pt>
                <c:pt idx="255">
                  <c:v>1.6715748492277142E-2</c:v>
                </c:pt>
                <c:pt idx="256">
                  <c:v>1.6660877346052171E-2</c:v>
                </c:pt>
                <c:pt idx="257">
                  <c:v>1.6608614134147871E-2</c:v>
                </c:pt>
                <c:pt idx="258">
                  <c:v>1.6556021203349699E-2</c:v>
                </c:pt>
                <c:pt idx="259">
                  <c:v>1.6506724668721356E-2</c:v>
                </c:pt>
                <c:pt idx="260">
                  <c:v>1.6455568485601389E-2</c:v>
                </c:pt>
                <c:pt idx="261">
                  <c:v>1.6407590254896576E-2</c:v>
                </c:pt>
                <c:pt idx="262">
                  <c:v>1.6356282255753578E-2</c:v>
                </c:pt>
                <c:pt idx="263">
                  <c:v>1.6313492627059892E-2</c:v>
                </c:pt>
                <c:pt idx="264">
                  <c:v>1.6267744421507923E-2</c:v>
                </c:pt>
                <c:pt idx="265">
                  <c:v>1.6220705060971084E-2</c:v>
                </c:pt>
                <c:pt idx="266">
                  <c:v>1.6176379982360087E-2</c:v>
                </c:pt>
                <c:pt idx="267">
                  <c:v>1.6131546745199937E-2</c:v>
                </c:pt>
                <c:pt idx="268">
                  <c:v>1.6089007396895175E-2</c:v>
                </c:pt>
                <c:pt idx="269">
                  <c:v>1.6046317843169088E-2</c:v>
                </c:pt>
                <c:pt idx="270">
                  <c:v>1.600656461973271E-2</c:v>
                </c:pt>
                <c:pt idx="271">
                  <c:v>1.5964116886852762E-2</c:v>
                </c:pt>
                <c:pt idx="272">
                  <c:v>1.5926918642024113E-2</c:v>
                </c:pt>
                <c:pt idx="273">
                  <c:v>1.5885844880531165E-2</c:v>
                </c:pt>
                <c:pt idx="274">
                  <c:v>1.58493749466115E-2</c:v>
                </c:pt>
                <c:pt idx="275">
                  <c:v>1.5815832611019733E-2</c:v>
                </c:pt>
                <c:pt idx="276">
                  <c:v>1.5778273435001763E-2</c:v>
                </c:pt>
                <c:pt idx="277">
                  <c:v>1.5744586692990181E-2</c:v>
                </c:pt>
                <c:pt idx="278">
                  <c:v>1.5709787683892393E-2</c:v>
                </c:pt>
                <c:pt idx="279">
                  <c:v>1.5678013672827541E-2</c:v>
                </c:pt>
                <c:pt idx="280">
                  <c:v>1.5644012384000466E-2</c:v>
                </c:pt>
                <c:pt idx="281">
                  <c:v>1.5613126945799671E-2</c:v>
                </c:pt>
                <c:pt idx="282">
                  <c:v>1.5581864737143892E-2</c:v>
                </c:pt>
                <c:pt idx="283">
                  <c:v>1.5552615789371409E-2</c:v>
                </c:pt>
                <c:pt idx="284">
                  <c:v>1.5523453510856584E-2</c:v>
                </c:pt>
                <c:pt idx="285">
                  <c:v>1.549597646993536E-2</c:v>
                </c:pt>
                <c:pt idx="286">
                  <c:v>1.5468534235615693E-2</c:v>
                </c:pt>
                <c:pt idx="287">
                  <c:v>1.5444402705160634E-2</c:v>
                </c:pt>
                <c:pt idx="288">
                  <c:v>1.5419602211175441E-2</c:v>
                </c:pt>
                <c:pt idx="289">
                  <c:v>1.5395565535264687E-2</c:v>
                </c:pt>
                <c:pt idx="290">
                  <c:v>1.5372464234512349E-2</c:v>
                </c:pt>
                <c:pt idx="291">
                  <c:v>1.5349535919479674E-2</c:v>
                </c:pt>
                <c:pt idx="292">
                  <c:v>1.5328177735535622E-2</c:v>
                </c:pt>
                <c:pt idx="293">
                  <c:v>1.5306946465568566E-2</c:v>
                </c:pt>
                <c:pt idx="294">
                  <c:v>1.5287758194911554E-2</c:v>
                </c:pt>
                <c:pt idx="295">
                  <c:v>1.5267414053166409E-2</c:v>
                </c:pt>
                <c:pt idx="296">
                  <c:v>1.524896159183875E-2</c:v>
                </c:pt>
                <c:pt idx="297">
                  <c:v>1.5230762093566394E-2</c:v>
                </c:pt>
                <c:pt idx="298">
                  <c:v>1.5213876294659067E-2</c:v>
                </c:pt>
                <c:pt idx="299">
                  <c:v>1.5199191384159287E-2</c:v>
                </c:pt>
                <c:pt idx="300">
                  <c:v>1.5183038138201247E-2</c:v>
                </c:pt>
                <c:pt idx="301">
                  <c:v>1.5168737037160283E-2</c:v>
                </c:pt>
                <c:pt idx="302">
                  <c:v>1.5153686071971333E-2</c:v>
                </c:pt>
                <c:pt idx="303">
                  <c:v>1.5140280505453609E-2</c:v>
                </c:pt>
                <c:pt idx="304">
                  <c:v>1.5127063243237735E-2</c:v>
                </c:pt>
                <c:pt idx="305">
                  <c:v>1.5115600260836052E-2</c:v>
                </c:pt>
                <c:pt idx="306">
                  <c:v>1.5103622560394138E-2</c:v>
                </c:pt>
                <c:pt idx="307">
                  <c:v>1.509311794040169E-2</c:v>
                </c:pt>
                <c:pt idx="308">
                  <c:v>1.5082991084850499E-2</c:v>
                </c:pt>
                <c:pt idx="309">
                  <c:v>1.5073376434196477E-2</c:v>
                </c:pt>
                <c:pt idx="310">
                  <c:v>1.5066329537344471E-2</c:v>
                </c:pt>
                <c:pt idx="311">
                  <c:v>1.5057930332267346E-2</c:v>
                </c:pt>
                <c:pt idx="312">
                  <c:v>1.5051378687217848E-2</c:v>
                </c:pt>
                <c:pt idx="313">
                  <c:v>1.5044907999252405E-2</c:v>
                </c:pt>
                <c:pt idx="314">
                  <c:v>1.5039529064869283E-2</c:v>
                </c:pt>
                <c:pt idx="315">
                  <c:v>1.5034380497525519E-2</c:v>
                </c:pt>
                <c:pt idx="316">
                  <c:v>1.5030018669707225E-2</c:v>
                </c:pt>
                <c:pt idx="317">
                  <c:v>1.5026786343243576E-2</c:v>
                </c:pt>
                <c:pt idx="318">
                  <c:v>1.5024126348866639E-2</c:v>
                </c:pt>
                <c:pt idx="319">
                  <c:v>1.5021832308216994E-2</c:v>
                </c:pt>
                <c:pt idx="320">
                  <c:v>1.5020299929080494E-2</c:v>
                </c:pt>
                <c:pt idx="321">
                  <c:v>1.5020081596975083E-2</c:v>
                </c:pt>
                <c:pt idx="322">
                  <c:v>1.5020571794288135E-2</c:v>
                </c:pt>
                <c:pt idx="323">
                  <c:v>1.5021101796348855E-2</c:v>
                </c:pt>
                <c:pt idx="324">
                  <c:v>1.5023081303074129E-2</c:v>
                </c:pt>
                <c:pt idx="325">
                  <c:v>1.5025392947974845E-2</c:v>
                </c:pt>
                <c:pt idx="326">
                  <c:v>1.5028524133991401E-2</c:v>
                </c:pt>
                <c:pt idx="327">
                  <c:v>1.5032279163689887E-2</c:v>
                </c:pt>
                <c:pt idx="328">
                  <c:v>1.5036503008454931E-2</c:v>
                </c:pt>
                <c:pt idx="329">
                  <c:v>1.5041919945063108E-2</c:v>
                </c:pt>
                <c:pt idx="330">
                  <c:v>1.5048209817561605E-2</c:v>
                </c:pt>
                <c:pt idx="331">
                  <c:v>1.5054193911151982E-2</c:v>
                </c:pt>
                <c:pt idx="332">
                  <c:v>1.5062007797744694E-2</c:v>
                </c:pt>
                <c:pt idx="333">
                  <c:v>1.5069624809569859E-2</c:v>
                </c:pt>
                <c:pt idx="334">
                  <c:v>1.5079680925794111E-2</c:v>
                </c:pt>
                <c:pt idx="335">
                  <c:v>1.5087724914044936E-2</c:v>
                </c:pt>
                <c:pt idx="336">
                  <c:v>1.5098035595850092E-2</c:v>
                </c:pt>
                <c:pt idx="337">
                  <c:v>1.510961805899607E-2</c:v>
                </c:pt>
                <c:pt idx="338">
                  <c:v>1.5120846026844586E-2</c:v>
                </c:pt>
                <c:pt idx="339">
                  <c:v>1.5133965099995018E-2</c:v>
                </c:pt>
                <c:pt idx="340">
                  <c:v>1.5146482182509278E-2</c:v>
                </c:pt>
                <c:pt idx="341">
                  <c:v>1.5161245711536103E-2</c:v>
                </c:pt>
                <c:pt idx="342">
                  <c:v>1.5174139441139545E-2</c:v>
                </c:pt>
                <c:pt idx="343">
                  <c:v>1.5189378750684657E-2</c:v>
                </c:pt>
                <c:pt idx="344">
                  <c:v>1.5203479720892907E-2</c:v>
                </c:pt>
                <c:pt idx="345">
                  <c:v>1.5221324553190746E-2</c:v>
                </c:pt>
                <c:pt idx="346">
                  <c:v>1.5236874491110655E-2</c:v>
                </c:pt>
                <c:pt idx="347">
                  <c:v>1.5256012558324396E-2</c:v>
                </c:pt>
                <c:pt idx="348">
                  <c:v>1.5273368815658203E-2</c:v>
                </c:pt>
                <c:pt idx="349">
                  <c:v>1.5292681528827757E-2</c:v>
                </c:pt>
                <c:pt idx="350">
                  <c:v>1.5313300377704727E-2</c:v>
                </c:pt>
                <c:pt idx="351">
                  <c:v>1.5332918934319203E-2</c:v>
                </c:pt>
                <c:pt idx="352">
                  <c:v>1.5354310989168025E-2</c:v>
                </c:pt>
                <c:pt idx="353">
                  <c:v>1.5373836666687212E-2</c:v>
                </c:pt>
                <c:pt idx="354">
                  <c:v>1.5392700463660099E-2</c:v>
                </c:pt>
                <c:pt idx="355">
                  <c:v>1.5410326129604357E-2</c:v>
                </c:pt>
                <c:pt idx="356">
                  <c:v>1.5429098328750359E-2</c:v>
                </c:pt>
                <c:pt idx="357">
                  <c:v>1.5445024619351214E-2</c:v>
                </c:pt>
                <c:pt idx="358">
                  <c:v>1.5460796977013089E-2</c:v>
                </c:pt>
                <c:pt idx="359">
                  <c:v>1.5477598622218435E-2</c:v>
                </c:pt>
                <c:pt idx="360">
                  <c:v>1.5492660184596599E-2</c:v>
                </c:pt>
                <c:pt idx="361">
                  <c:v>1.5507538649879016E-2</c:v>
                </c:pt>
                <c:pt idx="362">
                  <c:v>1.5521304106781191E-2</c:v>
                </c:pt>
                <c:pt idx="363">
                  <c:v>1.5534308632039171E-2</c:v>
                </c:pt>
                <c:pt idx="364">
                  <c:v>1.5546921684648026E-2</c:v>
                </c:pt>
                <c:pt idx="365">
                  <c:v>1.5559516543975676E-2</c:v>
                </c:pt>
                <c:pt idx="366">
                  <c:v>1.5569325681611623E-2</c:v>
                </c:pt>
                <c:pt idx="367">
                  <c:v>1.5581554305855391E-2</c:v>
                </c:pt>
                <c:pt idx="368">
                  <c:v>1.5589971630926226E-2</c:v>
                </c:pt>
                <c:pt idx="369">
                  <c:v>1.5599804226392783E-2</c:v>
                </c:pt>
                <c:pt idx="370">
                  <c:v>1.5608537443339841E-2</c:v>
                </c:pt>
                <c:pt idx="371">
                  <c:v>1.561674083393356E-2</c:v>
                </c:pt>
                <c:pt idx="372">
                  <c:v>1.562433472174257E-2</c:v>
                </c:pt>
                <c:pt idx="373">
                  <c:v>1.5630836739993336E-2</c:v>
                </c:pt>
                <c:pt idx="374">
                  <c:v>1.5637299028493309E-2</c:v>
                </c:pt>
                <c:pt idx="375">
                  <c:v>1.5642294689613746E-2</c:v>
                </c:pt>
                <c:pt idx="376">
                  <c:v>1.5647629038789159E-2</c:v>
                </c:pt>
                <c:pt idx="377">
                  <c:v>1.565174501616548E-2</c:v>
                </c:pt>
                <c:pt idx="378">
                  <c:v>1.5654939144875042E-2</c:v>
                </c:pt>
                <c:pt idx="379">
                  <c:v>1.5657769029854579E-2</c:v>
                </c:pt>
                <c:pt idx="380">
                  <c:v>1.5660021192070422E-2</c:v>
                </c:pt>
                <c:pt idx="381">
                  <c:v>1.5661830509820483E-2</c:v>
                </c:pt>
                <c:pt idx="382">
                  <c:v>1.5662412181116733E-2</c:v>
                </c:pt>
                <c:pt idx="383">
                  <c:v>1.5663046191034442E-2</c:v>
                </c:pt>
                <c:pt idx="384">
                  <c:v>1.5662697263385927E-2</c:v>
                </c:pt>
                <c:pt idx="385">
                  <c:v>1.5661668039279986E-2</c:v>
                </c:pt>
                <c:pt idx="386">
                  <c:v>1.566002284572034E-2</c:v>
                </c:pt>
                <c:pt idx="387">
                  <c:v>1.5657362772077271E-2</c:v>
                </c:pt>
                <c:pt idx="388">
                  <c:v>1.565481892748314E-2</c:v>
                </c:pt>
                <c:pt idx="389">
                  <c:v>1.5649921103508723E-2</c:v>
                </c:pt>
                <c:pt idx="390">
                  <c:v>1.5646394548375575E-2</c:v>
                </c:pt>
                <c:pt idx="391">
                  <c:v>1.5641477282613638E-2</c:v>
                </c:pt>
                <c:pt idx="392">
                  <c:v>1.5636757008526139E-2</c:v>
                </c:pt>
                <c:pt idx="393">
                  <c:v>1.5630416733635837E-2</c:v>
                </c:pt>
                <c:pt idx="394">
                  <c:v>1.5623670749483658E-2</c:v>
                </c:pt>
                <c:pt idx="395">
                  <c:v>1.5616264450362708E-2</c:v>
                </c:pt>
                <c:pt idx="396">
                  <c:v>1.5607950221400883E-2</c:v>
                </c:pt>
                <c:pt idx="397">
                  <c:v>1.5599247705933501E-2</c:v>
                </c:pt>
                <c:pt idx="398">
                  <c:v>1.5589419455745063E-2</c:v>
                </c:pt>
                <c:pt idx="399">
                  <c:v>1.5579929236123566E-2</c:v>
                </c:pt>
                <c:pt idx="400">
                  <c:v>1.5568606489899469E-2</c:v>
                </c:pt>
                <c:pt idx="401">
                  <c:v>1.5557398150408019E-2</c:v>
                </c:pt>
                <c:pt idx="402">
                  <c:v>1.5544983365625348E-2</c:v>
                </c:pt>
                <c:pt idx="403">
                  <c:v>1.5532027319031055E-2</c:v>
                </c:pt>
                <c:pt idx="404">
                  <c:v>1.5520471568839995E-2</c:v>
                </c:pt>
                <c:pt idx="405">
                  <c:v>1.5505654094734474E-2</c:v>
                </c:pt>
                <c:pt idx="406">
                  <c:v>1.5491747515976789E-2</c:v>
                </c:pt>
                <c:pt idx="407">
                  <c:v>1.5476148777911217E-2</c:v>
                </c:pt>
                <c:pt idx="408">
                  <c:v>1.5460907779024792E-2</c:v>
                </c:pt>
                <c:pt idx="409">
                  <c:v>1.544345283858046E-2</c:v>
                </c:pt>
                <c:pt idx="410">
                  <c:v>1.5426352576651705E-2</c:v>
                </c:pt>
                <c:pt idx="411">
                  <c:v>1.540812299272812E-2</c:v>
                </c:pt>
                <c:pt idx="412">
                  <c:v>1.538977159299351E-2</c:v>
                </c:pt>
                <c:pt idx="413">
                  <c:v>1.5370148345949221E-2</c:v>
                </c:pt>
                <c:pt idx="414">
                  <c:v>1.5350511997749727E-2</c:v>
                </c:pt>
                <c:pt idx="415">
                  <c:v>1.5329573534775882E-2</c:v>
                </c:pt>
                <c:pt idx="416">
                  <c:v>1.5310673181200902E-2</c:v>
                </c:pt>
                <c:pt idx="417">
                  <c:v>1.5289186837442651E-2</c:v>
                </c:pt>
                <c:pt idx="418">
                  <c:v>1.5266271567677585E-2</c:v>
                </c:pt>
                <c:pt idx="419">
                  <c:v>1.5243456385874651E-2</c:v>
                </c:pt>
                <c:pt idx="420">
                  <c:v>1.5219236404036288E-2</c:v>
                </c:pt>
                <c:pt idx="421">
                  <c:v>1.5195125382765448E-2</c:v>
                </c:pt>
                <c:pt idx="422">
                  <c:v>1.5169477121279869E-2</c:v>
                </c:pt>
                <c:pt idx="423">
                  <c:v>1.5144990499323314E-2</c:v>
                </c:pt>
                <c:pt idx="424">
                  <c:v>1.5117265810131925E-2</c:v>
                </c:pt>
                <c:pt idx="425">
                  <c:v>1.5091559126414956E-2</c:v>
                </c:pt>
                <c:pt idx="426">
                  <c:v>1.5062467291748859E-2</c:v>
                </c:pt>
                <c:pt idx="427">
                  <c:v>1.5034332346721305E-2</c:v>
                </c:pt>
                <c:pt idx="428">
                  <c:v>1.5007722168522974E-2</c:v>
                </c:pt>
                <c:pt idx="429">
                  <c:v>1.4978501493000652E-2</c:v>
                </c:pt>
                <c:pt idx="430">
                  <c:v>1.4949434908601737E-2</c:v>
                </c:pt>
                <c:pt idx="431">
                  <c:v>1.4916959521035658E-2</c:v>
                </c:pt>
                <c:pt idx="432">
                  <c:v>1.4885794292324029E-2</c:v>
                </c:pt>
                <c:pt idx="433">
                  <c:v>1.4853172452546817E-2</c:v>
                </c:pt>
                <c:pt idx="434">
                  <c:v>1.4821551449379525E-2</c:v>
                </c:pt>
                <c:pt idx="435">
                  <c:v>1.4786317940151082E-2</c:v>
                </c:pt>
                <c:pt idx="436">
                  <c:v>1.4754164972137218E-2</c:v>
                </c:pt>
                <c:pt idx="437">
                  <c:v>1.471704820558188E-2</c:v>
                </c:pt>
                <c:pt idx="438">
                  <c:v>1.4682825234194256E-2</c:v>
                </c:pt>
                <c:pt idx="439">
                  <c:v>1.4649789504307351E-2</c:v>
                </c:pt>
                <c:pt idx="440">
                  <c:v>1.4611462989812645E-2</c:v>
                </c:pt>
                <c:pt idx="441">
                  <c:v>1.4575422149323667E-2</c:v>
                </c:pt>
                <c:pt idx="442">
                  <c:v>1.4536640211850074E-2</c:v>
                </c:pt>
                <c:pt idx="443">
                  <c:v>1.4499665406083367E-2</c:v>
                </c:pt>
                <c:pt idx="444">
                  <c:v>1.4458303784824924E-2</c:v>
                </c:pt>
                <c:pt idx="445">
                  <c:v>1.441915010905578E-2</c:v>
                </c:pt>
                <c:pt idx="446">
                  <c:v>1.4377335432777505E-2</c:v>
                </c:pt>
                <c:pt idx="447">
                  <c:v>1.4336527745695852E-2</c:v>
                </c:pt>
                <c:pt idx="448">
                  <c:v>1.4294130787519711E-2</c:v>
                </c:pt>
                <c:pt idx="449">
                  <c:v>1.4252447253993772E-2</c:v>
                </c:pt>
                <c:pt idx="450">
                  <c:v>1.4207923370690019E-2</c:v>
                </c:pt>
                <c:pt idx="451">
                  <c:v>1.4168333742579474E-2</c:v>
                </c:pt>
                <c:pt idx="452">
                  <c:v>1.4124803397700258E-2</c:v>
                </c:pt>
                <c:pt idx="453">
                  <c:v>1.4078301150466571E-2</c:v>
                </c:pt>
                <c:pt idx="454">
                  <c:v>1.4033033501401712E-2</c:v>
                </c:pt>
                <c:pt idx="455">
                  <c:v>1.3985637397572241E-2</c:v>
                </c:pt>
                <c:pt idx="456">
                  <c:v>1.3939075118425116E-2</c:v>
                </c:pt>
                <c:pt idx="457">
                  <c:v>1.3890846709051217E-2</c:v>
                </c:pt>
                <c:pt idx="458">
                  <c:v>1.3844039565153817E-2</c:v>
                </c:pt>
                <c:pt idx="459">
                  <c:v>1.3792417160132726E-2</c:v>
                </c:pt>
                <c:pt idx="460">
                  <c:v>1.3745941958227981E-2</c:v>
                </c:pt>
                <c:pt idx="461">
                  <c:v>1.3692414446925249E-2</c:v>
                </c:pt>
                <c:pt idx="462">
                  <c:v>1.3643111335582063E-2</c:v>
                </c:pt>
                <c:pt idx="463">
                  <c:v>1.3595304305480298E-2</c:v>
                </c:pt>
                <c:pt idx="464">
                  <c:v>1.3542558854369608E-2</c:v>
                </c:pt>
                <c:pt idx="465">
                  <c:v>1.3491352159673372E-2</c:v>
                </c:pt>
                <c:pt idx="466">
                  <c:v>1.3434984105363089E-2</c:v>
                </c:pt>
                <c:pt idx="467">
                  <c:v>1.3383149778188259E-2</c:v>
                </c:pt>
                <c:pt idx="468">
                  <c:v>1.3325844496628254E-2</c:v>
                </c:pt>
                <c:pt idx="469">
                  <c:v>1.327221646250089E-2</c:v>
                </c:pt>
                <c:pt idx="470">
                  <c:v>1.3217506812429759E-2</c:v>
                </c:pt>
                <c:pt idx="471">
                  <c:v>1.3167510343789289E-2</c:v>
                </c:pt>
                <c:pt idx="472">
                  <c:v>1.3112058032504459E-2</c:v>
                </c:pt>
                <c:pt idx="473">
                  <c:v>1.3062413441724985E-2</c:v>
                </c:pt>
                <c:pt idx="474">
                  <c:v>1.3013295928377138E-2</c:v>
                </c:pt>
                <c:pt idx="475">
                  <c:v>1.2964007828744269E-2</c:v>
                </c:pt>
                <c:pt idx="476">
                  <c:v>1.2916381928620822E-2</c:v>
                </c:pt>
                <c:pt idx="477">
                  <c:v>1.286691853971084E-2</c:v>
                </c:pt>
                <c:pt idx="478">
                  <c:v>1.2821249153066257E-2</c:v>
                </c:pt>
                <c:pt idx="479">
                  <c:v>1.2771798057780654E-2</c:v>
                </c:pt>
                <c:pt idx="480">
                  <c:v>1.2726594264103615E-2</c:v>
                </c:pt>
                <c:pt idx="481">
                  <c:v>1.2679675617501926E-2</c:v>
                </c:pt>
                <c:pt idx="482">
                  <c:v>1.2635446029307374E-2</c:v>
                </c:pt>
                <c:pt idx="483">
                  <c:v>1.2591020834623906E-2</c:v>
                </c:pt>
                <c:pt idx="484">
                  <c:v>1.2548715899472818E-2</c:v>
                </c:pt>
                <c:pt idx="485">
                  <c:v>1.2504873059914908E-2</c:v>
                </c:pt>
                <c:pt idx="486">
                  <c:v>1.246710751519739E-2</c:v>
                </c:pt>
                <c:pt idx="487">
                  <c:v>1.2426912879590368E-2</c:v>
                </c:pt>
                <c:pt idx="488">
                  <c:v>1.2385310090999038E-2</c:v>
                </c:pt>
                <c:pt idx="489">
                  <c:v>1.2346160817367431E-2</c:v>
                </c:pt>
                <c:pt idx="490">
                  <c:v>1.2306509823469621E-2</c:v>
                </c:pt>
                <c:pt idx="491">
                  <c:v>1.2268835274551665E-2</c:v>
                </c:pt>
                <c:pt idx="492">
                  <c:v>1.2231083027630445E-2</c:v>
                </c:pt>
                <c:pt idx="493">
                  <c:v>1.219566303518228E-2</c:v>
                </c:pt>
                <c:pt idx="494">
                  <c:v>1.2157900043556383E-2</c:v>
                </c:pt>
                <c:pt idx="495">
                  <c:v>1.2124973721160615E-2</c:v>
                </c:pt>
                <c:pt idx="496">
                  <c:v>1.2088423932200493E-2</c:v>
                </c:pt>
                <c:pt idx="497">
                  <c:v>1.2055809434443296E-2</c:v>
                </c:pt>
                <c:pt idx="498">
                  <c:v>1.2025429850036582E-2</c:v>
                </c:pt>
                <c:pt idx="499">
                  <c:v>1.199284635543405E-2</c:v>
                </c:pt>
                <c:pt idx="500">
                  <c:v>1.1962415144920904E-2</c:v>
                </c:pt>
                <c:pt idx="501">
                  <c:v>1.1930058370471544E-2</c:v>
                </c:pt>
                <c:pt idx="502">
                  <c:v>1.190135648194653E-2</c:v>
                </c:pt>
                <c:pt idx="503">
                  <c:v>1.187056908328128E-2</c:v>
                </c:pt>
                <c:pt idx="504">
                  <c:v>1.184239639362534E-2</c:v>
                </c:pt>
                <c:pt idx="505">
                  <c:v>1.1814075774192275E-2</c:v>
                </c:pt>
                <c:pt idx="506">
                  <c:v>1.1787377248075399E-2</c:v>
                </c:pt>
                <c:pt idx="507">
                  <c:v>1.1761656193441748E-2</c:v>
                </c:pt>
                <c:pt idx="508">
                  <c:v>1.1735762602051558E-2</c:v>
                </c:pt>
                <c:pt idx="509">
                  <c:v>1.1712607539028376E-2</c:v>
                </c:pt>
                <c:pt idx="510">
                  <c:v>1.1688019361115303E-2</c:v>
                </c:pt>
                <c:pt idx="511">
                  <c:v>1.1664421794341935E-2</c:v>
                </c:pt>
                <c:pt idx="512">
                  <c:v>1.1642418149113614E-2</c:v>
                </c:pt>
                <c:pt idx="513">
                  <c:v>1.1621482991252421E-2</c:v>
                </c:pt>
                <c:pt idx="514">
                  <c:v>1.159923882865445E-2</c:v>
                </c:pt>
                <c:pt idx="515">
                  <c:v>1.157921885707705E-2</c:v>
                </c:pt>
                <c:pt idx="516">
                  <c:v>1.1559054865087372E-2</c:v>
                </c:pt>
                <c:pt idx="517">
                  <c:v>1.1540381355826754E-2</c:v>
                </c:pt>
                <c:pt idx="518">
                  <c:v>1.1521959563945057E-2</c:v>
                </c:pt>
                <c:pt idx="519">
                  <c:v>1.1504748736279163E-2</c:v>
                </c:pt>
                <c:pt idx="520">
                  <c:v>1.1487743366041922E-2</c:v>
                </c:pt>
                <c:pt idx="521">
                  <c:v>1.1472939446215028E-2</c:v>
                </c:pt>
                <c:pt idx="522">
                  <c:v>1.1457940982484892E-2</c:v>
                </c:pt>
                <c:pt idx="523">
                  <c:v>1.1443569638426637E-2</c:v>
                </c:pt>
                <c:pt idx="524">
                  <c:v>1.1429972491739793E-2</c:v>
                </c:pt>
                <c:pt idx="525">
                  <c:v>1.141669735437042E-2</c:v>
                </c:pt>
                <c:pt idx="526">
                  <c:v>1.140457391508143E-2</c:v>
                </c:pt>
                <c:pt idx="527">
                  <c:v>1.1392811866945962E-2</c:v>
                </c:pt>
                <c:pt idx="528">
                  <c:v>1.1382502471816207E-2</c:v>
                </c:pt>
                <c:pt idx="529">
                  <c:v>1.1371937548552149E-2</c:v>
                </c:pt>
                <c:pt idx="530">
                  <c:v>1.1362961798680793E-2</c:v>
                </c:pt>
                <c:pt idx="531">
                  <c:v>1.1353995469501095E-2</c:v>
                </c:pt>
                <c:pt idx="532">
                  <c:v>1.1346150476472224E-2</c:v>
                </c:pt>
                <c:pt idx="533">
                  <c:v>1.1340013636260211E-2</c:v>
                </c:pt>
                <c:pt idx="534">
                  <c:v>1.1333411205249303E-2</c:v>
                </c:pt>
                <c:pt idx="535">
                  <c:v>1.1328093912162024E-2</c:v>
                </c:pt>
                <c:pt idx="536">
                  <c:v>1.1322932272668809E-2</c:v>
                </c:pt>
                <c:pt idx="537">
                  <c:v>1.1318952902707435E-2</c:v>
                </c:pt>
                <c:pt idx="538">
                  <c:v>1.1315359925742789E-2</c:v>
                </c:pt>
                <c:pt idx="539">
                  <c:v>1.1312586478000304E-2</c:v>
                </c:pt>
                <c:pt idx="540">
                  <c:v>1.1310782285805244E-2</c:v>
                </c:pt>
                <c:pt idx="541">
                  <c:v>1.1309629134771453E-2</c:v>
                </c:pt>
                <c:pt idx="542">
                  <c:v>1.1309015540973789E-2</c:v>
                </c:pt>
                <c:pt idx="543">
                  <c:v>1.1309153384461368E-2</c:v>
                </c:pt>
                <c:pt idx="544">
                  <c:v>1.1310404838122323E-2</c:v>
                </c:pt>
                <c:pt idx="545">
                  <c:v>1.1312267476089913E-2</c:v>
                </c:pt>
                <c:pt idx="546">
                  <c:v>1.1315198611485996E-2</c:v>
                </c:pt>
                <c:pt idx="547">
                  <c:v>1.1317937220544711E-2</c:v>
                </c:pt>
                <c:pt idx="548">
                  <c:v>1.1321859740665598E-2</c:v>
                </c:pt>
                <c:pt idx="549">
                  <c:v>1.132666935789617E-2</c:v>
                </c:pt>
                <c:pt idx="550">
                  <c:v>1.1331788754857245E-2</c:v>
                </c:pt>
                <c:pt idx="551">
                  <c:v>1.1338396228130175E-2</c:v>
                </c:pt>
                <c:pt idx="552">
                  <c:v>1.1345265952194563E-2</c:v>
                </c:pt>
                <c:pt idx="553">
                  <c:v>1.135280463728057E-2</c:v>
                </c:pt>
                <c:pt idx="554">
                  <c:v>1.1360811112938407E-2</c:v>
                </c:pt>
                <c:pt idx="555">
                  <c:v>1.137049673471863E-2</c:v>
                </c:pt>
                <c:pt idx="556">
                  <c:v>1.1379669549509903E-2</c:v>
                </c:pt>
                <c:pt idx="557">
                  <c:v>1.1389781084774796E-2</c:v>
                </c:pt>
                <c:pt idx="558">
                  <c:v>1.1401711859030142E-2</c:v>
                </c:pt>
                <c:pt idx="559">
                  <c:v>1.1413657485916072E-2</c:v>
                </c:pt>
                <c:pt idx="560">
                  <c:v>1.142674907323029E-2</c:v>
                </c:pt>
                <c:pt idx="561">
                  <c:v>1.1440168403985589E-2</c:v>
                </c:pt>
                <c:pt idx="562">
                  <c:v>1.1454359176007982E-2</c:v>
                </c:pt>
                <c:pt idx="563">
                  <c:v>1.1469182574158101E-2</c:v>
                </c:pt>
                <c:pt idx="564">
                  <c:v>1.1485808451797939E-2</c:v>
                </c:pt>
                <c:pt idx="565">
                  <c:v>1.1501177350250054E-2</c:v>
                </c:pt>
                <c:pt idx="566">
                  <c:v>1.1519359065589502E-2</c:v>
                </c:pt>
                <c:pt idx="567">
                  <c:v>1.1536703760311795E-2</c:v>
                </c:pt>
                <c:pt idx="568">
                  <c:v>1.1556009297649683E-2</c:v>
                </c:pt>
                <c:pt idx="569">
                  <c:v>1.1573754108241624E-2</c:v>
                </c:pt>
                <c:pt idx="570">
                  <c:v>1.1593575918394602E-2</c:v>
                </c:pt>
                <c:pt idx="571">
                  <c:v>1.1615605863273357E-2</c:v>
                </c:pt>
                <c:pt idx="572">
                  <c:v>1.1636346274551342E-2</c:v>
                </c:pt>
                <c:pt idx="573">
                  <c:v>1.1659945247751279E-2</c:v>
                </c:pt>
                <c:pt idx="574">
                  <c:v>1.1682292155029219E-2</c:v>
                </c:pt>
                <c:pt idx="575">
                  <c:v>1.1707280128109241E-2</c:v>
                </c:pt>
                <c:pt idx="576">
                  <c:v>1.1731671558933916E-2</c:v>
                </c:pt>
                <c:pt idx="577">
                  <c:v>1.1757001823023252E-2</c:v>
                </c:pt>
                <c:pt idx="578">
                  <c:v>1.1782233730839309E-2</c:v>
                </c:pt>
                <c:pt idx="579">
                  <c:v>1.1810302508917195E-2</c:v>
                </c:pt>
                <c:pt idx="580">
                  <c:v>1.183559897260711E-2</c:v>
                </c:pt>
                <c:pt idx="581">
                  <c:v>1.1862935486232599E-2</c:v>
                </c:pt>
                <c:pt idx="582">
                  <c:v>1.1893252544390732E-2</c:v>
                </c:pt>
                <c:pt idx="583">
                  <c:v>1.1922721581387453E-2</c:v>
                </c:pt>
                <c:pt idx="584">
                  <c:v>1.1953873016286034E-2</c:v>
                </c:pt>
                <c:pt idx="585">
                  <c:v>1.1984518064623235E-2</c:v>
                </c:pt>
                <c:pt idx="586">
                  <c:v>1.2015583755001598E-2</c:v>
                </c:pt>
                <c:pt idx="587">
                  <c:v>1.204587810963954E-2</c:v>
                </c:pt>
                <c:pt idx="588">
                  <c:v>1.2075405249390487E-2</c:v>
                </c:pt>
                <c:pt idx="589">
                  <c:v>1.2105868518185403E-2</c:v>
                </c:pt>
                <c:pt idx="590">
                  <c:v>1.2138261710737525E-2</c:v>
                </c:pt>
                <c:pt idx="591">
                  <c:v>1.216560983535441E-2</c:v>
                </c:pt>
                <c:pt idx="592">
                  <c:v>1.2194209618010715E-2</c:v>
                </c:pt>
                <c:pt idx="593">
                  <c:v>1.2224825872678461E-2</c:v>
                </c:pt>
                <c:pt idx="594">
                  <c:v>1.225356433577033E-2</c:v>
                </c:pt>
                <c:pt idx="595">
                  <c:v>1.2282953390506234E-2</c:v>
                </c:pt>
                <c:pt idx="596">
                  <c:v>1.2311156215075001E-2</c:v>
                </c:pt>
                <c:pt idx="597">
                  <c:v>1.233933477489944E-2</c:v>
                </c:pt>
                <c:pt idx="598">
                  <c:v>1.2366771128157641E-2</c:v>
                </c:pt>
                <c:pt idx="599">
                  <c:v>1.2395942675038341E-2</c:v>
                </c:pt>
                <c:pt idx="600">
                  <c:v>1.2420907732751729E-2</c:v>
                </c:pt>
                <c:pt idx="601">
                  <c:v>1.2450160252735128E-2</c:v>
                </c:pt>
                <c:pt idx="602">
                  <c:v>1.2475477658463451E-2</c:v>
                </c:pt>
                <c:pt idx="603">
                  <c:v>1.250119552481936E-2</c:v>
                </c:pt>
                <c:pt idx="604">
                  <c:v>1.2527492642540319E-2</c:v>
                </c:pt>
                <c:pt idx="605">
                  <c:v>1.2553120015276246E-2</c:v>
                </c:pt>
                <c:pt idx="606">
                  <c:v>1.2580327243503124E-2</c:v>
                </c:pt>
                <c:pt idx="607">
                  <c:v>1.2604801845728002E-2</c:v>
                </c:pt>
                <c:pt idx="608">
                  <c:v>1.2631438736705277E-2</c:v>
                </c:pt>
                <c:pt idx="609">
                  <c:v>1.2655571894945076E-2</c:v>
                </c:pt>
                <c:pt idx="610">
                  <c:v>1.2681461371942768E-2</c:v>
                </c:pt>
                <c:pt idx="611">
                  <c:v>1.2705675957486416E-2</c:v>
                </c:pt>
                <c:pt idx="612">
                  <c:v>1.2729788296973014E-2</c:v>
                </c:pt>
                <c:pt idx="613">
                  <c:v>1.2753470475556023E-2</c:v>
                </c:pt>
                <c:pt idx="614">
                  <c:v>1.2777640042286455E-2</c:v>
                </c:pt>
                <c:pt idx="615">
                  <c:v>1.2799897688422105E-2</c:v>
                </c:pt>
                <c:pt idx="616">
                  <c:v>1.282513632693328E-2</c:v>
                </c:pt>
                <c:pt idx="617">
                  <c:v>1.2847602776584479E-2</c:v>
                </c:pt>
                <c:pt idx="618">
                  <c:v>1.2870662514016204E-2</c:v>
                </c:pt>
                <c:pt idx="619">
                  <c:v>1.2892025834488849E-2</c:v>
                </c:pt>
                <c:pt idx="620">
                  <c:v>1.2915240252938134E-2</c:v>
                </c:pt>
                <c:pt idx="621">
                  <c:v>1.2936200200596002E-2</c:v>
                </c:pt>
                <c:pt idx="622">
                  <c:v>1.2958728897644383E-2</c:v>
                </c:pt>
                <c:pt idx="623">
                  <c:v>1.2979160028585471E-2</c:v>
                </c:pt>
                <c:pt idx="624">
                  <c:v>1.2998869592828276E-2</c:v>
                </c:pt>
                <c:pt idx="625">
                  <c:v>1.3019908362937359E-2</c:v>
                </c:pt>
                <c:pt idx="626">
                  <c:v>1.3039848263227394E-2</c:v>
                </c:pt>
                <c:pt idx="627">
                  <c:v>1.3057889536358476E-2</c:v>
                </c:pt>
                <c:pt idx="628">
                  <c:v>1.30776936087588E-2</c:v>
                </c:pt>
                <c:pt idx="629">
                  <c:v>1.3097072405546854E-2</c:v>
                </c:pt>
                <c:pt idx="630">
                  <c:v>1.3117497623608096E-2</c:v>
                </c:pt>
                <c:pt idx="631">
                  <c:v>1.3136412702700679E-2</c:v>
                </c:pt>
                <c:pt idx="632">
                  <c:v>1.3155124704428572E-2</c:v>
                </c:pt>
                <c:pt idx="633">
                  <c:v>1.3173451627691232E-2</c:v>
                </c:pt>
                <c:pt idx="634">
                  <c:v>1.3192735688942555E-2</c:v>
                </c:pt>
                <c:pt idx="635">
                  <c:v>1.320895557804036E-2</c:v>
                </c:pt>
                <c:pt idx="636">
                  <c:v>1.3228198767791532E-2</c:v>
                </c:pt>
                <c:pt idx="637">
                  <c:v>1.3244472504854714E-2</c:v>
                </c:pt>
                <c:pt idx="638">
                  <c:v>1.3261433241473487E-2</c:v>
                </c:pt>
                <c:pt idx="639">
                  <c:v>1.3278264646265744E-2</c:v>
                </c:pt>
                <c:pt idx="640">
                  <c:v>1.3294779533024145E-2</c:v>
                </c:pt>
                <c:pt idx="641">
                  <c:v>1.3312098120266706E-2</c:v>
                </c:pt>
                <c:pt idx="642">
                  <c:v>1.3327582903766495E-2</c:v>
                </c:pt>
                <c:pt idx="643">
                  <c:v>1.3344330836621832E-2</c:v>
                </c:pt>
                <c:pt idx="644">
                  <c:v>1.3359298670132183E-2</c:v>
                </c:pt>
                <c:pt idx="645">
                  <c:v>1.337547410153833E-2</c:v>
                </c:pt>
                <c:pt idx="646">
                  <c:v>1.3390398625124875E-2</c:v>
                </c:pt>
                <c:pt idx="647">
                  <c:v>1.3405046451118906E-2</c:v>
                </c:pt>
                <c:pt idx="648">
                  <c:v>1.3418960806171221E-2</c:v>
                </c:pt>
                <c:pt idx="649">
                  <c:v>1.3434018305076558E-2</c:v>
                </c:pt>
                <c:pt idx="650">
                  <c:v>1.3447015466723319E-2</c:v>
                </c:pt>
                <c:pt idx="651">
                  <c:v>1.3460162753486719E-2</c:v>
                </c:pt>
                <c:pt idx="652">
                  <c:v>1.3474405983879448E-2</c:v>
                </c:pt>
                <c:pt idx="653">
                  <c:v>1.348748388686782E-2</c:v>
                </c:pt>
                <c:pt idx="654">
                  <c:v>1.3500706941304444E-2</c:v>
                </c:pt>
                <c:pt idx="655">
                  <c:v>1.3513248703630514E-2</c:v>
                </c:pt>
                <c:pt idx="656">
                  <c:v>1.3525470814704142E-2</c:v>
                </c:pt>
                <c:pt idx="657">
                  <c:v>1.3537540768491037E-2</c:v>
                </c:pt>
                <c:pt idx="658">
                  <c:v>1.3550040090274723E-2</c:v>
                </c:pt>
                <c:pt idx="659">
                  <c:v>1.3560707616164987E-2</c:v>
                </c:pt>
                <c:pt idx="660">
                  <c:v>1.3572640261693369E-2</c:v>
                </c:pt>
                <c:pt idx="661">
                  <c:v>1.3583149177102349E-2</c:v>
                </c:pt>
                <c:pt idx="662">
                  <c:v>1.3594843421874456E-2</c:v>
                </c:pt>
                <c:pt idx="663">
                  <c:v>1.3603996540036431E-2</c:v>
                </c:pt>
                <c:pt idx="664">
                  <c:v>1.361425241892987E-2</c:v>
                </c:pt>
                <c:pt idx="665">
                  <c:v>1.3624785758407041E-2</c:v>
                </c:pt>
                <c:pt idx="666">
                  <c:v>1.3634102072824349E-2</c:v>
                </c:pt>
                <c:pt idx="667">
                  <c:v>1.3644064622897951E-2</c:v>
                </c:pt>
                <c:pt idx="668">
                  <c:v>1.3652750066219629E-2</c:v>
                </c:pt>
                <c:pt idx="669">
                  <c:v>1.3662253786402893E-2</c:v>
                </c:pt>
                <c:pt idx="670">
                  <c:v>1.3669745998607929E-2</c:v>
                </c:pt>
                <c:pt idx="671">
                  <c:v>1.3678174391666331E-2</c:v>
                </c:pt>
                <c:pt idx="672">
                  <c:v>1.3685061376453464E-2</c:v>
                </c:pt>
                <c:pt idx="673">
                  <c:v>1.3693885166042816E-2</c:v>
                </c:pt>
                <c:pt idx="674">
                  <c:v>1.3700696929127711E-2</c:v>
                </c:pt>
                <c:pt idx="675">
                  <c:v>1.3708735354050778E-2</c:v>
                </c:pt>
                <c:pt idx="676">
                  <c:v>1.3715014081107334E-2</c:v>
                </c:pt>
                <c:pt idx="677">
                  <c:v>1.3721776868135105E-2</c:v>
                </c:pt>
                <c:pt idx="678">
                  <c:v>1.3728481043664614E-2</c:v>
                </c:pt>
                <c:pt idx="679">
                  <c:v>1.3734349664370617E-2</c:v>
                </c:pt>
                <c:pt idx="680">
                  <c:v>1.3740858234953886E-2</c:v>
                </c:pt>
                <c:pt idx="681">
                  <c:v>1.3746548546175234E-2</c:v>
                </c:pt>
                <c:pt idx="682">
                  <c:v>1.375180009089858E-2</c:v>
                </c:pt>
                <c:pt idx="683">
                  <c:v>1.3756616642694119E-2</c:v>
                </c:pt>
                <c:pt idx="684">
                  <c:v>1.3762005969481267E-2</c:v>
                </c:pt>
                <c:pt idx="685">
                  <c:v>1.3766525726707659E-2</c:v>
                </c:pt>
                <c:pt idx="686">
                  <c:v>1.3770575687796464E-2</c:v>
                </c:pt>
                <c:pt idx="687">
                  <c:v>1.377514918818473E-2</c:v>
                </c:pt>
                <c:pt idx="688">
                  <c:v>1.3778992415331693E-2</c:v>
                </c:pt>
                <c:pt idx="689">
                  <c:v>1.378268283953705E-2</c:v>
                </c:pt>
                <c:pt idx="690">
                  <c:v>1.3785989808550461E-2</c:v>
                </c:pt>
                <c:pt idx="691">
                  <c:v>1.3788818148397919E-2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705720"/>
        <c:axId val="842706112"/>
      </c:lineChart>
      <c:dateAx>
        <c:axId val="8427057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it-IT"/>
          </a:p>
        </c:txPr>
        <c:crossAx val="842706112"/>
        <c:crosses val="autoZero"/>
        <c:auto val="1"/>
        <c:lblOffset val="100"/>
        <c:baseTimeUnit val="months"/>
      </c:dateAx>
      <c:valAx>
        <c:axId val="84270611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842705720"/>
        <c:crosses val="autoZero"/>
        <c:crossBetween val="between"/>
        <c:majorUnit val="2.5000000000000005E-3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Eur3M!$AD$3:$AD$694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42404</c:v>
                </c:pt>
                <c:pt idx="5">
                  <c:v>42433</c:v>
                </c:pt>
                <c:pt idx="6">
                  <c:v>42464</c:v>
                </c:pt>
                <c:pt idx="7">
                  <c:v>42494</c:v>
                </c:pt>
                <c:pt idx="8">
                  <c:v>42527</c:v>
                </c:pt>
                <c:pt idx="9">
                  <c:v>42557</c:v>
                </c:pt>
                <c:pt idx="10">
                  <c:v>42590</c:v>
                </c:pt>
                <c:pt idx="11">
                  <c:v>42621</c:v>
                </c:pt>
                <c:pt idx="12">
                  <c:v>42653</c:v>
                </c:pt>
                <c:pt idx="13">
                  <c:v>42684</c:v>
                </c:pt>
                <c:pt idx="14">
                  <c:v>42716</c:v>
                </c:pt>
                <c:pt idx="15">
                  <c:v>42747</c:v>
                </c:pt>
                <c:pt idx="16">
                  <c:v>42779</c:v>
                </c:pt>
                <c:pt idx="17">
                  <c:v>42807</c:v>
                </c:pt>
                <c:pt idx="18">
                  <c:v>42838</c:v>
                </c:pt>
                <c:pt idx="19">
                  <c:v>42870</c:v>
                </c:pt>
                <c:pt idx="20">
                  <c:v>42901</c:v>
                </c:pt>
                <c:pt idx="21">
                  <c:v>42933</c:v>
                </c:pt>
                <c:pt idx="22">
                  <c:v>42964</c:v>
                </c:pt>
                <c:pt idx="23">
                  <c:v>42996</c:v>
                </c:pt>
                <c:pt idx="24">
                  <c:v>43026</c:v>
                </c:pt>
                <c:pt idx="25">
                  <c:v>43059</c:v>
                </c:pt>
                <c:pt idx="26">
                  <c:v>43089</c:v>
                </c:pt>
                <c:pt idx="27">
                  <c:v>43122</c:v>
                </c:pt>
                <c:pt idx="28">
                  <c:v>43153</c:v>
                </c:pt>
                <c:pt idx="29">
                  <c:v>43181</c:v>
                </c:pt>
                <c:pt idx="30">
                  <c:v>43213</c:v>
                </c:pt>
                <c:pt idx="31">
                  <c:v>43243</c:v>
                </c:pt>
                <c:pt idx="32">
                  <c:v>43276</c:v>
                </c:pt>
                <c:pt idx="33">
                  <c:v>43306</c:v>
                </c:pt>
                <c:pt idx="34">
                  <c:v>43339</c:v>
                </c:pt>
                <c:pt idx="35">
                  <c:v>43370</c:v>
                </c:pt>
                <c:pt idx="36">
                  <c:v>43402</c:v>
                </c:pt>
                <c:pt idx="37">
                  <c:v>43433</c:v>
                </c:pt>
                <c:pt idx="38">
                  <c:v>43465</c:v>
                </c:pt>
                <c:pt idx="39">
                  <c:v>43496</c:v>
                </c:pt>
                <c:pt idx="40">
                  <c:v>43524</c:v>
                </c:pt>
                <c:pt idx="41">
                  <c:v>43552</c:v>
                </c:pt>
                <c:pt idx="42">
                  <c:v>43584</c:v>
                </c:pt>
                <c:pt idx="43">
                  <c:v>43614</c:v>
                </c:pt>
                <c:pt idx="44">
                  <c:v>43647</c:v>
                </c:pt>
                <c:pt idx="45">
                  <c:v>43678</c:v>
                </c:pt>
                <c:pt idx="46">
                  <c:v>43710</c:v>
                </c:pt>
                <c:pt idx="47">
                  <c:v>43740</c:v>
                </c:pt>
                <c:pt idx="48">
                  <c:v>43773</c:v>
                </c:pt>
                <c:pt idx="49">
                  <c:v>43803</c:v>
                </c:pt>
                <c:pt idx="50">
                  <c:v>43836</c:v>
                </c:pt>
                <c:pt idx="51">
                  <c:v>43867</c:v>
                </c:pt>
                <c:pt idx="52">
                  <c:v>43896</c:v>
                </c:pt>
                <c:pt idx="53">
                  <c:v>43927</c:v>
                </c:pt>
                <c:pt idx="54">
                  <c:v>43957</c:v>
                </c:pt>
                <c:pt idx="55">
                  <c:v>43990</c:v>
                </c:pt>
                <c:pt idx="56">
                  <c:v>44020</c:v>
                </c:pt>
                <c:pt idx="57">
                  <c:v>44053</c:v>
                </c:pt>
                <c:pt idx="58">
                  <c:v>44084</c:v>
                </c:pt>
                <c:pt idx="59">
                  <c:v>44116</c:v>
                </c:pt>
                <c:pt idx="60">
                  <c:v>44147</c:v>
                </c:pt>
                <c:pt idx="61">
                  <c:v>44179</c:v>
                </c:pt>
                <c:pt idx="62">
                  <c:v>44210</c:v>
                </c:pt>
                <c:pt idx="63">
                  <c:v>44242</c:v>
                </c:pt>
                <c:pt idx="64">
                  <c:v>44270</c:v>
                </c:pt>
                <c:pt idx="65">
                  <c:v>44301</c:v>
                </c:pt>
                <c:pt idx="66">
                  <c:v>44333</c:v>
                </c:pt>
                <c:pt idx="67">
                  <c:v>44364</c:v>
                </c:pt>
                <c:pt idx="68">
                  <c:v>44396</c:v>
                </c:pt>
                <c:pt idx="69">
                  <c:v>44427</c:v>
                </c:pt>
                <c:pt idx="70">
                  <c:v>44459</c:v>
                </c:pt>
                <c:pt idx="71">
                  <c:v>44489</c:v>
                </c:pt>
                <c:pt idx="72">
                  <c:v>44522</c:v>
                </c:pt>
                <c:pt idx="73">
                  <c:v>44552</c:v>
                </c:pt>
                <c:pt idx="74">
                  <c:v>44585</c:v>
                </c:pt>
                <c:pt idx="75">
                  <c:v>44616</c:v>
                </c:pt>
                <c:pt idx="76">
                  <c:v>44644</c:v>
                </c:pt>
                <c:pt idx="77">
                  <c:v>44676</c:v>
                </c:pt>
                <c:pt idx="78">
                  <c:v>44706</c:v>
                </c:pt>
                <c:pt idx="79">
                  <c:v>44739</c:v>
                </c:pt>
                <c:pt idx="80">
                  <c:v>44769</c:v>
                </c:pt>
                <c:pt idx="81">
                  <c:v>44802</c:v>
                </c:pt>
                <c:pt idx="82">
                  <c:v>44833</c:v>
                </c:pt>
                <c:pt idx="83">
                  <c:v>44865</c:v>
                </c:pt>
                <c:pt idx="84">
                  <c:v>44895</c:v>
                </c:pt>
                <c:pt idx="85">
                  <c:v>44925</c:v>
                </c:pt>
                <c:pt idx="86">
                  <c:v>44956</c:v>
                </c:pt>
                <c:pt idx="87">
                  <c:v>44985</c:v>
                </c:pt>
                <c:pt idx="88">
                  <c:v>45013</c:v>
                </c:pt>
                <c:pt idx="89">
                  <c:v>45044</c:v>
                </c:pt>
                <c:pt idx="90">
                  <c:v>45075</c:v>
                </c:pt>
                <c:pt idx="91">
                  <c:v>45106</c:v>
                </c:pt>
                <c:pt idx="92">
                  <c:v>45138</c:v>
                </c:pt>
                <c:pt idx="93">
                  <c:v>45169</c:v>
                </c:pt>
                <c:pt idx="94">
                  <c:v>45201</c:v>
                </c:pt>
                <c:pt idx="95">
                  <c:v>45232</c:v>
                </c:pt>
                <c:pt idx="96">
                  <c:v>45264</c:v>
                </c:pt>
                <c:pt idx="97">
                  <c:v>45295</c:v>
                </c:pt>
                <c:pt idx="98">
                  <c:v>45327</c:v>
                </c:pt>
                <c:pt idx="99">
                  <c:v>45356</c:v>
                </c:pt>
                <c:pt idx="100">
                  <c:v>45387</c:v>
                </c:pt>
                <c:pt idx="101">
                  <c:v>45418</c:v>
                </c:pt>
                <c:pt idx="102">
                  <c:v>45449</c:v>
                </c:pt>
                <c:pt idx="103">
                  <c:v>45481</c:v>
                </c:pt>
                <c:pt idx="104">
                  <c:v>45512</c:v>
                </c:pt>
                <c:pt idx="105">
                  <c:v>45544</c:v>
                </c:pt>
                <c:pt idx="106">
                  <c:v>45574</c:v>
                </c:pt>
                <c:pt idx="107">
                  <c:v>45607</c:v>
                </c:pt>
                <c:pt idx="108">
                  <c:v>45637</c:v>
                </c:pt>
                <c:pt idx="109">
                  <c:v>45670</c:v>
                </c:pt>
                <c:pt idx="110">
                  <c:v>45701</c:v>
                </c:pt>
                <c:pt idx="111">
                  <c:v>45729</c:v>
                </c:pt>
                <c:pt idx="112">
                  <c:v>45761</c:v>
                </c:pt>
                <c:pt idx="113">
                  <c:v>45791</c:v>
                </c:pt>
                <c:pt idx="114">
                  <c:v>45824</c:v>
                </c:pt>
                <c:pt idx="115">
                  <c:v>45854</c:v>
                </c:pt>
                <c:pt idx="116">
                  <c:v>45887</c:v>
                </c:pt>
                <c:pt idx="117">
                  <c:v>45918</c:v>
                </c:pt>
                <c:pt idx="118">
                  <c:v>45950</c:v>
                </c:pt>
                <c:pt idx="119">
                  <c:v>45981</c:v>
                </c:pt>
                <c:pt idx="120">
                  <c:v>46013</c:v>
                </c:pt>
                <c:pt idx="121">
                  <c:v>46044</c:v>
                </c:pt>
                <c:pt idx="122">
                  <c:v>46076</c:v>
                </c:pt>
                <c:pt idx="123">
                  <c:v>46104</c:v>
                </c:pt>
                <c:pt idx="124">
                  <c:v>46135</c:v>
                </c:pt>
                <c:pt idx="125">
                  <c:v>46167</c:v>
                </c:pt>
                <c:pt idx="126">
                  <c:v>46198</c:v>
                </c:pt>
                <c:pt idx="127">
                  <c:v>46230</c:v>
                </c:pt>
                <c:pt idx="128">
                  <c:v>46261</c:v>
                </c:pt>
                <c:pt idx="129">
                  <c:v>46293</c:v>
                </c:pt>
                <c:pt idx="130">
                  <c:v>46323</c:v>
                </c:pt>
                <c:pt idx="131">
                  <c:v>46356</c:v>
                </c:pt>
                <c:pt idx="132">
                  <c:v>46386</c:v>
                </c:pt>
                <c:pt idx="133">
                  <c:v>46419</c:v>
                </c:pt>
                <c:pt idx="134">
                  <c:v>46447</c:v>
                </c:pt>
                <c:pt idx="135">
                  <c:v>46478</c:v>
                </c:pt>
                <c:pt idx="136">
                  <c:v>46510</c:v>
                </c:pt>
                <c:pt idx="137">
                  <c:v>46541</c:v>
                </c:pt>
                <c:pt idx="138">
                  <c:v>46573</c:v>
                </c:pt>
                <c:pt idx="139">
                  <c:v>46604</c:v>
                </c:pt>
                <c:pt idx="140">
                  <c:v>46636</c:v>
                </c:pt>
                <c:pt idx="141">
                  <c:v>46666</c:v>
                </c:pt>
                <c:pt idx="142">
                  <c:v>46699</c:v>
                </c:pt>
                <c:pt idx="143">
                  <c:v>46729</c:v>
                </c:pt>
                <c:pt idx="144">
                  <c:v>46762</c:v>
                </c:pt>
                <c:pt idx="145">
                  <c:v>46793</c:v>
                </c:pt>
                <c:pt idx="146">
                  <c:v>46822</c:v>
                </c:pt>
                <c:pt idx="147">
                  <c:v>46853</c:v>
                </c:pt>
                <c:pt idx="148">
                  <c:v>46883</c:v>
                </c:pt>
                <c:pt idx="149">
                  <c:v>46916</c:v>
                </c:pt>
                <c:pt idx="150">
                  <c:v>46946</c:v>
                </c:pt>
                <c:pt idx="151">
                  <c:v>46979</c:v>
                </c:pt>
                <c:pt idx="152">
                  <c:v>47010</c:v>
                </c:pt>
                <c:pt idx="153">
                  <c:v>47042</c:v>
                </c:pt>
                <c:pt idx="154">
                  <c:v>47073</c:v>
                </c:pt>
                <c:pt idx="155">
                  <c:v>47105</c:v>
                </c:pt>
                <c:pt idx="156">
                  <c:v>47136</c:v>
                </c:pt>
                <c:pt idx="157">
                  <c:v>47168</c:v>
                </c:pt>
                <c:pt idx="158">
                  <c:v>47196</c:v>
                </c:pt>
                <c:pt idx="159">
                  <c:v>47227</c:v>
                </c:pt>
                <c:pt idx="160">
                  <c:v>47259</c:v>
                </c:pt>
                <c:pt idx="161">
                  <c:v>47290</c:v>
                </c:pt>
                <c:pt idx="162">
                  <c:v>47322</c:v>
                </c:pt>
                <c:pt idx="163">
                  <c:v>47353</c:v>
                </c:pt>
                <c:pt idx="164">
                  <c:v>47385</c:v>
                </c:pt>
                <c:pt idx="165">
                  <c:v>47415</c:v>
                </c:pt>
                <c:pt idx="166">
                  <c:v>47448</c:v>
                </c:pt>
                <c:pt idx="167">
                  <c:v>47479</c:v>
                </c:pt>
                <c:pt idx="168">
                  <c:v>47511</c:v>
                </c:pt>
                <c:pt idx="169">
                  <c:v>47542</c:v>
                </c:pt>
                <c:pt idx="170">
                  <c:v>47570</c:v>
                </c:pt>
                <c:pt idx="171">
                  <c:v>47602</c:v>
                </c:pt>
                <c:pt idx="172">
                  <c:v>47632</c:v>
                </c:pt>
                <c:pt idx="173">
                  <c:v>47665</c:v>
                </c:pt>
                <c:pt idx="174">
                  <c:v>47696</c:v>
                </c:pt>
                <c:pt idx="175">
                  <c:v>47728</c:v>
                </c:pt>
                <c:pt idx="176">
                  <c:v>47758</c:v>
                </c:pt>
                <c:pt idx="177">
                  <c:v>47791</c:v>
                </c:pt>
                <c:pt idx="178">
                  <c:v>47821</c:v>
                </c:pt>
                <c:pt idx="179">
                  <c:v>47854</c:v>
                </c:pt>
                <c:pt idx="180">
                  <c:v>47885</c:v>
                </c:pt>
                <c:pt idx="181">
                  <c:v>47913</c:v>
                </c:pt>
                <c:pt idx="182">
                  <c:v>47945</c:v>
                </c:pt>
                <c:pt idx="183">
                  <c:v>47975</c:v>
                </c:pt>
                <c:pt idx="184">
                  <c:v>48008</c:v>
                </c:pt>
                <c:pt idx="185">
                  <c:v>48038</c:v>
                </c:pt>
                <c:pt idx="186">
                  <c:v>48071</c:v>
                </c:pt>
                <c:pt idx="187">
                  <c:v>48102</c:v>
                </c:pt>
                <c:pt idx="188">
                  <c:v>48134</c:v>
                </c:pt>
                <c:pt idx="189">
                  <c:v>48165</c:v>
                </c:pt>
                <c:pt idx="190">
                  <c:v>48197</c:v>
                </c:pt>
                <c:pt idx="191">
                  <c:v>48228</c:v>
                </c:pt>
                <c:pt idx="192">
                  <c:v>48260</c:v>
                </c:pt>
                <c:pt idx="193">
                  <c:v>48289</c:v>
                </c:pt>
                <c:pt idx="194">
                  <c:v>48320</c:v>
                </c:pt>
                <c:pt idx="195">
                  <c:v>48351</c:v>
                </c:pt>
                <c:pt idx="196">
                  <c:v>48382</c:v>
                </c:pt>
                <c:pt idx="197">
                  <c:v>48414</c:v>
                </c:pt>
                <c:pt idx="198">
                  <c:v>48445</c:v>
                </c:pt>
                <c:pt idx="199">
                  <c:v>48477</c:v>
                </c:pt>
                <c:pt idx="200">
                  <c:v>48507</c:v>
                </c:pt>
                <c:pt idx="201">
                  <c:v>48540</c:v>
                </c:pt>
                <c:pt idx="202">
                  <c:v>48570</c:v>
                </c:pt>
                <c:pt idx="203">
                  <c:v>48603</c:v>
                </c:pt>
                <c:pt idx="204">
                  <c:v>48634</c:v>
                </c:pt>
                <c:pt idx="205">
                  <c:v>48662</c:v>
                </c:pt>
                <c:pt idx="206">
                  <c:v>48694</c:v>
                </c:pt>
                <c:pt idx="207">
                  <c:v>48724</c:v>
                </c:pt>
                <c:pt idx="208">
                  <c:v>48757</c:v>
                </c:pt>
                <c:pt idx="209">
                  <c:v>48787</c:v>
                </c:pt>
                <c:pt idx="210">
                  <c:v>48820</c:v>
                </c:pt>
                <c:pt idx="211">
                  <c:v>48851</c:v>
                </c:pt>
                <c:pt idx="212">
                  <c:v>48883</c:v>
                </c:pt>
                <c:pt idx="213">
                  <c:v>48913</c:v>
                </c:pt>
                <c:pt idx="214">
                  <c:v>48943</c:v>
                </c:pt>
                <c:pt idx="215">
                  <c:v>48974</c:v>
                </c:pt>
                <c:pt idx="216">
                  <c:v>49003</c:v>
                </c:pt>
                <c:pt idx="217">
                  <c:v>49031</c:v>
                </c:pt>
                <c:pt idx="218">
                  <c:v>49062</c:v>
                </c:pt>
                <c:pt idx="219">
                  <c:v>49093</c:v>
                </c:pt>
                <c:pt idx="220">
                  <c:v>49124</c:v>
                </c:pt>
                <c:pt idx="221">
                  <c:v>49156</c:v>
                </c:pt>
                <c:pt idx="222">
                  <c:v>49187</c:v>
                </c:pt>
                <c:pt idx="223">
                  <c:v>49219</c:v>
                </c:pt>
                <c:pt idx="224">
                  <c:v>49250</c:v>
                </c:pt>
                <c:pt idx="225">
                  <c:v>49282</c:v>
                </c:pt>
                <c:pt idx="226">
                  <c:v>49313</c:v>
                </c:pt>
                <c:pt idx="227">
                  <c:v>49345</c:v>
                </c:pt>
                <c:pt idx="228">
                  <c:v>49373</c:v>
                </c:pt>
                <c:pt idx="229">
                  <c:v>49404</c:v>
                </c:pt>
                <c:pt idx="230">
                  <c:v>49436</c:v>
                </c:pt>
                <c:pt idx="231">
                  <c:v>49467</c:v>
                </c:pt>
                <c:pt idx="232">
                  <c:v>49499</c:v>
                </c:pt>
                <c:pt idx="233">
                  <c:v>49530</c:v>
                </c:pt>
                <c:pt idx="234">
                  <c:v>49562</c:v>
                </c:pt>
                <c:pt idx="235">
                  <c:v>49592</c:v>
                </c:pt>
                <c:pt idx="236">
                  <c:v>49625</c:v>
                </c:pt>
                <c:pt idx="237">
                  <c:v>49655</c:v>
                </c:pt>
                <c:pt idx="238">
                  <c:v>49688</c:v>
                </c:pt>
                <c:pt idx="239">
                  <c:v>49719</c:v>
                </c:pt>
                <c:pt idx="240">
                  <c:v>49748</c:v>
                </c:pt>
                <c:pt idx="241">
                  <c:v>49780</c:v>
                </c:pt>
                <c:pt idx="242">
                  <c:v>49810</c:v>
                </c:pt>
                <c:pt idx="243">
                  <c:v>49842</c:v>
                </c:pt>
                <c:pt idx="244">
                  <c:v>49872</c:v>
                </c:pt>
                <c:pt idx="245">
                  <c:v>49905</c:v>
                </c:pt>
                <c:pt idx="246">
                  <c:v>49936</c:v>
                </c:pt>
                <c:pt idx="247">
                  <c:v>49968</c:v>
                </c:pt>
                <c:pt idx="248">
                  <c:v>49999</c:v>
                </c:pt>
                <c:pt idx="249">
                  <c:v>50031</c:v>
                </c:pt>
                <c:pt idx="250">
                  <c:v>50062</c:v>
                </c:pt>
                <c:pt idx="251">
                  <c:v>50094</c:v>
                </c:pt>
                <c:pt idx="252">
                  <c:v>50122</c:v>
                </c:pt>
                <c:pt idx="253">
                  <c:v>50153</c:v>
                </c:pt>
                <c:pt idx="254">
                  <c:v>50185</c:v>
                </c:pt>
                <c:pt idx="255">
                  <c:v>50216</c:v>
                </c:pt>
                <c:pt idx="256">
                  <c:v>50248</c:v>
                </c:pt>
                <c:pt idx="257">
                  <c:v>50279</c:v>
                </c:pt>
                <c:pt idx="258">
                  <c:v>50311</c:v>
                </c:pt>
                <c:pt idx="259">
                  <c:v>50341</c:v>
                </c:pt>
                <c:pt idx="260">
                  <c:v>50374</c:v>
                </c:pt>
                <c:pt idx="261">
                  <c:v>50404</c:v>
                </c:pt>
                <c:pt idx="262">
                  <c:v>50437</c:v>
                </c:pt>
                <c:pt idx="263">
                  <c:v>50465</c:v>
                </c:pt>
                <c:pt idx="264">
                  <c:v>50496</c:v>
                </c:pt>
                <c:pt idx="265">
                  <c:v>50528</c:v>
                </c:pt>
                <c:pt idx="266">
                  <c:v>50559</c:v>
                </c:pt>
                <c:pt idx="267">
                  <c:v>50591</c:v>
                </c:pt>
                <c:pt idx="268">
                  <c:v>50622</c:v>
                </c:pt>
                <c:pt idx="269">
                  <c:v>50654</c:v>
                </c:pt>
                <c:pt idx="270">
                  <c:v>50684</c:v>
                </c:pt>
                <c:pt idx="271">
                  <c:v>50717</c:v>
                </c:pt>
                <c:pt idx="272">
                  <c:v>50747</c:v>
                </c:pt>
                <c:pt idx="273">
                  <c:v>50780</c:v>
                </c:pt>
                <c:pt idx="274">
                  <c:v>50811</c:v>
                </c:pt>
                <c:pt idx="275">
                  <c:v>50839</c:v>
                </c:pt>
                <c:pt idx="276">
                  <c:v>50872</c:v>
                </c:pt>
                <c:pt idx="277">
                  <c:v>50902</c:v>
                </c:pt>
                <c:pt idx="278">
                  <c:v>50934</c:v>
                </c:pt>
                <c:pt idx="279">
                  <c:v>50964</c:v>
                </c:pt>
                <c:pt idx="280">
                  <c:v>50997</c:v>
                </c:pt>
                <c:pt idx="281">
                  <c:v>51028</c:v>
                </c:pt>
                <c:pt idx="282">
                  <c:v>51060</c:v>
                </c:pt>
                <c:pt idx="283">
                  <c:v>51091</c:v>
                </c:pt>
                <c:pt idx="284">
                  <c:v>51123</c:v>
                </c:pt>
                <c:pt idx="285">
                  <c:v>51154</c:v>
                </c:pt>
                <c:pt idx="286">
                  <c:v>51186</c:v>
                </c:pt>
                <c:pt idx="287">
                  <c:v>51215</c:v>
                </c:pt>
                <c:pt idx="288">
                  <c:v>51246</c:v>
                </c:pt>
                <c:pt idx="289">
                  <c:v>51277</c:v>
                </c:pt>
                <c:pt idx="290">
                  <c:v>51308</c:v>
                </c:pt>
                <c:pt idx="291">
                  <c:v>51340</c:v>
                </c:pt>
                <c:pt idx="292">
                  <c:v>51371</c:v>
                </c:pt>
                <c:pt idx="293">
                  <c:v>51403</c:v>
                </c:pt>
                <c:pt idx="294">
                  <c:v>51433</c:v>
                </c:pt>
                <c:pt idx="295">
                  <c:v>51466</c:v>
                </c:pt>
                <c:pt idx="296">
                  <c:v>51497</c:v>
                </c:pt>
                <c:pt idx="297">
                  <c:v>51529</c:v>
                </c:pt>
                <c:pt idx="298">
                  <c:v>51560</c:v>
                </c:pt>
                <c:pt idx="299">
                  <c:v>51588</c:v>
                </c:pt>
                <c:pt idx="300">
                  <c:v>51620</c:v>
                </c:pt>
                <c:pt idx="301">
                  <c:v>51650</c:v>
                </c:pt>
                <c:pt idx="302">
                  <c:v>51683</c:v>
                </c:pt>
                <c:pt idx="303">
                  <c:v>51714</c:v>
                </c:pt>
                <c:pt idx="304">
                  <c:v>51746</c:v>
                </c:pt>
                <c:pt idx="305">
                  <c:v>51776</c:v>
                </c:pt>
                <c:pt idx="306">
                  <c:v>51809</c:v>
                </c:pt>
                <c:pt idx="307">
                  <c:v>51839</c:v>
                </c:pt>
                <c:pt idx="308">
                  <c:v>51872</c:v>
                </c:pt>
                <c:pt idx="309">
                  <c:v>51903</c:v>
                </c:pt>
                <c:pt idx="310">
                  <c:v>51931</c:v>
                </c:pt>
                <c:pt idx="311">
                  <c:v>51964</c:v>
                </c:pt>
                <c:pt idx="312">
                  <c:v>51994</c:v>
                </c:pt>
                <c:pt idx="313">
                  <c:v>52026</c:v>
                </c:pt>
                <c:pt idx="314">
                  <c:v>52056</c:v>
                </c:pt>
                <c:pt idx="315">
                  <c:v>52089</c:v>
                </c:pt>
                <c:pt idx="316">
                  <c:v>52120</c:v>
                </c:pt>
                <c:pt idx="317">
                  <c:v>52152</c:v>
                </c:pt>
                <c:pt idx="318">
                  <c:v>52183</c:v>
                </c:pt>
                <c:pt idx="319">
                  <c:v>52215</c:v>
                </c:pt>
                <c:pt idx="320">
                  <c:v>52246</c:v>
                </c:pt>
                <c:pt idx="321">
                  <c:v>52278</c:v>
                </c:pt>
                <c:pt idx="322">
                  <c:v>52306</c:v>
                </c:pt>
                <c:pt idx="323">
                  <c:v>52337</c:v>
                </c:pt>
                <c:pt idx="324">
                  <c:v>52369</c:v>
                </c:pt>
                <c:pt idx="325">
                  <c:v>52400</c:v>
                </c:pt>
                <c:pt idx="326">
                  <c:v>52432</c:v>
                </c:pt>
                <c:pt idx="327">
                  <c:v>52463</c:v>
                </c:pt>
                <c:pt idx="328">
                  <c:v>52495</c:v>
                </c:pt>
                <c:pt idx="329">
                  <c:v>52525</c:v>
                </c:pt>
                <c:pt idx="330">
                  <c:v>52558</c:v>
                </c:pt>
                <c:pt idx="331">
                  <c:v>52588</c:v>
                </c:pt>
                <c:pt idx="332">
                  <c:v>52621</c:v>
                </c:pt>
                <c:pt idx="333">
                  <c:v>52652</c:v>
                </c:pt>
                <c:pt idx="334">
                  <c:v>52681</c:v>
                </c:pt>
                <c:pt idx="335">
                  <c:v>52712</c:v>
                </c:pt>
                <c:pt idx="336">
                  <c:v>52742</c:v>
                </c:pt>
                <c:pt idx="337">
                  <c:v>52775</c:v>
                </c:pt>
                <c:pt idx="338">
                  <c:v>52805</c:v>
                </c:pt>
                <c:pt idx="339">
                  <c:v>52838</c:v>
                </c:pt>
                <c:pt idx="340">
                  <c:v>52869</c:v>
                </c:pt>
                <c:pt idx="341">
                  <c:v>52901</c:v>
                </c:pt>
                <c:pt idx="342">
                  <c:v>52931</c:v>
                </c:pt>
                <c:pt idx="343">
                  <c:v>52961</c:v>
                </c:pt>
                <c:pt idx="344">
                  <c:v>52992</c:v>
                </c:pt>
                <c:pt idx="345">
                  <c:v>53021</c:v>
                </c:pt>
                <c:pt idx="346">
                  <c:v>53049</c:v>
                </c:pt>
                <c:pt idx="347">
                  <c:v>53080</c:v>
                </c:pt>
                <c:pt idx="348">
                  <c:v>53111</c:v>
                </c:pt>
                <c:pt idx="349">
                  <c:v>53142</c:v>
                </c:pt>
                <c:pt idx="350">
                  <c:v>53174</c:v>
                </c:pt>
                <c:pt idx="351">
                  <c:v>53205</c:v>
                </c:pt>
                <c:pt idx="352">
                  <c:v>53237</c:v>
                </c:pt>
                <c:pt idx="353">
                  <c:v>53268</c:v>
                </c:pt>
                <c:pt idx="354">
                  <c:v>53300</c:v>
                </c:pt>
                <c:pt idx="355">
                  <c:v>53331</c:v>
                </c:pt>
                <c:pt idx="356">
                  <c:v>53363</c:v>
                </c:pt>
                <c:pt idx="357">
                  <c:v>53391</c:v>
                </c:pt>
                <c:pt idx="358">
                  <c:v>53422</c:v>
                </c:pt>
                <c:pt idx="359">
                  <c:v>53454</c:v>
                </c:pt>
                <c:pt idx="360">
                  <c:v>53485</c:v>
                </c:pt>
                <c:pt idx="361">
                  <c:v>53517</c:v>
                </c:pt>
                <c:pt idx="362">
                  <c:v>53548</c:v>
                </c:pt>
                <c:pt idx="363">
                  <c:v>53580</c:v>
                </c:pt>
                <c:pt idx="364">
                  <c:v>53610</c:v>
                </c:pt>
                <c:pt idx="365">
                  <c:v>53643</c:v>
                </c:pt>
                <c:pt idx="366">
                  <c:v>53673</c:v>
                </c:pt>
                <c:pt idx="367">
                  <c:v>53706</c:v>
                </c:pt>
                <c:pt idx="368">
                  <c:v>53737</c:v>
                </c:pt>
                <c:pt idx="369">
                  <c:v>53765</c:v>
                </c:pt>
                <c:pt idx="370">
                  <c:v>53798</c:v>
                </c:pt>
                <c:pt idx="371">
                  <c:v>53828</c:v>
                </c:pt>
                <c:pt idx="372">
                  <c:v>53860</c:v>
                </c:pt>
                <c:pt idx="373">
                  <c:v>53890</c:v>
                </c:pt>
                <c:pt idx="374">
                  <c:v>53923</c:v>
                </c:pt>
                <c:pt idx="375">
                  <c:v>53954</c:v>
                </c:pt>
                <c:pt idx="376">
                  <c:v>53986</c:v>
                </c:pt>
                <c:pt idx="377">
                  <c:v>54017</c:v>
                </c:pt>
                <c:pt idx="378">
                  <c:v>54049</c:v>
                </c:pt>
                <c:pt idx="379">
                  <c:v>54080</c:v>
                </c:pt>
                <c:pt idx="380">
                  <c:v>54112</c:v>
                </c:pt>
                <c:pt idx="381">
                  <c:v>54141</c:v>
                </c:pt>
                <c:pt idx="382">
                  <c:v>54172</c:v>
                </c:pt>
                <c:pt idx="383">
                  <c:v>54203</c:v>
                </c:pt>
                <c:pt idx="384">
                  <c:v>54234</c:v>
                </c:pt>
                <c:pt idx="385">
                  <c:v>54266</c:v>
                </c:pt>
                <c:pt idx="386">
                  <c:v>54297</c:v>
                </c:pt>
                <c:pt idx="387">
                  <c:v>54329</c:v>
                </c:pt>
                <c:pt idx="388">
                  <c:v>54359</c:v>
                </c:pt>
                <c:pt idx="389">
                  <c:v>54392</c:v>
                </c:pt>
                <c:pt idx="390">
                  <c:v>54422</c:v>
                </c:pt>
                <c:pt idx="391">
                  <c:v>54455</c:v>
                </c:pt>
                <c:pt idx="392">
                  <c:v>54483</c:v>
                </c:pt>
                <c:pt idx="393">
                  <c:v>54514</c:v>
                </c:pt>
                <c:pt idx="394">
                  <c:v>54546</c:v>
                </c:pt>
                <c:pt idx="395">
                  <c:v>54577</c:v>
                </c:pt>
                <c:pt idx="396">
                  <c:v>54609</c:v>
                </c:pt>
                <c:pt idx="397">
                  <c:v>54640</c:v>
                </c:pt>
                <c:pt idx="398">
                  <c:v>54672</c:v>
                </c:pt>
                <c:pt idx="399">
                  <c:v>54702</c:v>
                </c:pt>
                <c:pt idx="400">
                  <c:v>54735</c:v>
                </c:pt>
                <c:pt idx="401">
                  <c:v>54765</c:v>
                </c:pt>
                <c:pt idx="402">
                  <c:v>54798</c:v>
                </c:pt>
                <c:pt idx="403">
                  <c:v>54829</c:v>
                </c:pt>
                <c:pt idx="404">
                  <c:v>54857</c:v>
                </c:pt>
                <c:pt idx="405">
                  <c:v>54890</c:v>
                </c:pt>
                <c:pt idx="406">
                  <c:v>54920</c:v>
                </c:pt>
                <c:pt idx="407">
                  <c:v>54952</c:v>
                </c:pt>
                <c:pt idx="408">
                  <c:v>54982</c:v>
                </c:pt>
                <c:pt idx="409">
                  <c:v>55015</c:v>
                </c:pt>
                <c:pt idx="410">
                  <c:v>55046</c:v>
                </c:pt>
                <c:pt idx="411">
                  <c:v>55078</c:v>
                </c:pt>
                <c:pt idx="412">
                  <c:v>55109</c:v>
                </c:pt>
                <c:pt idx="413">
                  <c:v>55141</c:v>
                </c:pt>
                <c:pt idx="414">
                  <c:v>55172</c:v>
                </c:pt>
                <c:pt idx="415">
                  <c:v>55204</c:v>
                </c:pt>
                <c:pt idx="416">
                  <c:v>55232</c:v>
                </c:pt>
                <c:pt idx="417">
                  <c:v>55263</c:v>
                </c:pt>
                <c:pt idx="418">
                  <c:v>55295</c:v>
                </c:pt>
                <c:pt idx="419">
                  <c:v>55326</c:v>
                </c:pt>
                <c:pt idx="420">
                  <c:v>55358</c:v>
                </c:pt>
                <c:pt idx="421">
                  <c:v>55389</c:v>
                </c:pt>
                <c:pt idx="422">
                  <c:v>55421</c:v>
                </c:pt>
                <c:pt idx="423">
                  <c:v>55451</c:v>
                </c:pt>
                <c:pt idx="424">
                  <c:v>55484</c:v>
                </c:pt>
                <c:pt idx="425">
                  <c:v>55514</c:v>
                </c:pt>
                <c:pt idx="426">
                  <c:v>55547</c:v>
                </c:pt>
                <c:pt idx="427">
                  <c:v>55578</c:v>
                </c:pt>
                <c:pt idx="428">
                  <c:v>55607</c:v>
                </c:pt>
                <c:pt idx="429">
                  <c:v>55638</c:v>
                </c:pt>
                <c:pt idx="430">
                  <c:v>55668</c:v>
                </c:pt>
                <c:pt idx="431">
                  <c:v>55701</c:v>
                </c:pt>
                <c:pt idx="432">
                  <c:v>55732</c:v>
                </c:pt>
                <c:pt idx="433">
                  <c:v>55764</c:v>
                </c:pt>
                <c:pt idx="434">
                  <c:v>55794</c:v>
                </c:pt>
                <c:pt idx="435">
                  <c:v>55827</c:v>
                </c:pt>
                <c:pt idx="436">
                  <c:v>55857</c:v>
                </c:pt>
                <c:pt idx="437">
                  <c:v>55890</c:v>
                </c:pt>
                <c:pt idx="438">
                  <c:v>55921</c:v>
                </c:pt>
                <c:pt idx="439">
                  <c:v>55949</c:v>
                </c:pt>
                <c:pt idx="440">
                  <c:v>55982</c:v>
                </c:pt>
                <c:pt idx="441">
                  <c:v>56012</c:v>
                </c:pt>
                <c:pt idx="442">
                  <c:v>56044</c:v>
                </c:pt>
                <c:pt idx="443">
                  <c:v>56074</c:v>
                </c:pt>
                <c:pt idx="444">
                  <c:v>56107</c:v>
                </c:pt>
                <c:pt idx="445">
                  <c:v>56138</c:v>
                </c:pt>
                <c:pt idx="446">
                  <c:v>56170</c:v>
                </c:pt>
                <c:pt idx="447">
                  <c:v>56201</c:v>
                </c:pt>
                <c:pt idx="448">
                  <c:v>56233</c:v>
                </c:pt>
                <c:pt idx="449">
                  <c:v>56264</c:v>
                </c:pt>
                <c:pt idx="450">
                  <c:v>56296</c:v>
                </c:pt>
                <c:pt idx="451">
                  <c:v>56324</c:v>
                </c:pt>
                <c:pt idx="452">
                  <c:v>56355</c:v>
                </c:pt>
                <c:pt idx="453">
                  <c:v>56387</c:v>
                </c:pt>
                <c:pt idx="454">
                  <c:v>56418</c:v>
                </c:pt>
                <c:pt idx="455">
                  <c:v>56450</c:v>
                </c:pt>
                <c:pt idx="456">
                  <c:v>56481</c:v>
                </c:pt>
                <c:pt idx="457">
                  <c:v>56513</c:v>
                </c:pt>
                <c:pt idx="458">
                  <c:v>56543</c:v>
                </c:pt>
                <c:pt idx="459">
                  <c:v>56576</c:v>
                </c:pt>
                <c:pt idx="460">
                  <c:v>56606</c:v>
                </c:pt>
                <c:pt idx="461">
                  <c:v>56639</c:v>
                </c:pt>
                <c:pt idx="462">
                  <c:v>56670</c:v>
                </c:pt>
                <c:pt idx="463">
                  <c:v>56698</c:v>
                </c:pt>
                <c:pt idx="464">
                  <c:v>56730</c:v>
                </c:pt>
                <c:pt idx="465">
                  <c:v>56760</c:v>
                </c:pt>
                <c:pt idx="466">
                  <c:v>56793</c:v>
                </c:pt>
                <c:pt idx="467">
                  <c:v>56823</c:v>
                </c:pt>
                <c:pt idx="468">
                  <c:v>56856</c:v>
                </c:pt>
                <c:pt idx="469">
                  <c:v>56887</c:v>
                </c:pt>
                <c:pt idx="470">
                  <c:v>56919</c:v>
                </c:pt>
                <c:pt idx="471">
                  <c:v>56949</c:v>
                </c:pt>
                <c:pt idx="472">
                  <c:v>56982</c:v>
                </c:pt>
                <c:pt idx="473">
                  <c:v>57013</c:v>
                </c:pt>
                <c:pt idx="474">
                  <c:v>57042</c:v>
                </c:pt>
                <c:pt idx="475">
                  <c:v>57074</c:v>
                </c:pt>
                <c:pt idx="476">
                  <c:v>57104</c:v>
                </c:pt>
                <c:pt idx="477">
                  <c:v>57136</c:v>
                </c:pt>
                <c:pt idx="478">
                  <c:v>57166</c:v>
                </c:pt>
                <c:pt idx="479">
                  <c:v>57199</c:v>
                </c:pt>
                <c:pt idx="480">
                  <c:v>57230</c:v>
                </c:pt>
                <c:pt idx="481">
                  <c:v>57262</c:v>
                </c:pt>
                <c:pt idx="482">
                  <c:v>57293</c:v>
                </c:pt>
                <c:pt idx="483">
                  <c:v>57325</c:v>
                </c:pt>
                <c:pt idx="484">
                  <c:v>57356</c:v>
                </c:pt>
                <c:pt idx="485">
                  <c:v>57388</c:v>
                </c:pt>
                <c:pt idx="486">
                  <c:v>57416</c:v>
                </c:pt>
                <c:pt idx="487">
                  <c:v>57447</c:v>
                </c:pt>
                <c:pt idx="488">
                  <c:v>57479</c:v>
                </c:pt>
                <c:pt idx="489">
                  <c:v>57510</c:v>
                </c:pt>
                <c:pt idx="490">
                  <c:v>57542</c:v>
                </c:pt>
                <c:pt idx="491">
                  <c:v>57573</c:v>
                </c:pt>
                <c:pt idx="492">
                  <c:v>57605</c:v>
                </c:pt>
                <c:pt idx="493">
                  <c:v>57635</c:v>
                </c:pt>
                <c:pt idx="494">
                  <c:v>57668</c:v>
                </c:pt>
                <c:pt idx="495">
                  <c:v>57698</c:v>
                </c:pt>
                <c:pt idx="496">
                  <c:v>57731</c:v>
                </c:pt>
                <c:pt idx="497">
                  <c:v>57762</c:v>
                </c:pt>
                <c:pt idx="498">
                  <c:v>57790</c:v>
                </c:pt>
                <c:pt idx="499">
                  <c:v>57822</c:v>
                </c:pt>
                <c:pt idx="500">
                  <c:v>57852</c:v>
                </c:pt>
                <c:pt idx="501">
                  <c:v>57885</c:v>
                </c:pt>
                <c:pt idx="502">
                  <c:v>57915</c:v>
                </c:pt>
                <c:pt idx="503">
                  <c:v>57948</c:v>
                </c:pt>
                <c:pt idx="504">
                  <c:v>57979</c:v>
                </c:pt>
                <c:pt idx="505">
                  <c:v>58011</c:v>
                </c:pt>
                <c:pt idx="506">
                  <c:v>58042</c:v>
                </c:pt>
                <c:pt idx="507">
                  <c:v>58074</c:v>
                </c:pt>
                <c:pt idx="508">
                  <c:v>58105</c:v>
                </c:pt>
                <c:pt idx="509">
                  <c:v>58134</c:v>
                </c:pt>
                <c:pt idx="510">
                  <c:v>58166</c:v>
                </c:pt>
                <c:pt idx="511">
                  <c:v>58197</c:v>
                </c:pt>
                <c:pt idx="512">
                  <c:v>58228</c:v>
                </c:pt>
                <c:pt idx="513">
                  <c:v>58258</c:v>
                </c:pt>
                <c:pt idx="514">
                  <c:v>58291</c:v>
                </c:pt>
                <c:pt idx="515">
                  <c:v>58322</c:v>
                </c:pt>
                <c:pt idx="516">
                  <c:v>58354</c:v>
                </c:pt>
                <c:pt idx="517">
                  <c:v>58385</c:v>
                </c:pt>
                <c:pt idx="518">
                  <c:v>58417</c:v>
                </c:pt>
                <c:pt idx="519">
                  <c:v>58448</c:v>
                </c:pt>
                <c:pt idx="520">
                  <c:v>58480</c:v>
                </c:pt>
                <c:pt idx="521">
                  <c:v>58509</c:v>
                </c:pt>
                <c:pt idx="522">
                  <c:v>58540</c:v>
                </c:pt>
                <c:pt idx="523">
                  <c:v>58571</c:v>
                </c:pt>
                <c:pt idx="524">
                  <c:v>58602</c:v>
                </c:pt>
                <c:pt idx="525">
                  <c:v>58634</c:v>
                </c:pt>
                <c:pt idx="526">
                  <c:v>58665</c:v>
                </c:pt>
                <c:pt idx="527">
                  <c:v>58697</c:v>
                </c:pt>
                <c:pt idx="528">
                  <c:v>58727</c:v>
                </c:pt>
                <c:pt idx="529">
                  <c:v>58760</c:v>
                </c:pt>
                <c:pt idx="530">
                  <c:v>58790</c:v>
                </c:pt>
                <c:pt idx="531">
                  <c:v>58823</c:v>
                </c:pt>
                <c:pt idx="532">
                  <c:v>58854</c:v>
                </c:pt>
                <c:pt idx="533">
                  <c:v>58882</c:v>
                </c:pt>
                <c:pt idx="534">
                  <c:v>58914</c:v>
                </c:pt>
                <c:pt idx="535">
                  <c:v>58944</c:v>
                </c:pt>
                <c:pt idx="536">
                  <c:v>58977</c:v>
                </c:pt>
                <c:pt idx="537">
                  <c:v>59007</c:v>
                </c:pt>
                <c:pt idx="538">
                  <c:v>59040</c:v>
                </c:pt>
                <c:pt idx="539">
                  <c:v>59071</c:v>
                </c:pt>
                <c:pt idx="540">
                  <c:v>59103</c:v>
                </c:pt>
                <c:pt idx="541">
                  <c:v>59134</c:v>
                </c:pt>
                <c:pt idx="542">
                  <c:v>59167</c:v>
                </c:pt>
                <c:pt idx="543">
                  <c:v>59198</c:v>
                </c:pt>
                <c:pt idx="544">
                  <c:v>59229</c:v>
                </c:pt>
                <c:pt idx="545">
                  <c:v>59258</c:v>
                </c:pt>
                <c:pt idx="546">
                  <c:v>59289</c:v>
                </c:pt>
                <c:pt idx="547">
                  <c:v>59320</c:v>
                </c:pt>
                <c:pt idx="548">
                  <c:v>59351</c:v>
                </c:pt>
                <c:pt idx="549">
                  <c:v>59383</c:v>
                </c:pt>
                <c:pt idx="550">
                  <c:v>59414</c:v>
                </c:pt>
                <c:pt idx="551">
                  <c:v>59446</c:v>
                </c:pt>
                <c:pt idx="552">
                  <c:v>59477</c:v>
                </c:pt>
                <c:pt idx="553">
                  <c:v>59509</c:v>
                </c:pt>
                <c:pt idx="554">
                  <c:v>59540</c:v>
                </c:pt>
                <c:pt idx="555">
                  <c:v>59572</c:v>
                </c:pt>
                <c:pt idx="556">
                  <c:v>59600</c:v>
                </c:pt>
                <c:pt idx="557">
                  <c:v>59631</c:v>
                </c:pt>
                <c:pt idx="558">
                  <c:v>59663</c:v>
                </c:pt>
                <c:pt idx="559">
                  <c:v>59694</c:v>
                </c:pt>
                <c:pt idx="560">
                  <c:v>59726</c:v>
                </c:pt>
                <c:pt idx="561">
                  <c:v>59757</c:v>
                </c:pt>
                <c:pt idx="562">
                  <c:v>59789</c:v>
                </c:pt>
                <c:pt idx="563">
                  <c:v>59819</c:v>
                </c:pt>
                <c:pt idx="564">
                  <c:v>59852</c:v>
                </c:pt>
                <c:pt idx="565">
                  <c:v>59882</c:v>
                </c:pt>
                <c:pt idx="566">
                  <c:v>59915</c:v>
                </c:pt>
                <c:pt idx="567">
                  <c:v>59946</c:v>
                </c:pt>
                <c:pt idx="568">
                  <c:v>59975</c:v>
                </c:pt>
                <c:pt idx="569">
                  <c:v>60006</c:v>
                </c:pt>
                <c:pt idx="570">
                  <c:v>60036</c:v>
                </c:pt>
                <c:pt idx="571">
                  <c:v>60069</c:v>
                </c:pt>
                <c:pt idx="572">
                  <c:v>60099</c:v>
                </c:pt>
                <c:pt idx="573">
                  <c:v>60132</c:v>
                </c:pt>
                <c:pt idx="574">
                  <c:v>60163</c:v>
                </c:pt>
                <c:pt idx="575">
                  <c:v>60195</c:v>
                </c:pt>
                <c:pt idx="576">
                  <c:v>60226</c:v>
                </c:pt>
                <c:pt idx="577">
                  <c:v>60258</c:v>
                </c:pt>
                <c:pt idx="578">
                  <c:v>60289</c:v>
                </c:pt>
                <c:pt idx="579">
                  <c:v>60321</c:v>
                </c:pt>
                <c:pt idx="580">
                  <c:v>60349</c:v>
                </c:pt>
                <c:pt idx="581">
                  <c:v>60380</c:v>
                </c:pt>
                <c:pt idx="582">
                  <c:v>60412</c:v>
                </c:pt>
                <c:pt idx="583">
                  <c:v>60443</c:v>
                </c:pt>
                <c:pt idx="584">
                  <c:v>60475</c:v>
                </c:pt>
                <c:pt idx="585">
                  <c:v>60506</c:v>
                </c:pt>
                <c:pt idx="586">
                  <c:v>60538</c:v>
                </c:pt>
                <c:pt idx="587">
                  <c:v>60568</c:v>
                </c:pt>
                <c:pt idx="588">
                  <c:v>60601</c:v>
                </c:pt>
                <c:pt idx="589">
                  <c:v>60631</c:v>
                </c:pt>
                <c:pt idx="590">
                  <c:v>60664</c:v>
                </c:pt>
                <c:pt idx="591">
                  <c:v>60692</c:v>
                </c:pt>
                <c:pt idx="592">
                  <c:v>60723</c:v>
                </c:pt>
                <c:pt idx="593">
                  <c:v>60755</c:v>
                </c:pt>
                <c:pt idx="594">
                  <c:v>60786</c:v>
                </c:pt>
                <c:pt idx="595">
                  <c:v>60818</c:v>
                </c:pt>
                <c:pt idx="596">
                  <c:v>60849</c:v>
                </c:pt>
                <c:pt idx="597">
                  <c:v>60881</c:v>
                </c:pt>
                <c:pt idx="598">
                  <c:v>60911</c:v>
                </c:pt>
                <c:pt idx="599">
                  <c:v>60944</c:v>
                </c:pt>
                <c:pt idx="600">
                  <c:v>60974</c:v>
                </c:pt>
                <c:pt idx="601">
                  <c:v>61007</c:v>
                </c:pt>
                <c:pt idx="602">
                  <c:v>61038</c:v>
                </c:pt>
                <c:pt idx="603">
                  <c:v>61066</c:v>
                </c:pt>
                <c:pt idx="604">
                  <c:v>61098</c:v>
                </c:pt>
                <c:pt idx="605">
                  <c:v>61128</c:v>
                </c:pt>
                <c:pt idx="606">
                  <c:v>61161</c:v>
                </c:pt>
                <c:pt idx="607">
                  <c:v>61191</c:v>
                </c:pt>
                <c:pt idx="608">
                  <c:v>61224</c:v>
                </c:pt>
                <c:pt idx="609">
                  <c:v>61255</c:v>
                </c:pt>
                <c:pt idx="610">
                  <c:v>61287</c:v>
                </c:pt>
                <c:pt idx="611">
                  <c:v>61318</c:v>
                </c:pt>
                <c:pt idx="612">
                  <c:v>61350</c:v>
                </c:pt>
                <c:pt idx="613">
                  <c:v>61381</c:v>
                </c:pt>
                <c:pt idx="614">
                  <c:v>61413</c:v>
                </c:pt>
                <c:pt idx="615">
                  <c:v>61442</c:v>
                </c:pt>
                <c:pt idx="616">
                  <c:v>61477</c:v>
                </c:pt>
                <c:pt idx="617">
                  <c:v>61507</c:v>
                </c:pt>
                <c:pt idx="618">
                  <c:v>61539</c:v>
                </c:pt>
                <c:pt idx="619">
                  <c:v>61569</c:v>
                </c:pt>
                <c:pt idx="620">
                  <c:v>61602</c:v>
                </c:pt>
                <c:pt idx="621">
                  <c:v>61633</c:v>
                </c:pt>
                <c:pt idx="622">
                  <c:v>61665</c:v>
                </c:pt>
                <c:pt idx="623">
                  <c:v>61696</c:v>
                </c:pt>
                <c:pt idx="624">
                  <c:v>61728</c:v>
                </c:pt>
                <c:pt idx="625">
                  <c:v>61759</c:v>
                </c:pt>
                <c:pt idx="626">
                  <c:v>61787</c:v>
                </c:pt>
                <c:pt idx="627">
                  <c:v>61815</c:v>
                </c:pt>
                <c:pt idx="628">
                  <c:v>61847</c:v>
                </c:pt>
                <c:pt idx="629">
                  <c:v>61877</c:v>
                </c:pt>
                <c:pt idx="630">
                  <c:v>61910</c:v>
                </c:pt>
                <c:pt idx="631">
                  <c:v>61941</c:v>
                </c:pt>
                <c:pt idx="632">
                  <c:v>61973</c:v>
                </c:pt>
                <c:pt idx="633">
                  <c:v>62003</c:v>
                </c:pt>
                <c:pt idx="634">
                  <c:v>62036</c:v>
                </c:pt>
                <c:pt idx="635">
                  <c:v>62066</c:v>
                </c:pt>
                <c:pt idx="636">
                  <c:v>62099</c:v>
                </c:pt>
                <c:pt idx="637">
                  <c:v>62130</c:v>
                </c:pt>
                <c:pt idx="638">
                  <c:v>62158</c:v>
                </c:pt>
                <c:pt idx="639">
                  <c:v>62190</c:v>
                </c:pt>
                <c:pt idx="640">
                  <c:v>62220</c:v>
                </c:pt>
                <c:pt idx="641">
                  <c:v>62253</c:v>
                </c:pt>
                <c:pt idx="642">
                  <c:v>62283</c:v>
                </c:pt>
                <c:pt idx="643">
                  <c:v>62316</c:v>
                </c:pt>
                <c:pt idx="644">
                  <c:v>62347</c:v>
                </c:pt>
                <c:pt idx="645">
                  <c:v>62379</c:v>
                </c:pt>
                <c:pt idx="646">
                  <c:v>62410</c:v>
                </c:pt>
                <c:pt idx="647">
                  <c:v>62442</c:v>
                </c:pt>
                <c:pt idx="648">
                  <c:v>62473</c:v>
                </c:pt>
                <c:pt idx="649">
                  <c:v>62505</c:v>
                </c:pt>
                <c:pt idx="650">
                  <c:v>62533</c:v>
                </c:pt>
                <c:pt idx="651">
                  <c:v>62564</c:v>
                </c:pt>
                <c:pt idx="652">
                  <c:v>62596</c:v>
                </c:pt>
                <c:pt idx="653">
                  <c:v>62627</c:v>
                </c:pt>
                <c:pt idx="654">
                  <c:v>62659</c:v>
                </c:pt>
                <c:pt idx="655">
                  <c:v>62690</c:v>
                </c:pt>
                <c:pt idx="656">
                  <c:v>62722</c:v>
                </c:pt>
                <c:pt idx="657">
                  <c:v>62752</c:v>
                </c:pt>
                <c:pt idx="658">
                  <c:v>62785</c:v>
                </c:pt>
                <c:pt idx="659">
                  <c:v>62815</c:v>
                </c:pt>
                <c:pt idx="660">
                  <c:v>62848</c:v>
                </c:pt>
                <c:pt idx="661">
                  <c:v>62879</c:v>
                </c:pt>
                <c:pt idx="662">
                  <c:v>62908</c:v>
                </c:pt>
                <c:pt idx="663">
                  <c:v>62939</c:v>
                </c:pt>
                <c:pt idx="664">
                  <c:v>62969</c:v>
                </c:pt>
                <c:pt idx="665">
                  <c:v>63002</c:v>
                </c:pt>
                <c:pt idx="666">
                  <c:v>63032</c:v>
                </c:pt>
                <c:pt idx="667">
                  <c:v>63065</c:v>
                </c:pt>
                <c:pt idx="668">
                  <c:v>63096</c:v>
                </c:pt>
                <c:pt idx="669">
                  <c:v>63128</c:v>
                </c:pt>
                <c:pt idx="670">
                  <c:v>63158</c:v>
                </c:pt>
                <c:pt idx="671">
                  <c:v>63188</c:v>
                </c:pt>
                <c:pt idx="672">
                  <c:v>63219</c:v>
                </c:pt>
                <c:pt idx="673">
                  <c:v>63248</c:v>
                </c:pt>
                <c:pt idx="674">
                  <c:v>63276</c:v>
                </c:pt>
                <c:pt idx="675">
                  <c:v>63307</c:v>
                </c:pt>
                <c:pt idx="676">
                  <c:v>63338</c:v>
                </c:pt>
                <c:pt idx="677">
                  <c:v>63369</c:v>
                </c:pt>
                <c:pt idx="678">
                  <c:v>63401</c:v>
                </c:pt>
                <c:pt idx="679">
                  <c:v>63432</c:v>
                </c:pt>
                <c:pt idx="680">
                  <c:v>63464</c:v>
                </c:pt>
                <c:pt idx="681">
                  <c:v>63495</c:v>
                </c:pt>
                <c:pt idx="682">
                  <c:v>63527</c:v>
                </c:pt>
                <c:pt idx="683">
                  <c:v>63558</c:v>
                </c:pt>
                <c:pt idx="684">
                  <c:v>63590</c:v>
                </c:pt>
                <c:pt idx="685">
                  <c:v>63618</c:v>
                </c:pt>
                <c:pt idx="686">
                  <c:v>63649</c:v>
                </c:pt>
                <c:pt idx="687">
                  <c:v>63681</c:v>
                </c:pt>
                <c:pt idx="688">
                  <c:v>63712</c:v>
                </c:pt>
                <c:pt idx="689">
                  <c:v>63744</c:v>
                </c:pt>
                <c:pt idx="690">
                  <c:v>63775</c:v>
                </c:pt>
                <c:pt idx="691">
                  <c:v>63807</c:v>
                </c:pt>
              </c:numCache>
            </c:numRef>
          </c:cat>
          <c:val>
            <c:numRef>
              <c:f>Eur3M!$AF$3:$AF$694</c:f>
              <c:numCache>
                <c:formatCode>0.0000%</c:formatCode>
                <c:ptCount val="692"/>
                <c:pt idx="0">
                  <c:v>1.0853130272750376E-3</c:v>
                </c:pt>
                <c:pt idx="1">
                  <c:v>1.1137501382131598E-3</c:v>
                </c:pt>
                <c:pt idx="2">
                  <c:v>1.1403943157208146E-3</c:v>
                </c:pt>
                <c:pt idx="3">
                  <c:v>1.1687293220095988E-3</c:v>
                </c:pt>
                <c:pt idx="4">
                  <c:v>1.1944377765871835E-3</c:v>
                </c:pt>
                <c:pt idx="5">
                  <c:v>1.2177070585743805E-3</c:v>
                </c:pt>
                <c:pt idx="6">
                  <c:v>1.241764068544913E-3</c:v>
                </c:pt>
                <c:pt idx="7">
                  <c:v>1.2642577511109009E-3</c:v>
                </c:pt>
                <c:pt idx="8">
                  <c:v>1.2881256970389712E-3</c:v>
                </c:pt>
                <c:pt idx="9">
                  <c:v>1.3090453335011837E-3</c:v>
                </c:pt>
                <c:pt idx="10">
                  <c:v>1.3312195920691945E-3</c:v>
                </c:pt>
                <c:pt idx="11">
                  <c:v>1.3512683018517039E-3</c:v>
                </c:pt>
                <c:pt idx="12">
                  <c:v>1.3711872280746137E-3</c:v>
                </c:pt>
                <c:pt idx="13">
                  <c:v>1.3897479539019637E-3</c:v>
                </c:pt>
                <c:pt idx="14">
                  <c:v>1.4081648535401326E-3</c:v>
                </c:pt>
                <c:pt idx="15">
                  <c:v>1.4253027744722995E-3</c:v>
                </c:pt>
                <c:pt idx="16">
                  <c:v>1.4422836692268945E-3</c:v>
                </c:pt>
                <c:pt idx="17">
                  <c:v>1.4565631574120154E-3</c:v>
                </c:pt>
                <c:pt idx="18">
                  <c:v>1.4717560980511556E-3</c:v>
                </c:pt>
                <c:pt idx="19">
                  <c:v>1.4867743628459063E-3</c:v>
                </c:pt>
                <c:pt idx="20">
                  <c:v>1.5006938038460396E-3</c:v>
                </c:pt>
                <c:pt idx="21">
                  <c:v>1.5144272840487496E-3</c:v>
                </c:pt>
                <c:pt idx="22">
                  <c:v>1.5271304114576449E-3</c:v>
                </c:pt>
                <c:pt idx="23">
                  <c:v>1.5396370204789373E-3</c:v>
                </c:pt>
                <c:pt idx="24">
                  <c:v>1.5508152382134029E-3</c:v>
                </c:pt>
                <c:pt idx="25">
                  <c:v>1.5625143484087175E-3</c:v>
                </c:pt>
                <c:pt idx="26">
                  <c:v>1.5726196138697156E-3</c:v>
                </c:pt>
                <c:pt idx="27">
                  <c:v>1.5831658697464533E-3</c:v>
                </c:pt>
                <c:pt idx="28">
                  <c:v>1.5925420775741445E-3</c:v>
                </c:pt>
                <c:pt idx="29">
                  <c:v>1.6005789682915371E-3</c:v>
                </c:pt>
                <c:pt idx="30">
                  <c:v>1.6092733649775602E-3</c:v>
                </c:pt>
                <c:pt idx="31">
                  <c:v>1.6169597874628795E-3</c:v>
                </c:pt>
                <c:pt idx="32">
                  <c:v>1.6249079822588683E-3</c:v>
                </c:pt>
                <c:pt idx="33">
                  <c:v>1.6316836511259644E-3</c:v>
                </c:pt>
                <c:pt idx="34">
                  <c:v>1.6386539854701962E-3</c:v>
                </c:pt>
                <c:pt idx="35">
                  <c:v>1.6447520872731555E-3</c:v>
                </c:pt>
                <c:pt idx="36">
                  <c:v>1.6506011012893153E-3</c:v>
                </c:pt>
                <c:pt idx="37">
                  <c:v>1.6558459190998001E-3</c:v>
                </c:pt>
                <c:pt idx="38">
                  <c:v>1.6608356108172926E-3</c:v>
                </c:pt>
                <c:pt idx="39">
                  <c:v>1.6652683723219852E-3</c:v>
                </c:pt>
                <c:pt idx="40">
                  <c:v>1.6689410331172938E-3</c:v>
                </c:pt>
                <c:pt idx="41">
                  <c:v>1.6723065991870098E-3</c:v>
                </c:pt>
                <c:pt idx="42">
                  <c:v>1.6757856690897512E-3</c:v>
                </c:pt>
                <c:pt idx="43">
                  <c:v>1.6786999865405076E-3</c:v>
                </c:pt>
                <c:pt idx="44">
                  <c:v>1.6815273714154103E-3</c:v>
                </c:pt>
                <c:pt idx="45">
                  <c:v>1.6838314323068383E-3</c:v>
                </c:pt>
                <c:pt idx="46">
                  <c:v>1.6858614381981744E-3</c:v>
                </c:pt>
                <c:pt idx="47">
                  <c:v>1.6874512637794971E-3</c:v>
                </c:pt>
                <c:pt idx="48">
                  <c:v>1.6888589614090089E-3</c:v>
                </c:pt>
                <c:pt idx="49">
                  <c:v>1.6898365105161718E-3</c:v>
                </c:pt>
                <c:pt idx="50">
                  <c:v>1.6905882397312327E-3</c:v>
                </c:pt>
                <c:pt idx="51">
                  <c:v>1.6909936952117358E-3</c:v>
                </c:pt>
                <c:pt idx="52">
                  <c:v>1.6911161302532462E-3</c:v>
                </c:pt>
                <c:pt idx="53">
                  <c:v>1.6909794757759169E-3</c:v>
                </c:pt>
                <c:pt idx="54">
                  <c:v>1.6905907324857635E-3</c:v>
                </c:pt>
                <c:pt idx="55">
                  <c:v>1.6898795357406025E-3</c:v>
                </c:pt>
                <c:pt idx="56">
                  <c:v>1.6889820862577972E-3</c:v>
                </c:pt>
                <c:pt idx="57">
                  <c:v>1.6877265618118998E-3</c:v>
                </c:pt>
                <c:pt idx="58">
                  <c:v>1.6862980794930624E-3</c:v>
                </c:pt>
                <c:pt idx="59">
                  <c:v>1.6845775851815912E-3</c:v>
                </c:pt>
                <c:pt idx="60">
                  <c:v>1.6826792390631689E-3</c:v>
                </c:pt>
                <c:pt idx="61">
                  <c:v>1.6804873418712748E-3</c:v>
                </c:pt>
                <c:pt idx="62">
                  <c:v>1.6781452480923375E-3</c:v>
                </c:pt>
                <c:pt idx="63">
                  <c:v>1.675508354648221E-3</c:v>
                </c:pt>
                <c:pt idx="64">
                  <c:v>1.6730234501392521E-3</c:v>
                </c:pt>
                <c:pt idx="65">
                  <c:v>1.6700843541238573E-3</c:v>
                </c:pt>
                <c:pt idx="66">
                  <c:v>1.6668491386622923E-3</c:v>
                </c:pt>
                <c:pt idx="67">
                  <c:v>1.6635257493881385E-3</c:v>
                </c:pt>
                <c:pt idx="68">
                  <c:v>1.6599056425976105E-3</c:v>
                </c:pt>
                <c:pt idx="69">
                  <c:v>1.656220583009555E-3</c:v>
                </c:pt>
                <c:pt idx="70">
                  <c:v>1.65223845099069E-3</c:v>
                </c:pt>
                <c:pt idx="71">
                  <c:v>1.6483457678062861E-3</c:v>
                </c:pt>
                <c:pt idx="72">
                  <c:v>1.6438911717691891E-3</c:v>
                </c:pt>
                <c:pt idx="73">
                  <c:v>1.6396894358796266E-3</c:v>
                </c:pt>
                <c:pt idx="74">
                  <c:v>1.6349055997752098E-3</c:v>
                </c:pt>
                <c:pt idx="75">
                  <c:v>1.6302620918316785E-3</c:v>
                </c:pt>
                <c:pt idx="76">
                  <c:v>1.6259473202728258E-3</c:v>
                </c:pt>
                <c:pt idx="77">
                  <c:v>1.6208803722780954E-3</c:v>
                </c:pt>
                <c:pt idx="78">
                  <c:v>1.6160027239707083E-3</c:v>
                </c:pt>
                <c:pt idx="79">
                  <c:v>1.6104997248821396E-3</c:v>
                </c:pt>
                <c:pt idx="80">
                  <c:v>1.6053760984532446E-3</c:v>
                </c:pt>
                <c:pt idx="81">
                  <c:v>1.5996117613386849E-3</c:v>
                </c:pt>
                <c:pt idx="82">
                  <c:v>1.594078537796362E-3</c:v>
                </c:pt>
                <c:pt idx="83">
                  <c:v>1.5882509834946243E-3</c:v>
                </c:pt>
                <c:pt idx="84">
                  <c:v>1.5826845417179045E-3</c:v>
                </c:pt>
                <c:pt idx="85">
                  <c:v>1.5770218451408695E-3</c:v>
                </c:pt>
                <c:pt idx="86">
                  <c:v>1.5710728593556016E-3</c:v>
                </c:pt>
                <c:pt idx="87">
                  <c:v>1.5654211317665334E-3</c:v>
                </c:pt>
                <c:pt idx="88">
                  <c:v>1.5598877146659139E-3</c:v>
                </c:pt>
                <c:pt idx="89">
                  <c:v>1.5536768261685974E-3</c:v>
                </c:pt>
                <c:pt idx="90">
                  <c:v>1.547380345698066E-3</c:v>
                </c:pt>
                <c:pt idx="91">
                  <c:v>1.5410016257542977E-3</c:v>
                </c:pt>
                <c:pt idx="92">
                  <c:v>1.5343343545406252E-3</c:v>
                </c:pt>
                <c:pt idx="93">
                  <c:v>1.5277985284706654E-3</c:v>
                </c:pt>
                <c:pt idx="94">
                  <c:v>1.5209758383571532E-3</c:v>
                </c:pt>
                <c:pt idx="95">
                  <c:v>1.5142958475052736E-3</c:v>
                </c:pt>
                <c:pt idx="96">
                  <c:v>1.5073307955272728E-3</c:v>
                </c:pt>
                <c:pt idx="97">
                  <c:v>1.5005190020477741E-3</c:v>
                </c:pt>
                <c:pt idx="98">
                  <c:v>1.4934240586677214E-3</c:v>
                </c:pt>
                <c:pt idx="99">
                  <c:v>1.4869411645040736E-3</c:v>
                </c:pt>
                <c:pt idx="100">
                  <c:v>1.4799579548702908E-3</c:v>
                </c:pt>
                <c:pt idx="101">
                  <c:v>1.472922363415498E-3</c:v>
                </c:pt>
                <c:pt idx="102">
                  <c:v>1.4658369989947895E-3</c:v>
                </c:pt>
                <c:pt idx="103">
                  <c:v>1.4584735690950854E-3</c:v>
                </c:pt>
                <c:pt idx="104">
                  <c:v>1.4512948447439216E-3</c:v>
                </c:pt>
                <c:pt idx="105">
                  <c:v>1.4438402869252449E-3</c:v>
                </c:pt>
                <c:pt idx="106">
                  <c:v>1.4368130995063462E-3</c:v>
                </c:pt>
                <c:pt idx="107">
                  <c:v>1.4290426768856735E-3</c:v>
                </c:pt>
                <c:pt idx="108">
                  <c:v>1.421944048202992E-3</c:v>
                </c:pt>
                <c:pt idx="109">
                  <c:v>1.4140999537209456E-3</c:v>
                </c:pt>
                <c:pt idx="110">
                  <c:v>1.4066995312716321E-3</c:v>
                </c:pt>
                <c:pt idx="111">
                  <c:v>1.399990649802435E-3</c:v>
                </c:pt>
                <c:pt idx="112">
                  <c:v>1.392296740218254E-3</c:v>
                </c:pt>
                <c:pt idx="113">
                  <c:v>1.3850597939956148E-3</c:v>
                </c:pt>
                <c:pt idx="114">
                  <c:v>1.3770745959549456E-3</c:v>
                </c:pt>
                <c:pt idx="115">
                  <c:v>1.3697948786417324E-3</c:v>
                </c:pt>
                <c:pt idx="116">
                  <c:v>1.3617667786062103E-3</c:v>
                </c:pt>
                <c:pt idx="117">
                  <c:v>1.3542076466052963E-3</c:v>
                </c:pt>
                <c:pt idx="118">
                  <c:v>1.3463887216702997E-3</c:v>
                </c:pt>
                <c:pt idx="119">
                  <c:v>1.338800458979566E-3</c:v>
                </c:pt>
                <c:pt idx="120">
                  <c:v>1.3309550953894179E-3</c:v>
                </c:pt>
                <c:pt idx="121">
                  <c:v>1.3233446496280538E-3</c:v>
                </c:pt>
                <c:pt idx="122">
                  <c:v>1.3154798365100876E-3</c:v>
                </c:pt>
                <c:pt idx="123">
                  <c:v>1.3085920657878035E-3</c:v>
                </c:pt>
                <c:pt idx="124">
                  <c:v>1.3009611363795951E-3</c:v>
                </c:pt>
                <c:pt idx="125">
                  <c:v>1.2930798530025273E-3</c:v>
                </c:pt>
                <c:pt idx="126">
                  <c:v>1.2854422765565866E-3</c:v>
                </c:pt>
                <c:pt idx="127">
                  <c:v>1.2775571641179789E-3</c:v>
                </c:pt>
                <c:pt idx="128">
                  <c:v>1.269918738524251E-3</c:v>
                </c:pt>
                <c:pt idx="129">
                  <c:v>1.2620356229627173E-3</c:v>
                </c:pt>
                <c:pt idx="130">
                  <c:v>1.2546480331214508E-3</c:v>
                </c:pt>
                <c:pt idx="131">
                  <c:v>1.2465262399634777E-3</c:v>
                </c:pt>
                <c:pt idx="132">
                  <c:v>1.2391481378402553E-3</c:v>
                </c:pt>
                <c:pt idx="133">
                  <c:v>1.2310394366185295E-3</c:v>
                </c:pt>
                <c:pt idx="134">
                  <c:v>1.2241662584985958E-3</c:v>
                </c:pt>
                <c:pt idx="135">
                  <c:v>1.2165651530146573E-3</c:v>
                </c:pt>
                <c:pt idx="136">
                  <c:v>1.2087293279038679E-3</c:v>
                </c:pt>
                <c:pt idx="137">
                  <c:v>1.2011496173819707E-3</c:v>
                </c:pt>
                <c:pt idx="138">
                  <c:v>1.1933381177456166E-3</c:v>
                </c:pt>
                <c:pt idx="139">
                  <c:v>1.1857840809708817E-3</c:v>
                </c:pt>
                <c:pt idx="140">
                  <c:v>1.1780011964803859E-3</c:v>
                </c:pt>
                <c:pt idx="141">
                  <c:v>1.1707193433823559E-3</c:v>
                </c:pt>
                <c:pt idx="142">
                  <c:v>1.1627266422794239E-3</c:v>
                </c:pt>
                <c:pt idx="143">
                  <c:v>1.1554771898963732E-3</c:v>
                </c:pt>
                <c:pt idx="144">
                  <c:v>1.1475220631051873E-3</c:v>
                </c:pt>
                <c:pt idx="145">
                  <c:v>1.1400683317099147E-3</c:v>
                </c:pt>
                <c:pt idx="146">
                  <c:v>1.1331131207882651E-3</c:v>
                </c:pt>
                <c:pt idx="147">
                  <c:v>1.1256978388475996E-3</c:v>
                </c:pt>
                <c:pt idx="148">
                  <c:v>1.1185417480712783E-3</c:v>
                </c:pt>
                <c:pt idx="149">
                  <c:v>1.1106935682850363E-3</c:v>
                </c:pt>
                <c:pt idx="150">
                  <c:v>1.1035809484762991E-3</c:v>
                </c:pt>
                <c:pt idx="151">
                  <c:v>1.095782141800645E-3</c:v>
                </c:pt>
                <c:pt idx="152">
                  <c:v>1.0884806216556217E-3</c:v>
                </c:pt>
                <c:pt idx="153">
                  <c:v>1.0809693021938708E-3</c:v>
                </c:pt>
                <c:pt idx="154">
                  <c:v>1.073718286852157E-3</c:v>
                </c:pt>
                <c:pt idx="155">
                  <c:v>1.0662604192967656E-3</c:v>
                </c:pt>
                <c:pt idx="156">
                  <c:v>1.0590624189907329E-3</c:v>
                </c:pt>
                <c:pt idx="157">
                  <c:v>1.0516605057995147E-3</c:v>
                </c:pt>
                <c:pt idx="158">
                  <c:v>1.0452078668621695E-3</c:v>
                </c:pt>
                <c:pt idx="159">
                  <c:v>1.0380905323267261E-3</c:v>
                </c:pt>
                <c:pt idx="160">
                  <c:v>1.0307735134799144E-3</c:v>
                </c:pt>
                <c:pt idx="161">
                  <c:v>1.0237146287122574E-3</c:v>
                </c:pt>
                <c:pt idx="162">
                  <c:v>1.0164589730490743E-3</c:v>
                </c:pt>
                <c:pt idx="163">
                  <c:v>1.0094604925375919E-3</c:v>
                </c:pt>
                <c:pt idx="164">
                  <c:v>1.0022681413565898E-3</c:v>
                </c:pt>
                <c:pt idx="165">
                  <c:v>9.9555513868827892E-4</c:v>
                </c:pt>
                <c:pt idx="166">
                  <c:v>9.8820462064229809E-4</c:v>
                </c:pt>
                <c:pt idx="167">
                  <c:v>9.8133223417013913E-4</c:v>
                </c:pt>
                <c:pt idx="168">
                  <c:v>9.7427173249971667E-4</c:v>
                </c:pt>
                <c:pt idx="169">
                  <c:v>9.6746476262599341E-4</c:v>
                </c:pt>
                <c:pt idx="170">
                  <c:v>9.6134464062965213E-4</c:v>
                </c:pt>
                <c:pt idx="171">
                  <c:v>9.5438320366405497E-4</c:v>
                </c:pt>
                <c:pt idx="172">
                  <c:v>9.4788910657307658E-4</c:v>
                </c:pt>
                <c:pt idx="173">
                  <c:v>9.4078197704402567E-4</c:v>
                </c:pt>
                <c:pt idx="174">
                  <c:v>9.3414059471047702E-4</c:v>
                </c:pt>
                <c:pt idx="175">
                  <c:v>9.2732084453240162E-4</c:v>
                </c:pt>
                <c:pt idx="176">
                  <c:v>9.209606728011765E-4</c:v>
                </c:pt>
                <c:pt idx="177">
                  <c:v>9.1400202438344732E-4</c:v>
                </c:pt>
                <c:pt idx="178">
                  <c:v>9.0771033635318223E-4</c:v>
                </c:pt>
                <c:pt idx="179">
                  <c:v>9.0082751644212733E-4</c:v>
                </c:pt>
                <c:pt idx="180">
                  <c:v>8.9439835245655713E-4</c:v>
                </c:pt>
                <c:pt idx="181">
                  <c:v>8.8862193721728677E-4</c:v>
                </c:pt>
                <c:pt idx="182">
                  <c:v>8.8205603144162934E-4</c:v>
                </c:pt>
                <c:pt idx="183">
                  <c:v>8.7593525320649841E-4</c:v>
                </c:pt>
                <c:pt idx="184">
                  <c:v>8.6924142825425062E-4</c:v>
                </c:pt>
                <c:pt idx="185">
                  <c:v>8.6319176548319758E-4</c:v>
                </c:pt>
                <c:pt idx="186">
                  <c:v>8.565764907141791E-4</c:v>
                </c:pt>
                <c:pt idx="187">
                  <c:v>8.5039983487317564E-4</c:v>
                </c:pt>
                <c:pt idx="188">
                  <c:v>8.4406236475449736E-4</c:v>
                </c:pt>
                <c:pt idx="189">
                  <c:v>8.3796028691540496E-4</c:v>
                </c:pt>
                <c:pt idx="190">
                  <c:v>8.3170002834883499E-4</c:v>
                </c:pt>
                <c:pt idx="191">
                  <c:v>8.2567295057855495E-4</c:v>
                </c:pt>
                <c:pt idx="192">
                  <c:v>8.1949029966538959E-4</c:v>
                </c:pt>
                <c:pt idx="193">
                  <c:v>8.1392142964490906E-4</c:v>
                </c:pt>
                <c:pt idx="194">
                  <c:v>8.0800447795805548E-4</c:v>
                </c:pt>
                <c:pt idx="195">
                  <c:v>8.0212476113401235E-4</c:v>
                </c:pt>
                <c:pt idx="196">
                  <c:v>7.9628232975283316E-4</c:v>
                </c:pt>
                <c:pt idx="197">
                  <c:v>7.9029058704755111E-4</c:v>
                </c:pt>
                <c:pt idx="198">
                  <c:v>7.8452405282507503E-4</c:v>
                </c:pt>
                <c:pt idx="199">
                  <c:v>7.7861072193867692E-4</c:v>
                </c:pt>
                <c:pt idx="200">
                  <c:v>7.7310317926948741E-4</c:v>
                </c:pt>
                <c:pt idx="201">
                  <c:v>7.6708536442007206E-4</c:v>
                </c:pt>
                <c:pt idx="202">
                  <c:v>7.6165143135121832E-4</c:v>
                </c:pt>
                <c:pt idx="203">
                  <c:v>7.5571459243313575E-4</c:v>
                </c:pt>
                <c:pt idx="204">
                  <c:v>7.501761913908388E-4</c:v>
                </c:pt>
                <c:pt idx="205">
                  <c:v>7.452059181215023E-4</c:v>
                </c:pt>
                <c:pt idx="206">
                  <c:v>7.3956295589098922E-4</c:v>
                </c:pt>
                <c:pt idx="207">
                  <c:v>7.3430883742207074E-4</c:v>
                </c:pt>
                <c:pt idx="208">
                  <c:v>7.2856968806336516E-4</c:v>
                </c:pt>
                <c:pt idx="209">
                  <c:v>7.2338895267029654E-4</c:v>
                </c:pt>
                <c:pt idx="210">
                  <c:v>7.177304360375705E-4</c:v>
                </c:pt>
                <c:pt idx="211">
                  <c:v>7.1245326022042208E-4</c:v>
                </c:pt>
                <c:pt idx="212">
                  <c:v>7.0704481430015518E-4</c:v>
                </c:pt>
                <c:pt idx="213">
                  <c:v>7.0201028555835342E-4</c:v>
                </c:pt>
                <c:pt idx="214">
                  <c:v>6.9701042910739011E-4</c:v>
                </c:pt>
                <c:pt idx="215">
                  <c:v>6.9188026973981964E-4</c:v>
                </c:pt>
                <c:pt idx="216">
                  <c:v>6.8711447982578724E-4</c:v>
                </c:pt>
                <c:pt idx="217">
                  <c:v>6.8254359452522893E-4</c:v>
                </c:pt>
                <c:pt idx="218">
                  <c:v>6.7751792734336278E-4</c:v>
                </c:pt>
                <c:pt idx="219">
                  <c:v>6.7252891024283969E-4</c:v>
                </c:pt>
                <c:pt idx="220">
                  <c:v>6.6757645323106446E-4</c:v>
                </c:pt>
                <c:pt idx="221">
                  <c:v>6.6250248796804231E-4</c:v>
                </c:pt>
                <c:pt idx="222">
                  <c:v>6.5762403662898532E-4</c:v>
                </c:pt>
                <c:pt idx="223">
                  <c:v>6.5262625128592144E-4</c:v>
                </c:pt>
                <c:pt idx="224">
                  <c:v>6.478213850833139E-4</c:v>
                </c:pt>
                <c:pt idx="225">
                  <c:v>6.4289932965603354E-4</c:v>
                </c:pt>
                <c:pt idx="226">
                  <c:v>6.3816759773071587E-4</c:v>
                </c:pt>
                <c:pt idx="227">
                  <c:v>6.3332079191534194E-4</c:v>
                </c:pt>
                <c:pt idx="228">
                  <c:v>6.2911103700782022E-4</c:v>
                </c:pt>
                <c:pt idx="229">
                  <c:v>6.2448409036507926E-4</c:v>
                </c:pt>
                <c:pt idx="230">
                  <c:v>6.1974507342430808E-4</c:v>
                </c:pt>
                <c:pt idx="231">
                  <c:v>6.1519004309380093E-4</c:v>
                </c:pt>
                <c:pt idx="232">
                  <c:v>6.1052498604248734E-4</c:v>
                </c:pt>
                <c:pt idx="233">
                  <c:v>6.060413309149263E-4</c:v>
                </c:pt>
                <c:pt idx="234">
                  <c:v>6.0144966342374703E-4</c:v>
                </c:pt>
                <c:pt idx="235">
                  <c:v>5.9717862847929115E-4</c:v>
                </c:pt>
                <c:pt idx="236">
                  <c:v>5.9251794944791512E-4</c:v>
                </c:pt>
                <c:pt idx="237">
                  <c:v>5.8831488106829866E-4</c:v>
                </c:pt>
                <c:pt idx="238">
                  <c:v>5.8372864649262131E-4</c:v>
                </c:pt>
                <c:pt idx="239">
                  <c:v>5.794556542361584E-4</c:v>
                </c:pt>
                <c:pt idx="240">
                  <c:v>5.7548915148370567E-4</c:v>
                </c:pt>
                <c:pt idx="241">
                  <c:v>5.7114673445911063E-4</c:v>
                </c:pt>
                <c:pt idx="242">
                  <c:v>5.6710836399384882E-4</c:v>
                </c:pt>
                <c:pt idx="243">
                  <c:v>5.6283542774583672E-4</c:v>
                </c:pt>
                <c:pt idx="244">
                  <c:v>5.5886189153617118E-4</c:v>
                </c:pt>
                <c:pt idx="245">
                  <c:v>5.5452697476550883E-4</c:v>
                </c:pt>
                <c:pt idx="246">
                  <c:v>5.5048894118704369E-4</c:v>
                </c:pt>
                <c:pt idx="247">
                  <c:v>5.4635518404053747E-4</c:v>
                </c:pt>
                <c:pt idx="248">
                  <c:v>5.4238389429188969E-4</c:v>
                </c:pt>
                <c:pt idx="249">
                  <c:v>5.3831868200385755E-4</c:v>
                </c:pt>
                <c:pt idx="250">
                  <c:v>5.3441345120937083E-4</c:v>
                </c:pt>
                <c:pt idx="251">
                  <c:v>5.3041607098009661E-4</c:v>
                </c:pt>
                <c:pt idx="252">
                  <c:v>5.2694640624665853E-4</c:v>
                </c:pt>
                <c:pt idx="253">
                  <c:v>5.23135362738734E-4</c:v>
                </c:pt>
                <c:pt idx="254">
                  <c:v>5.1923468207052813E-4</c:v>
                </c:pt>
                <c:pt idx="255">
                  <c:v>5.1548797913947666E-4</c:v>
                </c:pt>
                <c:pt idx="256">
                  <c:v>5.1165334478290182E-4</c:v>
                </c:pt>
                <c:pt idx="257">
                  <c:v>5.0797026401697338E-4</c:v>
                </c:pt>
                <c:pt idx="258">
                  <c:v>5.0420093038504061E-4</c:v>
                </c:pt>
                <c:pt idx="259">
                  <c:v>5.0069704616306809E-4</c:v>
                </c:pt>
                <c:pt idx="260">
                  <c:v>4.9687596007618189E-4</c:v>
                </c:pt>
                <c:pt idx="261">
                  <c:v>4.9343223992651206E-4</c:v>
                </c:pt>
                <c:pt idx="262">
                  <c:v>4.8967694208838699E-4</c:v>
                </c:pt>
                <c:pt idx="263">
                  <c:v>4.8651741494409363E-4</c:v>
                </c:pt>
                <c:pt idx="264">
                  <c:v>4.8304788144972312E-4</c:v>
                </c:pt>
                <c:pt idx="265">
                  <c:v>4.7949767210613578E-4</c:v>
                </c:pt>
                <c:pt idx="266">
                  <c:v>4.7608848920344267E-4</c:v>
                </c:pt>
                <c:pt idx="267">
                  <c:v>4.7260019116472131E-4</c:v>
                </c:pt>
                <c:pt idx="268">
                  <c:v>4.6925060997679016E-4</c:v>
                </c:pt>
                <c:pt idx="269">
                  <c:v>4.658234485451925E-4</c:v>
                </c:pt>
                <c:pt idx="270">
                  <c:v>4.6263842111861884E-4</c:v>
                </c:pt>
                <c:pt idx="271">
                  <c:v>4.5916591484829248E-4</c:v>
                </c:pt>
                <c:pt idx="272">
                  <c:v>4.5603711469594009E-4</c:v>
                </c:pt>
                <c:pt idx="273">
                  <c:v>4.5262605624798481E-4</c:v>
                </c:pt>
                <c:pt idx="274">
                  <c:v>4.4945075993885685E-4</c:v>
                </c:pt>
                <c:pt idx="275">
                  <c:v>4.4660676777338577E-4</c:v>
                </c:pt>
                <c:pt idx="276">
                  <c:v>4.4328399563283523E-4</c:v>
                </c:pt>
                <c:pt idx="277">
                  <c:v>4.4029041636353672E-4</c:v>
                </c:pt>
                <c:pt idx="278">
                  <c:v>4.3712554337019347E-4</c:v>
                </c:pt>
                <c:pt idx="279">
                  <c:v>4.3418481020711982E-4</c:v>
                </c:pt>
                <c:pt idx="280">
                  <c:v>4.3097923718401967E-4</c:v>
                </c:pt>
                <c:pt idx="281">
                  <c:v>4.2799564775357921E-4</c:v>
                </c:pt>
                <c:pt idx="282">
                  <c:v>4.2494376854100536E-4</c:v>
                </c:pt>
                <c:pt idx="283">
                  <c:v>4.2201415407068781E-4</c:v>
                </c:pt>
                <c:pt idx="284">
                  <c:v>4.1901760109730468E-4</c:v>
                </c:pt>
                <c:pt idx="285">
                  <c:v>4.1614120665250498E-4</c:v>
                </c:pt>
                <c:pt idx="286">
                  <c:v>4.1319920151507248E-4</c:v>
                </c:pt>
                <c:pt idx="287">
                  <c:v>4.1055669015828758E-4</c:v>
                </c:pt>
                <c:pt idx="288">
                  <c:v>4.0775666155352724E-4</c:v>
                </c:pt>
                <c:pt idx="289">
                  <c:v>4.0498200441756789E-4</c:v>
                </c:pt>
                <c:pt idx="290">
                  <c:v>4.0223253756207524E-4</c:v>
                </c:pt>
                <c:pt idx="291">
                  <c:v>3.9942060878256597E-4</c:v>
                </c:pt>
                <c:pt idx="292">
                  <c:v>3.9672177829155214E-4</c:v>
                </c:pt>
                <c:pt idx="293">
                  <c:v>3.9396173507554727E-4</c:v>
                </c:pt>
                <c:pt idx="294">
                  <c:v>3.9139786703698532E-4</c:v>
                </c:pt>
                <c:pt idx="295">
                  <c:v>3.8860387392811375E-4</c:v>
                </c:pt>
                <c:pt idx="296">
                  <c:v>3.8600408897435242E-4</c:v>
                </c:pt>
                <c:pt idx="297">
                  <c:v>3.833455234682091E-4</c:v>
                </c:pt>
                <c:pt idx="298">
                  <c:v>3.8079415522823429E-4</c:v>
                </c:pt>
                <c:pt idx="299">
                  <c:v>3.7850994467483301E-4</c:v>
                </c:pt>
                <c:pt idx="300">
                  <c:v>3.7592278199428703E-4</c:v>
                </c:pt>
                <c:pt idx="301">
                  <c:v>3.7351978556992725E-4</c:v>
                </c:pt>
                <c:pt idx="302">
                  <c:v>3.7090140957795139E-4</c:v>
                </c:pt>
                <c:pt idx="303">
                  <c:v>3.6846532181322624E-4</c:v>
                </c:pt>
                <c:pt idx="304">
                  <c:v>3.6597444115866443E-4</c:v>
                </c:pt>
                <c:pt idx="305">
                  <c:v>3.6366102203781579E-4</c:v>
                </c:pt>
                <c:pt idx="306">
                  <c:v>3.611404158007812E-4</c:v>
                </c:pt>
                <c:pt idx="307">
                  <c:v>3.5887074488555933E-4</c:v>
                </c:pt>
                <c:pt idx="308">
                  <c:v>3.5639788326822088E-4</c:v>
                </c:pt>
                <c:pt idx="309">
                  <c:v>3.5409740343116797E-4</c:v>
                </c:pt>
                <c:pt idx="310">
                  <c:v>3.5203815009231693E-4</c:v>
                </c:pt>
                <c:pt idx="311">
                  <c:v>3.4963366087471408E-4</c:v>
                </c:pt>
                <c:pt idx="312">
                  <c:v>3.4746871276385941E-4</c:v>
                </c:pt>
                <c:pt idx="313">
                  <c:v>3.451812504459916E-4</c:v>
                </c:pt>
                <c:pt idx="314">
                  <c:v>3.4305704623492704E-4</c:v>
                </c:pt>
                <c:pt idx="315">
                  <c:v>3.4074291810001582E-4</c:v>
                </c:pt>
                <c:pt idx="316">
                  <c:v>3.385903353429356E-4</c:v>
                </c:pt>
                <c:pt idx="317">
                  <c:v>3.3638977404812874E-4</c:v>
                </c:pt>
                <c:pt idx="318">
                  <c:v>3.3427860026652998E-4</c:v>
                </c:pt>
                <c:pt idx="319">
                  <c:v>3.3212043374147328E-4</c:v>
                </c:pt>
                <c:pt idx="320">
                  <c:v>3.300499924741967E-4</c:v>
                </c:pt>
                <c:pt idx="321">
                  <c:v>3.27933525823843E-4</c:v>
                </c:pt>
                <c:pt idx="322">
                  <c:v>3.2609878199594015E-4</c:v>
                </c:pt>
                <c:pt idx="323">
                  <c:v>3.2408599573804117E-4</c:v>
                </c:pt>
                <c:pt idx="324">
                  <c:v>3.2202854942178099E-4</c:v>
                </c:pt>
                <c:pt idx="325">
                  <c:v>3.2005487014021071E-4</c:v>
                </c:pt>
                <c:pt idx="326">
                  <c:v>3.1803745428126372E-4</c:v>
                </c:pt>
                <c:pt idx="327">
                  <c:v>3.1610222876219974E-4</c:v>
                </c:pt>
                <c:pt idx="328">
                  <c:v>3.1412417267430822E-4</c:v>
                </c:pt>
                <c:pt idx="329">
                  <c:v>3.1228767419216982E-4</c:v>
                </c:pt>
                <c:pt idx="330">
                  <c:v>3.1028739496984168E-4</c:v>
                </c:pt>
                <c:pt idx="331">
                  <c:v>3.0848687080225427E-4</c:v>
                </c:pt>
                <c:pt idx="332">
                  <c:v>3.0652582598792154E-4</c:v>
                </c:pt>
                <c:pt idx="333">
                  <c:v>3.0470211289644345E-4</c:v>
                </c:pt>
                <c:pt idx="334">
                  <c:v>3.0301212946780591E-4</c:v>
                </c:pt>
                <c:pt idx="335">
                  <c:v>3.012226321029174E-4</c:v>
                </c:pt>
                <c:pt idx="336">
                  <c:v>2.9950748450507014E-4</c:v>
                </c:pt>
                <c:pt idx="337">
                  <c:v>2.9763954557764419E-4</c:v>
                </c:pt>
                <c:pt idx="338">
                  <c:v>2.9595829522028705E-4</c:v>
                </c:pt>
                <c:pt idx="339">
                  <c:v>2.9412731930768585E-4</c:v>
                </c:pt>
                <c:pt idx="340">
                  <c:v>2.9242471799638718E-4</c:v>
                </c:pt>
                <c:pt idx="341">
                  <c:v>2.9068472404697194E-4</c:v>
                </c:pt>
                <c:pt idx="342">
                  <c:v>2.8906951365270851E-4</c:v>
                </c:pt>
                <c:pt idx="343">
                  <c:v>2.874696871760932E-4</c:v>
                </c:pt>
                <c:pt idx="344">
                  <c:v>2.8583255767322972E-4</c:v>
                </c:pt>
                <c:pt idx="345">
                  <c:v>2.8431567032019154E-4</c:v>
                </c:pt>
                <c:pt idx="346">
                  <c:v>2.8286438973500872E-4</c:v>
                </c:pt>
                <c:pt idx="347">
                  <c:v>2.8127273087164603E-4</c:v>
                </c:pt>
                <c:pt idx="348">
                  <c:v>2.7969682216414949E-4</c:v>
                </c:pt>
                <c:pt idx="349">
                  <c:v>2.7813652547588872E-4</c:v>
                </c:pt>
                <c:pt idx="350">
                  <c:v>2.7654212670796466E-4</c:v>
                </c:pt>
                <c:pt idx="351">
                  <c:v>2.7501313576942029E-4</c:v>
                </c:pt>
                <c:pt idx="352">
                  <c:v>2.7345076299395454E-4</c:v>
                </c:pt>
                <c:pt idx="353">
                  <c:v>2.7195251854199775E-4</c:v>
                </c:pt>
                <c:pt idx="354">
                  <c:v>2.7042159834857741E-4</c:v>
                </c:pt>
                <c:pt idx="355">
                  <c:v>2.6895354866332858E-4</c:v>
                </c:pt>
                <c:pt idx="356">
                  <c:v>2.6745351542673001E-4</c:v>
                </c:pt>
                <c:pt idx="357">
                  <c:v>2.6615368515432969E-4</c:v>
                </c:pt>
                <c:pt idx="358">
                  <c:v>2.6472829138803533E-4</c:v>
                </c:pt>
                <c:pt idx="359">
                  <c:v>2.632718898356401E-4</c:v>
                </c:pt>
                <c:pt idx="360">
                  <c:v>2.618753739069937E-4</c:v>
                </c:pt>
                <c:pt idx="361">
                  <c:v>2.6044850939234735E-4</c:v>
                </c:pt>
                <c:pt idx="362">
                  <c:v>2.5908034550145526E-4</c:v>
                </c:pt>
                <c:pt idx="363">
                  <c:v>2.5768247913086613E-4</c:v>
                </c:pt>
                <c:pt idx="364">
                  <c:v>2.563851739180471E-4</c:v>
                </c:pt>
                <c:pt idx="365">
                  <c:v>2.5497274956198476E-4</c:v>
                </c:pt>
                <c:pt idx="366">
                  <c:v>2.5370188973249011E-4</c:v>
                </c:pt>
                <c:pt idx="367">
                  <c:v>2.5231828634814541E-4</c:v>
                </c:pt>
                <c:pt idx="368">
                  <c:v>2.5103209851842713E-4</c:v>
                </c:pt>
                <c:pt idx="369">
                  <c:v>2.4988156988849916E-4</c:v>
                </c:pt>
                <c:pt idx="370">
                  <c:v>2.4853910072031001E-4</c:v>
                </c:pt>
                <c:pt idx="371">
                  <c:v>2.4733124573552031E-4</c:v>
                </c:pt>
                <c:pt idx="372">
                  <c:v>2.4605593994997431E-4</c:v>
                </c:pt>
                <c:pt idx="373">
                  <c:v>2.448724849240473E-4</c:v>
                </c:pt>
                <c:pt idx="374">
                  <c:v>2.4358413050717368E-4</c:v>
                </c:pt>
                <c:pt idx="375">
                  <c:v>2.423865700039455E-4</c:v>
                </c:pt>
                <c:pt idx="376">
                  <c:v>2.4116317193664021E-4</c:v>
                </c:pt>
                <c:pt idx="377">
                  <c:v>2.3999028250163104E-4</c:v>
                </c:pt>
                <c:pt idx="378">
                  <c:v>2.3879211114068589E-4</c:v>
                </c:pt>
                <c:pt idx="379">
                  <c:v>2.3764342916934183E-4</c:v>
                </c:pt>
                <c:pt idx="380">
                  <c:v>2.364700096603344E-4</c:v>
                </c:pt>
                <c:pt idx="381">
                  <c:v>2.3541730605663327E-4</c:v>
                </c:pt>
                <c:pt idx="382">
                  <c:v>2.3430315667367636E-4</c:v>
                </c:pt>
                <c:pt idx="383">
                  <c:v>2.3320042790754265E-4</c:v>
                </c:pt>
                <c:pt idx="384">
                  <c:v>2.3210901259390989E-4</c:v>
                </c:pt>
                <c:pt idx="385">
                  <c:v>2.3099414437836808E-4</c:v>
                </c:pt>
                <c:pt idx="386">
                  <c:v>2.2992539418911483E-4</c:v>
                </c:pt>
                <c:pt idx="387">
                  <c:v>2.2883369828454294E-4</c:v>
                </c:pt>
                <c:pt idx="388">
                  <c:v>2.2782077080404887E-4</c:v>
                </c:pt>
                <c:pt idx="389">
                  <c:v>2.267182149262707E-4</c:v>
                </c:pt>
                <c:pt idx="390">
                  <c:v>2.2572639491211214E-4</c:v>
                </c:pt>
                <c:pt idx="391">
                  <c:v>2.2464683363081976E-4</c:v>
                </c:pt>
                <c:pt idx="392">
                  <c:v>2.2374015396848894E-4</c:v>
                </c:pt>
                <c:pt idx="393">
                  <c:v>2.2274620759057219E-4</c:v>
                </c:pt>
                <c:pt idx="394">
                  <c:v>2.217309843429637E-4</c:v>
                </c:pt>
                <c:pt idx="395">
                  <c:v>2.2075783490468648E-4</c:v>
                </c:pt>
                <c:pt idx="396">
                  <c:v>2.1976387117659567E-4</c:v>
                </c:pt>
                <c:pt idx="397">
                  <c:v>2.1881111677566939E-4</c:v>
                </c:pt>
                <c:pt idx="398">
                  <c:v>2.1783800113257736E-4</c:v>
                </c:pt>
                <c:pt idx="399">
                  <c:v>2.1693518348143135E-4</c:v>
                </c:pt>
                <c:pt idx="400">
                  <c:v>2.1595257432035277E-4</c:v>
                </c:pt>
                <c:pt idx="401">
                  <c:v>2.1506873807641659E-4</c:v>
                </c:pt>
                <c:pt idx="402">
                  <c:v>2.141068041575217E-4</c:v>
                </c:pt>
                <c:pt idx="403">
                  <c:v>2.1321288945068471E-4</c:v>
                </c:pt>
                <c:pt idx="404">
                  <c:v>2.1241349885324669E-4</c:v>
                </c:pt>
                <c:pt idx="405">
                  <c:v>2.1148103439460768E-4</c:v>
                </c:pt>
                <c:pt idx="406">
                  <c:v>2.1064233663166252E-4</c:v>
                </c:pt>
                <c:pt idx="407">
                  <c:v>2.0975707676884045E-4</c:v>
                </c:pt>
                <c:pt idx="408">
                  <c:v>2.0893582803573668E-4</c:v>
                </c:pt>
                <c:pt idx="409">
                  <c:v>2.0804206268197595E-4</c:v>
                </c:pt>
                <c:pt idx="410">
                  <c:v>2.072115438690142E-4</c:v>
                </c:pt>
                <c:pt idx="411">
                  <c:v>2.0636336664587489E-4</c:v>
                </c:pt>
                <c:pt idx="412">
                  <c:v>2.0555045477380987E-4</c:v>
                </c:pt>
                <c:pt idx="413">
                  <c:v>2.0472027202477559E-4</c:v>
                </c:pt>
                <c:pt idx="414">
                  <c:v>2.0392461901505484E-4</c:v>
                </c:pt>
                <c:pt idx="415">
                  <c:v>2.0311207455697147E-4</c:v>
                </c:pt>
                <c:pt idx="416">
                  <c:v>2.0240834024264605E-4</c:v>
                </c:pt>
                <c:pt idx="417">
                  <c:v>2.016370144055953E-4</c:v>
                </c:pt>
                <c:pt idx="418">
                  <c:v>2.0084933119221345E-4</c:v>
                </c:pt>
                <c:pt idx="419">
                  <c:v>2.0009443861061397E-4</c:v>
                </c:pt>
                <c:pt idx="420">
                  <c:v>1.993235489236091E-4</c:v>
                </c:pt>
                <c:pt idx="421">
                  <c:v>1.9858476198997366E-4</c:v>
                </c:pt>
                <c:pt idx="422">
                  <c:v>1.9783033064546497E-4</c:v>
                </c:pt>
                <c:pt idx="423">
                  <c:v>1.9713053039112046E-4</c:v>
                </c:pt>
                <c:pt idx="424">
                  <c:v>1.9636902526931087E-4</c:v>
                </c:pt>
                <c:pt idx="425">
                  <c:v>1.9568419615101327E-4</c:v>
                </c:pt>
                <c:pt idx="426">
                  <c:v>1.9493899325722123E-4</c:v>
                </c:pt>
                <c:pt idx="427">
                  <c:v>1.9424661502367014E-4</c:v>
                </c:pt>
                <c:pt idx="428">
                  <c:v>1.9360555817907117E-4</c:v>
                </c:pt>
                <c:pt idx="429">
                  <c:v>1.9292733177363088E-4</c:v>
                </c:pt>
                <c:pt idx="430">
                  <c:v>1.9227784446310884E-4</c:v>
                </c:pt>
                <c:pt idx="431">
                  <c:v>1.9157112413061648E-4</c:v>
                </c:pt>
                <c:pt idx="432">
                  <c:v>1.9091452410465869E-4</c:v>
                </c:pt>
                <c:pt idx="433">
                  <c:v>1.9024407329061512E-4</c:v>
                </c:pt>
                <c:pt idx="434">
                  <c:v>1.896222205898615E-4</c:v>
                </c:pt>
                <c:pt idx="435">
                  <c:v>1.8894558920532905E-4</c:v>
                </c:pt>
                <c:pt idx="436">
                  <c:v>1.8833713545032309E-4</c:v>
                </c:pt>
                <c:pt idx="437">
                  <c:v>1.8767509254682537E-4</c:v>
                </c:pt>
                <c:pt idx="438">
                  <c:v>1.870600277250545E-4</c:v>
                </c:pt>
                <c:pt idx="439">
                  <c:v>1.8651013574214303E-4</c:v>
                </c:pt>
                <c:pt idx="440">
                  <c:v>1.858688653122713E-4</c:v>
                </c:pt>
                <c:pt idx="441">
                  <c:v>1.852922290609919E-4</c:v>
                </c:pt>
                <c:pt idx="442">
                  <c:v>1.8468373382246676E-4</c:v>
                </c:pt>
                <c:pt idx="443">
                  <c:v>1.8411937978897992E-4</c:v>
                </c:pt>
                <c:pt idx="444">
                  <c:v>1.83505349466043E-4</c:v>
                </c:pt>
                <c:pt idx="445">
                  <c:v>1.8293491734000839E-4</c:v>
                </c:pt>
                <c:pt idx="446">
                  <c:v>1.8235250351577968E-4</c:v>
                </c:pt>
                <c:pt idx="447">
                  <c:v>1.8179444508281662E-4</c:v>
                </c:pt>
                <c:pt idx="448">
                  <c:v>1.8122467236161965E-4</c:v>
                </c:pt>
                <c:pt idx="449">
                  <c:v>1.8067873356161459E-4</c:v>
                </c:pt>
                <c:pt idx="450">
                  <c:v>1.8012134214600705E-4</c:v>
                </c:pt>
                <c:pt idx="451">
                  <c:v>1.7963870542987454E-4</c:v>
                </c:pt>
                <c:pt idx="452">
                  <c:v>1.7910983384154076E-4</c:v>
                </c:pt>
                <c:pt idx="453">
                  <c:v>1.785698777144097E-4</c:v>
                </c:pt>
                <c:pt idx="454">
                  <c:v>1.7805252455137922E-4</c:v>
                </c:pt>
                <c:pt idx="455">
                  <c:v>1.7752433498054089E-4</c:v>
                </c:pt>
                <c:pt idx="456">
                  <c:v>1.7701826222236904E-4</c:v>
                </c:pt>
                <c:pt idx="457">
                  <c:v>1.7650159583990622E-4</c:v>
                </c:pt>
                <c:pt idx="458">
                  <c:v>1.7602245471566946E-4</c:v>
                </c:pt>
                <c:pt idx="459">
                  <c:v>1.7550118800870019E-4</c:v>
                </c:pt>
                <c:pt idx="460">
                  <c:v>1.7503251745110306E-4</c:v>
                </c:pt>
                <c:pt idx="461">
                  <c:v>1.745226481647195E-4</c:v>
                </c:pt>
                <c:pt idx="462">
                  <c:v>1.7404903312614586E-4</c:v>
                </c:pt>
                <c:pt idx="463">
                  <c:v>1.7362566370110488E-4</c:v>
                </c:pt>
                <c:pt idx="464">
                  <c:v>1.7314688886200269E-4</c:v>
                </c:pt>
                <c:pt idx="465">
                  <c:v>1.7270290568391334E-4</c:v>
                </c:pt>
                <c:pt idx="466">
                  <c:v>1.7221990825989062E-4</c:v>
                </c:pt>
                <c:pt idx="467">
                  <c:v>1.7178566374723904E-4</c:v>
                </c:pt>
                <c:pt idx="468">
                  <c:v>1.7131326639258635E-4</c:v>
                </c:pt>
                <c:pt idx="469">
                  <c:v>1.7087447729902821E-4</c:v>
                </c:pt>
                <c:pt idx="470">
                  <c:v>1.7042653806822005E-4</c:v>
                </c:pt>
                <c:pt idx="471">
                  <c:v>1.7001116429777148E-4</c:v>
                </c:pt>
                <c:pt idx="472">
                  <c:v>1.6955930629924775E-4</c:v>
                </c:pt>
                <c:pt idx="473">
                  <c:v>1.6913960528941162E-4</c:v>
                </c:pt>
                <c:pt idx="474">
                  <c:v>1.6875112310481266E-4</c:v>
                </c:pt>
                <c:pt idx="475">
                  <c:v>1.6832705124240606E-4</c:v>
                </c:pt>
                <c:pt idx="476">
                  <c:v>1.6793382068039077E-4</c:v>
                </c:pt>
                <c:pt idx="477">
                  <c:v>1.675189519942275E-4</c:v>
                </c:pt>
                <c:pt idx="478">
                  <c:v>1.671342595315352E-4</c:v>
                </c:pt>
                <c:pt idx="479">
                  <c:v>1.6671579423303313E-4</c:v>
                </c:pt>
                <c:pt idx="480">
                  <c:v>1.6632712500127482E-4</c:v>
                </c:pt>
                <c:pt idx="481">
                  <c:v>1.6593037553469018E-4</c:v>
                </c:pt>
                <c:pt idx="482">
                  <c:v>1.6555029705518417E-4</c:v>
                </c:pt>
                <c:pt idx="483">
                  <c:v>1.6516232124792117E-4</c:v>
                </c:pt>
                <c:pt idx="484">
                  <c:v>1.6479065187776027E-4</c:v>
                </c:pt>
                <c:pt idx="485">
                  <c:v>1.6441126408044948E-4</c:v>
                </c:pt>
                <c:pt idx="486">
                  <c:v>1.6408282232888995E-4</c:v>
                </c:pt>
                <c:pt idx="487">
                  <c:v>1.6372298600399464E-4</c:v>
                </c:pt>
                <c:pt idx="488">
                  <c:v>1.6335568275977294E-4</c:v>
                </c:pt>
                <c:pt idx="489">
                  <c:v>1.6300382645345629E-4</c:v>
                </c:pt>
                <c:pt idx="490">
                  <c:v>1.6264467268329409E-4</c:v>
                </c:pt>
                <c:pt idx="491">
                  <c:v>1.6230062680892306E-4</c:v>
                </c:pt>
                <c:pt idx="492">
                  <c:v>1.619494492007729E-4</c:v>
                </c:pt>
                <c:pt idx="493">
                  <c:v>1.616238412192217E-4</c:v>
                </c:pt>
                <c:pt idx="494">
                  <c:v>1.6126967622454385E-4</c:v>
                </c:pt>
                <c:pt idx="495">
                  <c:v>1.6095130944670497E-4</c:v>
                </c:pt>
                <c:pt idx="496">
                  <c:v>1.6060502435872974E-4</c:v>
                </c:pt>
                <c:pt idx="497">
                  <c:v>1.6028342563132296E-4</c:v>
                </c:pt>
                <c:pt idx="498">
                  <c:v>1.5999599747087628E-4</c:v>
                </c:pt>
                <c:pt idx="499">
                  <c:v>1.5967101406211406E-4</c:v>
                </c:pt>
                <c:pt idx="500">
                  <c:v>1.5936970367123358E-4</c:v>
                </c:pt>
                <c:pt idx="501">
                  <c:v>1.5904197893479462E-4</c:v>
                </c:pt>
                <c:pt idx="502">
                  <c:v>1.5874739034795894E-4</c:v>
                </c:pt>
                <c:pt idx="503">
                  <c:v>1.5842697993083564E-4</c:v>
                </c:pt>
                <c:pt idx="504">
                  <c:v>1.5812942192258532E-4</c:v>
                </c:pt>
                <c:pt idx="505">
                  <c:v>1.5782571599248408E-4</c:v>
                </c:pt>
                <c:pt idx="506">
                  <c:v>1.5753480784680873E-4</c:v>
                </c:pt>
                <c:pt idx="507">
                  <c:v>1.5723789213123381E-4</c:v>
                </c:pt>
                <c:pt idx="508">
                  <c:v>1.5695349088961464E-4</c:v>
                </c:pt>
                <c:pt idx="509">
                  <c:v>1.5669029068198068E-4</c:v>
                </c:pt>
                <c:pt idx="510">
                  <c:v>1.5640302924912547E-4</c:v>
                </c:pt>
                <c:pt idx="511">
                  <c:v>1.5612787932093287E-4</c:v>
                </c:pt>
                <c:pt idx="512">
                  <c:v>1.5585578095294114E-4</c:v>
                </c:pt>
                <c:pt idx="513">
                  <c:v>1.555953347522903E-4</c:v>
                </c:pt>
                <c:pt idx="514">
                  <c:v>1.5531207462994248E-4</c:v>
                </c:pt>
                <c:pt idx="515">
                  <c:v>1.5504903154870146E-4</c:v>
                </c:pt>
                <c:pt idx="516">
                  <c:v>1.5478056794374884E-4</c:v>
                </c:pt>
                <c:pt idx="517">
                  <c:v>1.5452343067196375E-4</c:v>
                </c:pt>
                <c:pt idx="518">
                  <c:v>1.5426099706879282E-4</c:v>
                </c:pt>
                <c:pt idx="519">
                  <c:v>1.5400963777256621E-4</c:v>
                </c:pt>
                <c:pt idx="520">
                  <c:v>1.5375310356993224E-4</c:v>
                </c:pt>
                <c:pt idx="521">
                  <c:v>1.5352316617538256E-4</c:v>
                </c:pt>
                <c:pt idx="522">
                  <c:v>1.5328002032243996E-4</c:v>
                </c:pt>
                <c:pt idx="523">
                  <c:v>1.5303958329543037E-4</c:v>
                </c:pt>
                <c:pt idx="524">
                  <c:v>1.5280182597924143E-4</c:v>
                </c:pt>
                <c:pt idx="525">
                  <c:v>1.5255917928982157E-4</c:v>
                </c:pt>
                <c:pt idx="526">
                  <c:v>1.5232677935293022E-4</c:v>
                </c:pt>
                <c:pt idx="527">
                  <c:v>1.5208960238182839E-4</c:v>
                </c:pt>
                <c:pt idx="528">
                  <c:v>1.5186973121956984E-4</c:v>
                </c:pt>
                <c:pt idx="529">
                  <c:v>1.5163061690746899E-4</c:v>
                </c:pt>
                <c:pt idx="530">
                  <c:v>1.5141570787021157E-4</c:v>
                </c:pt>
                <c:pt idx="531">
                  <c:v>1.5118199206794541E-4</c:v>
                </c:pt>
                <c:pt idx="532">
                  <c:v>1.5096497439301282E-4</c:v>
                </c:pt>
                <c:pt idx="533">
                  <c:v>1.5077104545271379E-4</c:v>
                </c:pt>
                <c:pt idx="534">
                  <c:v>1.5055181231670391E-4</c:v>
                </c:pt>
                <c:pt idx="535">
                  <c:v>1.5034858185506179E-4</c:v>
                </c:pt>
                <c:pt idx="536">
                  <c:v>1.5012757140684047E-4</c:v>
                </c:pt>
                <c:pt idx="537">
                  <c:v>1.4992893965854733E-4</c:v>
                </c:pt>
                <c:pt idx="538">
                  <c:v>1.4971293213507418E-4</c:v>
                </c:pt>
                <c:pt idx="539">
                  <c:v>1.4951236371066166E-4</c:v>
                </c:pt>
                <c:pt idx="540">
                  <c:v>1.4930768423503945E-4</c:v>
                </c:pt>
                <c:pt idx="541">
                  <c:v>1.4911166111379877E-4</c:v>
                </c:pt>
                <c:pt idx="542">
                  <c:v>1.4890540807816177E-4</c:v>
                </c:pt>
                <c:pt idx="543">
                  <c:v>1.4871390030745169E-4</c:v>
                </c:pt>
                <c:pt idx="544">
                  <c:v>1.48524543313936E-4</c:v>
                </c:pt>
                <c:pt idx="545">
                  <c:v>1.4834932929281037E-4</c:v>
                </c:pt>
                <c:pt idx="546">
                  <c:v>1.4816406886825713E-4</c:v>
                </c:pt>
                <c:pt idx="547">
                  <c:v>1.4798089125234707E-4</c:v>
                </c:pt>
                <c:pt idx="548">
                  <c:v>1.4779977376200857E-4</c:v>
                </c:pt>
                <c:pt idx="549">
                  <c:v>1.4761495085643551E-4</c:v>
                </c:pt>
                <c:pt idx="550">
                  <c:v>1.4743795115595553E-4</c:v>
                </c:pt>
                <c:pt idx="551">
                  <c:v>1.4725733177898835E-4</c:v>
                </c:pt>
                <c:pt idx="552">
                  <c:v>1.4708435910522588E-4</c:v>
                </c:pt>
                <c:pt idx="553">
                  <c:v>1.4690785055701143E-4</c:v>
                </c:pt>
                <c:pt idx="554">
                  <c:v>1.4673881605777909E-4</c:v>
                </c:pt>
                <c:pt idx="555">
                  <c:v>1.4656632759171132E-4</c:v>
                </c:pt>
                <c:pt idx="556">
                  <c:v>1.4641704799116779E-4</c:v>
                </c:pt>
                <c:pt idx="557">
                  <c:v>1.4625354889325721E-4</c:v>
                </c:pt>
                <c:pt idx="558">
                  <c:v>1.4608671087879905E-4</c:v>
                </c:pt>
                <c:pt idx="559">
                  <c:v>1.4592694057463735E-4</c:v>
                </c:pt>
                <c:pt idx="560">
                  <c:v>1.4576390880335604E-4</c:v>
                </c:pt>
                <c:pt idx="561">
                  <c:v>1.4560778474108615E-4</c:v>
                </c:pt>
                <c:pt idx="562">
                  <c:v>1.4544847490576809E-4</c:v>
                </c:pt>
                <c:pt idx="563">
                  <c:v>1.4530081049739417E-4</c:v>
                </c:pt>
                <c:pt idx="564">
                  <c:v>1.4514024586510902E-4</c:v>
                </c:pt>
                <c:pt idx="565">
                  <c:v>1.4499595594670209E-4</c:v>
                </c:pt>
                <c:pt idx="566">
                  <c:v>1.4483906182862494E-4</c:v>
                </c:pt>
                <c:pt idx="567">
                  <c:v>1.446933985066988E-4</c:v>
                </c:pt>
                <c:pt idx="568">
                  <c:v>1.4455862648312816E-4</c:v>
                </c:pt>
                <c:pt idx="569">
                  <c:v>1.4441613932153084E-4</c:v>
                </c:pt>
                <c:pt idx="570">
                  <c:v>1.4427978597238093E-4</c:v>
                </c:pt>
                <c:pt idx="571">
                  <c:v>1.4413152449573621E-4</c:v>
                </c:pt>
                <c:pt idx="572">
                  <c:v>1.4399829422432898E-4</c:v>
                </c:pt>
                <c:pt idx="573">
                  <c:v>1.4385342967170115E-4</c:v>
                </c:pt>
                <c:pt idx="574">
                  <c:v>1.4371893840637418E-4</c:v>
                </c:pt>
                <c:pt idx="575">
                  <c:v>1.435817095954098E-4</c:v>
                </c:pt>
                <c:pt idx="576">
                  <c:v>1.4345030273892168E-4</c:v>
                </c:pt>
                <c:pt idx="577">
                  <c:v>1.4331622212096571E-4</c:v>
                </c:pt>
                <c:pt idx="578">
                  <c:v>1.4318783085040968E-4</c:v>
                </c:pt>
                <c:pt idx="579">
                  <c:v>1.4305682814817907E-4</c:v>
                </c:pt>
                <c:pt idx="580">
                  <c:v>1.4294346216948869E-4</c:v>
                </c:pt>
                <c:pt idx="581">
                  <c:v>1.4281930822843843E-4</c:v>
                </c:pt>
                <c:pt idx="582">
                  <c:v>1.4269263038512757E-4</c:v>
                </c:pt>
                <c:pt idx="583">
                  <c:v>1.4257132995028731E-4</c:v>
                </c:pt>
                <c:pt idx="584">
                  <c:v>1.4244756452197078E-4</c:v>
                </c:pt>
                <c:pt idx="585">
                  <c:v>1.4232905373063153E-4</c:v>
                </c:pt>
                <c:pt idx="586">
                  <c:v>1.4220813550825396E-4</c:v>
                </c:pt>
                <c:pt idx="587">
                  <c:v>1.4209606615614889E-4</c:v>
                </c:pt>
                <c:pt idx="588">
                  <c:v>1.4197421705383124E-4</c:v>
                </c:pt>
                <c:pt idx="589">
                  <c:v>1.418647281825745E-4</c:v>
                </c:pt>
                <c:pt idx="590">
                  <c:v>1.4174568559366016E-4</c:v>
                </c:pt>
                <c:pt idx="591">
                  <c:v>1.4164581349919583E-4</c:v>
                </c:pt>
                <c:pt idx="592">
                  <c:v>1.415364415306435E-4</c:v>
                </c:pt>
                <c:pt idx="593">
                  <c:v>1.4142485050622618E-4</c:v>
                </c:pt>
                <c:pt idx="594">
                  <c:v>1.4131800060934388E-4</c:v>
                </c:pt>
                <c:pt idx="595">
                  <c:v>1.4120898358824477E-4</c:v>
                </c:pt>
                <c:pt idx="596">
                  <c:v>1.411045990601277E-4</c:v>
                </c:pt>
                <c:pt idx="597">
                  <c:v>1.4099809814833663E-4</c:v>
                </c:pt>
                <c:pt idx="598">
                  <c:v>1.408993947529082E-4</c:v>
                </c:pt>
                <c:pt idx="599">
                  <c:v>1.4079208207582253E-4</c:v>
                </c:pt>
                <c:pt idx="600">
                  <c:v>1.406956587311637E-4</c:v>
                </c:pt>
                <c:pt idx="601">
                  <c:v>1.4059082569519687E-4</c:v>
                </c:pt>
                <c:pt idx="602">
                  <c:v>1.4049350922846359E-4</c:v>
                </c:pt>
                <c:pt idx="603">
                  <c:v>1.4040656821650473E-4</c:v>
                </c:pt>
                <c:pt idx="604">
                  <c:v>1.4030830799911898E-4</c:v>
                </c:pt>
                <c:pt idx="605">
                  <c:v>1.4021724404872997E-4</c:v>
                </c:pt>
                <c:pt idx="606">
                  <c:v>1.401182394653049E-4</c:v>
                </c:pt>
                <c:pt idx="607">
                  <c:v>1.4002928323420699E-4</c:v>
                </c:pt>
                <c:pt idx="608">
                  <c:v>1.399325708036769E-4</c:v>
                </c:pt>
                <c:pt idx="609">
                  <c:v>1.3984279479484858E-4</c:v>
                </c:pt>
                <c:pt idx="610">
                  <c:v>1.3975120256840855E-4</c:v>
                </c:pt>
                <c:pt idx="611">
                  <c:v>1.3966350680088649E-4</c:v>
                </c:pt>
                <c:pt idx="612">
                  <c:v>1.3957403748720478E-4</c:v>
                </c:pt>
                <c:pt idx="613">
                  <c:v>1.3948837488092977E-4</c:v>
                </c:pt>
                <c:pt idx="614">
                  <c:v>1.39400980416136E-4</c:v>
                </c:pt>
                <c:pt idx="615">
                  <c:v>1.3932267421912253E-4</c:v>
                </c:pt>
                <c:pt idx="616">
                  <c:v>1.3922928696174518E-4</c:v>
                </c:pt>
                <c:pt idx="617">
                  <c:v>1.3915020487378465E-4</c:v>
                </c:pt>
                <c:pt idx="618">
                  <c:v>1.390668201055383E-4</c:v>
                </c:pt>
                <c:pt idx="619">
                  <c:v>1.389895456551831E-4</c:v>
                </c:pt>
                <c:pt idx="620">
                  <c:v>1.3890553682547184E-4</c:v>
                </c:pt>
                <c:pt idx="621">
                  <c:v>1.3882755636322511E-4</c:v>
                </c:pt>
                <c:pt idx="622">
                  <c:v>1.3874800139004485E-4</c:v>
                </c:pt>
                <c:pt idx="623">
                  <c:v>1.3867183372974861E-4</c:v>
                </c:pt>
                <c:pt idx="624">
                  <c:v>1.3859412864936107E-4</c:v>
                </c:pt>
                <c:pt idx="625">
                  <c:v>1.3851973258262966E-4</c:v>
                </c:pt>
                <c:pt idx="626">
                  <c:v>1.3845327291612348E-4</c:v>
                </c:pt>
                <c:pt idx="627">
                  <c:v>1.3838750519571587E-4</c:v>
                </c:pt>
                <c:pt idx="628">
                  <c:v>1.3831318033342692E-4</c:v>
                </c:pt>
                <c:pt idx="629">
                  <c:v>1.3824430396884981E-4</c:v>
                </c:pt>
                <c:pt idx="630">
                  <c:v>1.3816942739383145E-4</c:v>
                </c:pt>
                <c:pt idx="631">
                  <c:v>1.3809992601535354E-4</c:v>
                </c:pt>
                <c:pt idx="632">
                  <c:v>1.3802902347701489E-4</c:v>
                </c:pt>
                <c:pt idx="633">
                  <c:v>1.3796331934874486E-4</c:v>
                </c:pt>
                <c:pt idx="634">
                  <c:v>1.3789189223200061E-4</c:v>
                </c:pt>
                <c:pt idx="635">
                  <c:v>1.3782772017499094E-4</c:v>
                </c:pt>
                <c:pt idx="636">
                  <c:v>1.3775795899728744E-4</c:v>
                </c:pt>
                <c:pt idx="637">
                  <c:v>1.3769320698947733E-4</c:v>
                </c:pt>
                <c:pt idx="638">
                  <c:v>1.3763536452023371E-4</c:v>
                </c:pt>
                <c:pt idx="639">
                  <c:v>1.3756999813073327E-4</c:v>
                </c:pt>
                <c:pt idx="640">
                  <c:v>1.3750942548609415E-4</c:v>
                </c:pt>
                <c:pt idx="641">
                  <c:v>1.374435781738075E-4</c:v>
                </c:pt>
                <c:pt idx="642">
                  <c:v>1.3738442037904147E-4</c:v>
                </c:pt>
                <c:pt idx="643">
                  <c:v>1.3732011150047161E-4</c:v>
                </c:pt>
                <c:pt idx="644">
                  <c:v>1.3726042152835605E-4</c:v>
                </c:pt>
                <c:pt idx="645">
                  <c:v>1.371995305347788E-4</c:v>
                </c:pt>
                <c:pt idx="646">
                  <c:v>1.3714123616683849E-4</c:v>
                </c:pt>
                <c:pt idx="647">
                  <c:v>1.3708176920381452E-4</c:v>
                </c:pt>
                <c:pt idx="648">
                  <c:v>1.3702483846992749E-4</c:v>
                </c:pt>
                <c:pt idx="649">
                  <c:v>1.3696676290561314E-4</c:v>
                </c:pt>
                <c:pt idx="650">
                  <c:v>1.3691651675543283E-4</c:v>
                </c:pt>
                <c:pt idx="651">
                  <c:v>1.3686150071431005E-4</c:v>
                </c:pt>
                <c:pt idx="652">
                  <c:v>1.3680537880950952E-4</c:v>
                </c:pt>
                <c:pt idx="653">
                  <c:v>1.3675165122078469E-4</c:v>
                </c:pt>
                <c:pt idx="654">
                  <c:v>1.3669684397826475E-4</c:v>
                </c:pt>
                <c:pt idx="655">
                  <c:v>1.3664437526147668E-4</c:v>
                </c:pt>
                <c:pt idx="656">
                  <c:v>1.3659085248957369E-4</c:v>
                </c:pt>
                <c:pt idx="657">
                  <c:v>1.3654125726804582E-4</c:v>
                </c:pt>
                <c:pt idx="658">
                  <c:v>1.3648734590727317E-4</c:v>
                </c:pt>
                <c:pt idx="659">
                  <c:v>1.3643891381602736E-4</c:v>
                </c:pt>
                <c:pt idx="660">
                  <c:v>1.3638626710243593E-4</c:v>
                </c:pt>
                <c:pt idx="661">
                  <c:v>1.3633740405798441E-4</c:v>
                </c:pt>
                <c:pt idx="662">
                  <c:v>1.3629220757800016E-4</c:v>
                </c:pt>
                <c:pt idx="663">
                  <c:v>1.3624443753678048E-4</c:v>
                </c:pt>
                <c:pt idx="664">
                  <c:v>1.3619873723813515E-4</c:v>
                </c:pt>
                <c:pt idx="665">
                  <c:v>1.3614906070886381E-4</c:v>
                </c:pt>
                <c:pt idx="666">
                  <c:v>1.3610443388845173E-4</c:v>
                </c:pt>
                <c:pt idx="667">
                  <c:v>1.3605592450086036E-4</c:v>
                </c:pt>
                <c:pt idx="668">
                  <c:v>1.3601090229747802E-4</c:v>
                </c:pt>
                <c:pt idx="669">
                  <c:v>1.3596497726111079E-4</c:v>
                </c:pt>
                <c:pt idx="670">
                  <c:v>1.3592242372585311E-4</c:v>
                </c:pt>
                <c:pt idx="671">
                  <c:v>1.3588034972853956E-4</c:v>
                </c:pt>
                <c:pt idx="672">
                  <c:v>1.358373714132147E-4</c:v>
                </c:pt>
                <c:pt idx="673">
                  <c:v>1.3579761919218955E-4</c:v>
                </c:pt>
                <c:pt idx="674">
                  <c:v>1.3575964902327008E-4</c:v>
                </c:pt>
                <c:pt idx="675">
                  <c:v>1.3571807685031317E-4</c:v>
                </c:pt>
                <c:pt idx="676">
                  <c:v>1.3567698918857547E-4</c:v>
                </c:pt>
                <c:pt idx="677">
                  <c:v>1.3563638049463283E-4</c:v>
                </c:pt>
                <c:pt idx="678">
                  <c:v>1.3559495842473793E-4</c:v>
                </c:pt>
                <c:pt idx="679">
                  <c:v>1.3555530629226676E-4</c:v>
                </c:pt>
                <c:pt idx="680">
                  <c:v>1.3551486015435924E-4</c:v>
                </c:pt>
                <c:pt idx="681">
                  <c:v>1.3547614245428569E-4</c:v>
                </c:pt>
                <c:pt idx="682">
                  <c:v>1.3543664966478633E-4</c:v>
                </c:pt>
                <c:pt idx="683">
                  <c:v>1.3539884476775852E-4</c:v>
                </c:pt>
                <c:pt idx="684">
                  <c:v>1.3536028325327078E-4</c:v>
                </c:pt>
                <c:pt idx="685">
                  <c:v>1.3532692334499095E-4</c:v>
                </c:pt>
                <c:pt idx="686">
                  <c:v>1.352903997445023E-4</c:v>
                </c:pt>
                <c:pt idx="687">
                  <c:v>1.3525314544502785E-4</c:v>
                </c:pt>
                <c:pt idx="688">
                  <c:v>1.3521748381207889E-4</c:v>
                </c:pt>
                <c:pt idx="689">
                  <c:v>1.3518110890925415E-4</c:v>
                </c:pt>
                <c:pt idx="690">
                  <c:v>1.3514628925366325E-4</c:v>
                </c:pt>
                <c:pt idx="691">
                  <c:v>1.3511077334752905E-4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710816"/>
        <c:axId val="842707680"/>
      </c:lineChart>
      <c:dateAx>
        <c:axId val="8427108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it-IT"/>
          </a:p>
        </c:txPr>
        <c:crossAx val="842707680"/>
        <c:crosses val="autoZero"/>
        <c:auto val="1"/>
        <c:lblOffset val="100"/>
        <c:baseTimeUnit val="months"/>
      </c:dateAx>
      <c:valAx>
        <c:axId val="84270768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842710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1"/>
          <c:tx>
            <c:strRef>
              <c:f>Eur6M!$AF$2</c:f>
              <c:strCache>
                <c:ptCount val="1"/>
                <c:pt idx="0">
                  <c:v>fwd rate (from simple)</c:v>
                </c:pt>
              </c:strCache>
            </c:strRef>
          </c:tx>
          <c:marker>
            <c:symbol val="none"/>
          </c:marker>
          <c:cat>
            <c:numRef>
              <c:f>Eur6M!$AC$3:$AC$694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42402</c:v>
                </c:pt>
                <c:pt idx="5">
                  <c:v>42431</c:v>
                </c:pt>
                <c:pt idx="6">
                  <c:v>42464</c:v>
                </c:pt>
                <c:pt idx="7">
                  <c:v>42492</c:v>
                </c:pt>
                <c:pt idx="8">
                  <c:v>42523</c:v>
                </c:pt>
                <c:pt idx="9">
                  <c:v>42555</c:v>
                </c:pt>
                <c:pt idx="10">
                  <c:v>42584</c:v>
                </c:pt>
                <c:pt idx="11">
                  <c:v>42615</c:v>
                </c:pt>
                <c:pt idx="12">
                  <c:v>42646</c:v>
                </c:pt>
                <c:pt idx="13">
                  <c:v>42676</c:v>
                </c:pt>
                <c:pt idx="14">
                  <c:v>42706</c:v>
                </c:pt>
                <c:pt idx="15">
                  <c:v>42737</c:v>
                </c:pt>
                <c:pt idx="16">
                  <c:v>42768</c:v>
                </c:pt>
                <c:pt idx="17">
                  <c:v>42796</c:v>
                </c:pt>
                <c:pt idx="18">
                  <c:v>42828</c:v>
                </c:pt>
                <c:pt idx="19">
                  <c:v>42857</c:v>
                </c:pt>
                <c:pt idx="20">
                  <c:v>42888</c:v>
                </c:pt>
                <c:pt idx="21">
                  <c:v>42919</c:v>
                </c:pt>
                <c:pt idx="22">
                  <c:v>42949</c:v>
                </c:pt>
                <c:pt idx="23">
                  <c:v>42982</c:v>
                </c:pt>
                <c:pt idx="24">
                  <c:v>43010</c:v>
                </c:pt>
                <c:pt idx="25">
                  <c:v>43041</c:v>
                </c:pt>
                <c:pt idx="26">
                  <c:v>43073</c:v>
                </c:pt>
                <c:pt idx="27">
                  <c:v>43102</c:v>
                </c:pt>
                <c:pt idx="28">
                  <c:v>43133</c:v>
                </c:pt>
                <c:pt idx="29">
                  <c:v>43161</c:v>
                </c:pt>
                <c:pt idx="30">
                  <c:v>43193</c:v>
                </c:pt>
                <c:pt idx="31">
                  <c:v>43222</c:v>
                </c:pt>
                <c:pt idx="32">
                  <c:v>43255</c:v>
                </c:pt>
                <c:pt idx="33">
                  <c:v>43283</c:v>
                </c:pt>
                <c:pt idx="34">
                  <c:v>43314</c:v>
                </c:pt>
                <c:pt idx="35">
                  <c:v>43346</c:v>
                </c:pt>
                <c:pt idx="36">
                  <c:v>43375</c:v>
                </c:pt>
                <c:pt idx="37">
                  <c:v>43406</c:v>
                </c:pt>
                <c:pt idx="38">
                  <c:v>43437</c:v>
                </c:pt>
                <c:pt idx="39">
                  <c:v>43467</c:v>
                </c:pt>
                <c:pt idx="40">
                  <c:v>43500</c:v>
                </c:pt>
                <c:pt idx="41">
                  <c:v>43528</c:v>
                </c:pt>
                <c:pt idx="42">
                  <c:v>43557</c:v>
                </c:pt>
                <c:pt idx="43">
                  <c:v>43587</c:v>
                </c:pt>
                <c:pt idx="44">
                  <c:v>43619</c:v>
                </c:pt>
                <c:pt idx="45">
                  <c:v>43648</c:v>
                </c:pt>
                <c:pt idx="46">
                  <c:v>43679</c:v>
                </c:pt>
                <c:pt idx="47">
                  <c:v>43710</c:v>
                </c:pt>
                <c:pt idx="48">
                  <c:v>43740</c:v>
                </c:pt>
                <c:pt idx="49">
                  <c:v>43773</c:v>
                </c:pt>
                <c:pt idx="50">
                  <c:v>43801</c:v>
                </c:pt>
                <c:pt idx="51">
                  <c:v>43832</c:v>
                </c:pt>
                <c:pt idx="52">
                  <c:v>43864</c:v>
                </c:pt>
                <c:pt idx="53">
                  <c:v>43892</c:v>
                </c:pt>
                <c:pt idx="54">
                  <c:v>43923</c:v>
                </c:pt>
                <c:pt idx="55">
                  <c:v>43955</c:v>
                </c:pt>
                <c:pt idx="56">
                  <c:v>43984</c:v>
                </c:pt>
                <c:pt idx="57">
                  <c:v>44014</c:v>
                </c:pt>
                <c:pt idx="58">
                  <c:v>44046</c:v>
                </c:pt>
                <c:pt idx="59">
                  <c:v>44076</c:v>
                </c:pt>
                <c:pt idx="60">
                  <c:v>44106</c:v>
                </c:pt>
                <c:pt idx="61">
                  <c:v>44137</c:v>
                </c:pt>
                <c:pt idx="62">
                  <c:v>44167</c:v>
                </c:pt>
                <c:pt idx="63">
                  <c:v>44200</c:v>
                </c:pt>
                <c:pt idx="64">
                  <c:v>44229</c:v>
                </c:pt>
                <c:pt idx="65">
                  <c:v>44257</c:v>
                </c:pt>
                <c:pt idx="66">
                  <c:v>44292</c:v>
                </c:pt>
                <c:pt idx="67">
                  <c:v>44319</c:v>
                </c:pt>
                <c:pt idx="68">
                  <c:v>44349</c:v>
                </c:pt>
                <c:pt idx="69">
                  <c:v>44379</c:v>
                </c:pt>
                <c:pt idx="70">
                  <c:v>44410</c:v>
                </c:pt>
                <c:pt idx="71">
                  <c:v>44441</c:v>
                </c:pt>
                <c:pt idx="72">
                  <c:v>44473</c:v>
                </c:pt>
                <c:pt idx="73">
                  <c:v>44502</c:v>
                </c:pt>
                <c:pt idx="74">
                  <c:v>44532</c:v>
                </c:pt>
                <c:pt idx="75">
                  <c:v>44564</c:v>
                </c:pt>
                <c:pt idx="76">
                  <c:v>44594</c:v>
                </c:pt>
                <c:pt idx="77">
                  <c:v>44622</c:v>
                </c:pt>
                <c:pt idx="78">
                  <c:v>44655</c:v>
                </c:pt>
                <c:pt idx="79">
                  <c:v>44683</c:v>
                </c:pt>
                <c:pt idx="80">
                  <c:v>44714</c:v>
                </c:pt>
                <c:pt idx="81">
                  <c:v>44746</c:v>
                </c:pt>
                <c:pt idx="82">
                  <c:v>44775</c:v>
                </c:pt>
                <c:pt idx="83">
                  <c:v>44806</c:v>
                </c:pt>
                <c:pt idx="84">
                  <c:v>44837</c:v>
                </c:pt>
                <c:pt idx="85">
                  <c:v>44867</c:v>
                </c:pt>
                <c:pt idx="86">
                  <c:v>44897</c:v>
                </c:pt>
                <c:pt idx="87">
                  <c:v>44928</c:v>
                </c:pt>
                <c:pt idx="88">
                  <c:v>44959</c:v>
                </c:pt>
                <c:pt idx="89">
                  <c:v>44987</c:v>
                </c:pt>
                <c:pt idx="90">
                  <c:v>45019</c:v>
                </c:pt>
                <c:pt idx="91">
                  <c:v>45048</c:v>
                </c:pt>
                <c:pt idx="92">
                  <c:v>45079</c:v>
                </c:pt>
                <c:pt idx="93">
                  <c:v>45110</c:v>
                </c:pt>
                <c:pt idx="94">
                  <c:v>45140</c:v>
                </c:pt>
                <c:pt idx="95">
                  <c:v>45173</c:v>
                </c:pt>
                <c:pt idx="96">
                  <c:v>45201</c:v>
                </c:pt>
                <c:pt idx="97">
                  <c:v>45232</c:v>
                </c:pt>
                <c:pt idx="98">
                  <c:v>45264</c:v>
                </c:pt>
                <c:pt idx="99">
                  <c:v>45293</c:v>
                </c:pt>
                <c:pt idx="100">
                  <c:v>45324</c:v>
                </c:pt>
                <c:pt idx="101">
                  <c:v>45355</c:v>
                </c:pt>
                <c:pt idx="102">
                  <c:v>45384</c:v>
                </c:pt>
                <c:pt idx="103">
                  <c:v>45414</c:v>
                </c:pt>
                <c:pt idx="104">
                  <c:v>45446</c:v>
                </c:pt>
                <c:pt idx="105">
                  <c:v>45475</c:v>
                </c:pt>
                <c:pt idx="106">
                  <c:v>45506</c:v>
                </c:pt>
                <c:pt idx="107">
                  <c:v>45537</c:v>
                </c:pt>
                <c:pt idx="108">
                  <c:v>45567</c:v>
                </c:pt>
                <c:pt idx="109">
                  <c:v>45600</c:v>
                </c:pt>
                <c:pt idx="110">
                  <c:v>45628</c:v>
                </c:pt>
                <c:pt idx="111">
                  <c:v>45659</c:v>
                </c:pt>
                <c:pt idx="112">
                  <c:v>45691</c:v>
                </c:pt>
                <c:pt idx="113">
                  <c:v>45719</c:v>
                </c:pt>
                <c:pt idx="114">
                  <c:v>45749</c:v>
                </c:pt>
                <c:pt idx="115">
                  <c:v>45779</c:v>
                </c:pt>
                <c:pt idx="116">
                  <c:v>45810</c:v>
                </c:pt>
                <c:pt idx="117">
                  <c:v>45840</c:v>
                </c:pt>
                <c:pt idx="118">
                  <c:v>45873</c:v>
                </c:pt>
                <c:pt idx="119">
                  <c:v>45902</c:v>
                </c:pt>
                <c:pt idx="120">
                  <c:v>45932</c:v>
                </c:pt>
                <c:pt idx="121">
                  <c:v>45964</c:v>
                </c:pt>
                <c:pt idx="122">
                  <c:v>45993</c:v>
                </c:pt>
                <c:pt idx="123">
                  <c:v>46024</c:v>
                </c:pt>
                <c:pt idx="124">
                  <c:v>46055</c:v>
                </c:pt>
                <c:pt idx="125">
                  <c:v>46083</c:v>
                </c:pt>
                <c:pt idx="126">
                  <c:v>46114</c:v>
                </c:pt>
                <c:pt idx="127">
                  <c:v>46146</c:v>
                </c:pt>
                <c:pt idx="128">
                  <c:v>46175</c:v>
                </c:pt>
                <c:pt idx="129">
                  <c:v>46205</c:v>
                </c:pt>
                <c:pt idx="130">
                  <c:v>46237</c:v>
                </c:pt>
                <c:pt idx="131">
                  <c:v>46267</c:v>
                </c:pt>
                <c:pt idx="132">
                  <c:v>46297</c:v>
                </c:pt>
                <c:pt idx="133">
                  <c:v>46328</c:v>
                </c:pt>
                <c:pt idx="134">
                  <c:v>46358</c:v>
                </c:pt>
                <c:pt idx="135">
                  <c:v>46391</c:v>
                </c:pt>
                <c:pt idx="136">
                  <c:v>46420</c:v>
                </c:pt>
                <c:pt idx="137">
                  <c:v>46448</c:v>
                </c:pt>
                <c:pt idx="138">
                  <c:v>46479</c:v>
                </c:pt>
                <c:pt idx="139">
                  <c:v>46510</c:v>
                </c:pt>
                <c:pt idx="140">
                  <c:v>46540</c:v>
                </c:pt>
                <c:pt idx="141">
                  <c:v>46570</c:v>
                </c:pt>
                <c:pt idx="142">
                  <c:v>46601</c:v>
                </c:pt>
                <c:pt idx="143">
                  <c:v>46632</c:v>
                </c:pt>
                <c:pt idx="144">
                  <c:v>46664</c:v>
                </c:pt>
                <c:pt idx="145">
                  <c:v>46693</c:v>
                </c:pt>
                <c:pt idx="146">
                  <c:v>46723</c:v>
                </c:pt>
                <c:pt idx="147">
                  <c:v>46755</c:v>
                </c:pt>
                <c:pt idx="148">
                  <c:v>46785</c:v>
                </c:pt>
                <c:pt idx="149">
                  <c:v>46814</c:v>
                </c:pt>
                <c:pt idx="150">
                  <c:v>46846</c:v>
                </c:pt>
                <c:pt idx="151">
                  <c:v>46875</c:v>
                </c:pt>
                <c:pt idx="152">
                  <c:v>46906</c:v>
                </c:pt>
                <c:pt idx="153">
                  <c:v>46937</c:v>
                </c:pt>
                <c:pt idx="154">
                  <c:v>46967</c:v>
                </c:pt>
                <c:pt idx="155">
                  <c:v>47000</c:v>
                </c:pt>
                <c:pt idx="156">
                  <c:v>47028</c:v>
                </c:pt>
                <c:pt idx="157">
                  <c:v>47059</c:v>
                </c:pt>
                <c:pt idx="158">
                  <c:v>47091</c:v>
                </c:pt>
                <c:pt idx="159">
                  <c:v>47120</c:v>
                </c:pt>
                <c:pt idx="160">
                  <c:v>47151</c:v>
                </c:pt>
                <c:pt idx="161">
                  <c:v>47179</c:v>
                </c:pt>
                <c:pt idx="162">
                  <c:v>47211</c:v>
                </c:pt>
                <c:pt idx="163">
                  <c:v>47240</c:v>
                </c:pt>
                <c:pt idx="164">
                  <c:v>47273</c:v>
                </c:pt>
                <c:pt idx="165">
                  <c:v>47301</c:v>
                </c:pt>
                <c:pt idx="166">
                  <c:v>47332</c:v>
                </c:pt>
                <c:pt idx="167">
                  <c:v>47364</c:v>
                </c:pt>
                <c:pt idx="168">
                  <c:v>47393</c:v>
                </c:pt>
                <c:pt idx="169">
                  <c:v>47424</c:v>
                </c:pt>
                <c:pt idx="170">
                  <c:v>47455</c:v>
                </c:pt>
                <c:pt idx="171">
                  <c:v>47485</c:v>
                </c:pt>
                <c:pt idx="172">
                  <c:v>47518</c:v>
                </c:pt>
                <c:pt idx="173">
                  <c:v>47546</c:v>
                </c:pt>
                <c:pt idx="174">
                  <c:v>47575</c:v>
                </c:pt>
                <c:pt idx="175">
                  <c:v>47605</c:v>
                </c:pt>
                <c:pt idx="176">
                  <c:v>47637</c:v>
                </c:pt>
                <c:pt idx="177">
                  <c:v>47666</c:v>
                </c:pt>
                <c:pt idx="178">
                  <c:v>47697</c:v>
                </c:pt>
                <c:pt idx="179">
                  <c:v>47728</c:v>
                </c:pt>
                <c:pt idx="180">
                  <c:v>47758</c:v>
                </c:pt>
                <c:pt idx="181">
                  <c:v>47791</c:v>
                </c:pt>
                <c:pt idx="182">
                  <c:v>47819</c:v>
                </c:pt>
                <c:pt idx="183">
                  <c:v>47850</c:v>
                </c:pt>
                <c:pt idx="184">
                  <c:v>47882</c:v>
                </c:pt>
                <c:pt idx="185">
                  <c:v>47910</c:v>
                </c:pt>
                <c:pt idx="186">
                  <c:v>47940</c:v>
                </c:pt>
                <c:pt idx="187">
                  <c:v>47970</c:v>
                </c:pt>
                <c:pt idx="188">
                  <c:v>48001</c:v>
                </c:pt>
                <c:pt idx="189">
                  <c:v>48031</c:v>
                </c:pt>
                <c:pt idx="190">
                  <c:v>48064</c:v>
                </c:pt>
                <c:pt idx="191">
                  <c:v>48093</c:v>
                </c:pt>
                <c:pt idx="192">
                  <c:v>48123</c:v>
                </c:pt>
                <c:pt idx="193">
                  <c:v>48155</c:v>
                </c:pt>
                <c:pt idx="194">
                  <c:v>48184</c:v>
                </c:pt>
                <c:pt idx="195">
                  <c:v>48215</c:v>
                </c:pt>
                <c:pt idx="196">
                  <c:v>48246</c:v>
                </c:pt>
                <c:pt idx="197">
                  <c:v>48275</c:v>
                </c:pt>
                <c:pt idx="198">
                  <c:v>48306</c:v>
                </c:pt>
                <c:pt idx="199">
                  <c:v>48337</c:v>
                </c:pt>
                <c:pt idx="200">
                  <c:v>48367</c:v>
                </c:pt>
                <c:pt idx="201">
                  <c:v>48397</c:v>
                </c:pt>
                <c:pt idx="202">
                  <c:v>48428</c:v>
                </c:pt>
                <c:pt idx="203">
                  <c:v>48459</c:v>
                </c:pt>
                <c:pt idx="204">
                  <c:v>48491</c:v>
                </c:pt>
                <c:pt idx="205">
                  <c:v>48520</c:v>
                </c:pt>
                <c:pt idx="206">
                  <c:v>48550</c:v>
                </c:pt>
                <c:pt idx="207">
                  <c:v>48582</c:v>
                </c:pt>
                <c:pt idx="208">
                  <c:v>48612</c:v>
                </c:pt>
                <c:pt idx="209">
                  <c:v>48640</c:v>
                </c:pt>
                <c:pt idx="210">
                  <c:v>48673</c:v>
                </c:pt>
                <c:pt idx="211">
                  <c:v>48701</c:v>
                </c:pt>
                <c:pt idx="212">
                  <c:v>48732</c:v>
                </c:pt>
                <c:pt idx="213">
                  <c:v>48764</c:v>
                </c:pt>
                <c:pt idx="214">
                  <c:v>48793</c:v>
                </c:pt>
                <c:pt idx="215">
                  <c:v>48824</c:v>
                </c:pt>
                <c:pt idx="216">
                  <c:v>48855</c:v>
                </c:pt>
                <c:pt idx="217">
                  <c:v>48885</c:v>
                </c:pt>
                <c:pt idx="218">
                  <c:v>48915</c:v>
                </c:pt>
                <c:pt idx="219">
                  <c:v>48946</c:v>
                </c:pt>
                <c:pt idx="220">
                  <c:v>48977</c:v>
                </c:pt>
                <c:pt idx="221">
                  <c:v>49005</c:v>
                </c:pt>
                <c:pt idx="222">
                  <c:v>49037</c:v>
                </c:pt>
                <c:pt idx="223">
                  <c:v>49066</c:v>
                </c:pt>
                <c:pt idx="224">
                  <c:v>49097</c:v>
                </c:pt>
                <c:pt idx="225">
                  <c:v>49128</c:v>
                </c:pt>
                <c:pt idx="226">
                  <c:v>49158</c:v>
                </c:pt>
                <c:pt idx="227">
                  <c:v>49191</c:v>
                </c:pt>
                <c:pt idx="228">
                  <c:v>49219</c:v>
                </c:pt>
                <c:pt idx="229">
                  <c:v>49250</c:v>
                </c:pt>
                <c:pt idx="230">
                  <c:v>49282</c:v>
                </c:pt>
                <c:pt idx="231">
                  <c:v>49311</c:v>
                </c:pt>
                <c:pt idx="232">
                  <c:v>49342</c:v>
                </c:pt>
                <c:pt idx="233">
                  <c:v>49370</c:v>
                </c:pt>
                <c:pt idx="234">
                  <c:v>49401</c:v>
                </c:pt>
                <c:pt idx="235">
                  <c:v>49431</c:v>
                </c:pt>
                <c:pt idx="236">
                  <c:v>49464</c:v>
                </c:pt>
                <c:pt idx="237">
                  <c:v>49492</c:v>
                </c:pt>
                <c:pt idx="238">
                  <c:v>49523</c:v>
                </c:pt>
                <c:pt idx="239">
                  <c:v>49555</c:v>
                </c:pt>
                <c:pt idx="240">
                  <c:v>49584</c:v>
                </c:pt>
                <c:pt idx="241">
                  <c:v>49615</c:v>
                </c:pt>
                <c:pt idx="242">
                  <c:v>49646</c:v>
                </c:pt>
                <c:pt idx="243">
                  <c:v>49676</c:v>
                </c:pt>
                <c:pt idx="244">
                  <c:v>49709</c:v>
                </c:pt>
                <c:pt idx="245">
                  <c:v>49737</c:v>
                </c:pt>
                <c:pt idx="246">
                  <c:v>49767</c:v>
                </c:pt>
                <c:pt idx="247">
                  <c:v>49797</c:v>
                </c:pt>
                <c:pt idx="248">
                  <c:v>49828</c:v>
                </c:pt>
                <c:pt idx="249">
                  <c:v>49858</c:v>
                </c:pt>
                <c:pt idx="250">
                  <c:v>49891</c:v>
                </c:pt>
                <c:pt idx="251">
                  <c:v>49920</c:v>
                </c:pt>
                <c:pt idx="252">
                  <c:v>49950</c:v>
                </c:pt>
                <c:pt idx="253">
                  <c:v>49982</c:v>
                </c:pt>
                <c:pt idx="254">
                  <c:v>50011</c:v>
                </c:pt>
                <c:pt idx="255">
                  <c:v>50042</c:v>
                </c:pt>
                <c:pt idx="256">
                  <c:v>50073</c:v>
                </c:pt>
                <c:pt idx="257">
                  <c:v>50101</c:v>
                </c:pt>
                <c:pt idx="258">
                  <c:v>50132</c:v>
                </c:pt>
                <c:pt idx="259">
                  <c:v>50164</c:v>
                </c:pt>
                <c:pt idx="260">
                  <c:v>50193</c:v>
                </c:pt>
                <c:pt idx="261">
                  <c:v>50223</c:v>
                </c:pt>
                <c:pt idx="262">
                  <c:v>50255</c:v>
                </c:pt>
                <c:pt idx="263">
                  <c:v>50285</c:v>
                </c:pt>
                <c:pt idx="264">
                  <c:v>50315</c:v>
                </c:pt>
                <c:pt idx="265">
                  <c:v>50346</c:v>
                </c:pt>
                <c:pt idx="266">
                  <c:v>50376</c:v>
                </c:pt>
                <c:pt idx="267">
                  <c:v>50409</c:v>
                </c:pt>
                <c:pt idx="268">
                  <c:v>50438</c:v>
                </c:pt>
                <c:pt idx="269">
                  <c:v>50466</c:v>
                </c:pt>
                <c:pt idx="270">
                  <c:v>50497</c:v>
                </c:pt>
                <c:pt idx="271">
                  <c:v>50528</c:v>
                </c:pt>
                <c:pt idx="272">
                  <c:v>50558</c:v>
                </c:pt>
                <c:pt idx="273">
                  <c:v>50588</c:v>
                </c:pt>
                <c:pt idx="274">
                  <c:v>50619</c:v>
                </c:pt>
                <c:pt idx="275">
                  <c:v>50650</c:v>
                </c:pt>
                <c:pt idx="276">
                  <c:v>50682</c:v>
                </c:pt>
                <c:pt idx="277">
                  <c:v>50711</c:v>
                </c:pt>
                <c:pt idx="278">
                  <c:v>50741</c:v>
                </c:pt>
                <c:pt idx="279">
                  <c:v>50773</c:v>
                </c:pt>
                <c:pt idx="280">
                  <c:v>50803</c:v>
                </c:pt>
                <c:pt idx="281">
                  <c:v>50831</c:v>
                </c:pt>
                <c:pt idx="282">
                  <c:v>50864</c:v>
                </c:pt>
                <c:pt idx="283">
                  <c:v>50892</c:v>
                </c:pt>
                <c:pt idx="284">
                  <c:v>50923</c:v>
                </c:pt>
                <c:pt idx="285">
                  <c:v>50955</c:v>
                </c:pt>
                <c:pt idx="286">
                  <c:v>50984</c:v>
                </c:pt>
                <c:pt idx="287">
                  <c:v>51015</c:v>
                </c:pt>
                <c:pt idx="288">
                  <c:v>51046</c:v>
                </c:pt>
                <c:pt idx="289">
                  <c:v>51076</c:v>
                </c:pt>
                <c:pt idx="290">
                  <c:v>51106</c:v>
                </c:pt>
                <c:pt idx="291">
                  <c:v>51137</c:v>
                </c:pt>
                <c:pt idx="292">
                  <c:v>51168</c:v>
                </c:pt>
                <c:pt idx="293">
                  <c:v>51197</c:v>
                </c:pt>
                <c:pt idx="294">
                  <c:v>51229</c:v>
                </c:pt>
                <c:pt idx="295">
                  <c:v>51258</c:v>
                </c:pt>
                <c:pt idx="296">
                  <c:v>51291</c:v>
                </c:pt>
                <c:pt idx="297">
                  <c:v>51319</c:v>
                </c:pt>
                <c:pt idx="298">
                  <c:v>51350</c:v>
                </c:pt>
                <c:pt idx="299">
                  <c:v>51382</c:v>
                </c:pt>
                <c:pt idx="300">
                  <c:v>51411</c:v>
                </c:pt>
                <c:pt idx="301">
                  <c:v>51442</c:v>
                </c:pt>
                <c:pt idx="302">
                  <c:v>51473</c:v>
                </c:pt>
                <c:pt idx="303">
                  <c:v>51503</c:v>
                </c:pt>
                <c:pt idx="304">
                  <c:v>51536</c:v>
                </c:pt>
                <c:pt idx="305">
                  <c:v>51564</c:v>
                </c:pt>
                <c:pt idx="306">
                  <c:v>51593</c:v>
                </c:pt>
                <c:pt idx="307">
                  <c:v>51623</c:v>
                </c:pt>
                <c:pt idx="308">
                  <c:v>51655</c:v>
                </c:pt>
                <c:pt idx="309">
                  <c:v>51684</c:v>
                </c:pt>
                <c:pt idx="310">
                  <c:v>51715</c:v>
                </c:pt>
                <c:pt idx="311">
                  <c:v>51746</c:v>
                </c:pt>
                <c:pt idx="312">
                  <c:v>51776</c:v>
                </c:pt>
                <c:pt idx="313">
                  <c:v>51809</c:v>
                </c:pt>
                <c:pt idx="314">
                  <c:v>51837</c:v>
                </c:pt>
                <c:pt idx="315">
                  <c:v>51868</c:v>
                </c:pt>
                <c:pt idx="316">
                  <c:v>51900</c:v>
                </c:pt>
                <c:pt idx="317">
                  <c:v>51928</c:v>
                </c:pt>
                <c:pt idx="318">
                  <c:v>51958</c:v>
                </c:pt>
                <c:pt idx="319">
                  <c:v>51988</c:v>
                </c:pt>
                <c:pt idx="320">
                  <c:v>52019</c:v>
                </c:pt>
                <c:pt idx="321">
                  <c:v>52049</c:v>
                </c:pt>
                <c:pt idx="322">
                  <c:v>52082</c:v>
                </c:pt>
                <c:pt idx="323">
                  <c:v>52111</c:v>
                </c:pt>
                <c:pt idx="324">
                  <c:v>52141</c:v>
                </c:pt>
                <c:pt idx="325">
                  <c:v>52173</c:v>
                </c:pt>
                <c:pt idx="326">
                  <c:v>52202</c:v>
                </c:pt>
                <c:pt idx="327">
                  <c:v>52233</c:v>
                </c:pt>
                <c:pt idx="328">
                  <c:v>52264</c:v>
                </c:pt>
                <c:pt idx="329">
                  <c:v>52292</c:v>
                </c:pt>
                <c:pt idx="330">
                  <c:v>52323</c:v>
                </c:pt>
                <c:pt idx="331">
                  <c:v>52355</c:v>
                </c:pt>
                <c:pt idx="332">
                  <c:v>52384</c:v>
                </c:pt>
                <c:pt idx="333">
                  <c:v>52414</c:v>
                </c:pt>
                <c:pt idx="334">
                  <c:v>52446</c:v>
                </c:pt>
                <c:pt idx="335">
                  <c:v>52476</c:v>
                </c:pt>
                <c:pt idx="336">
                  <c:v>52506</c:v>
                </c:pt>
                <c:pt idx="337">
                  <c:v>52537</c:v>
                </c:pt>
                <c:pt idx="338">
                  <c:v>52567</c:v>
                </c:pt>
                <c:pt idx="339">
                  <c:v>52600</c:v>
                </c:pt>
                <c:pt idx="340">
                  <c:v>52629</c:v>
                </c:pt>
                <c:pt idx="341">
                  <c:v>52658</c:v>
                </c:pt>
                <c:pt idx="342">
                  <c:v>52691</c:v>
                </c:pt>
                <c:pt idx="343">
                  <c:v>52719</c:v>
                </c:pt>
                <c:pt idx="344">
                  <c:v>52750</c:v>
                </c:pt>
                <c:pt idx="345">
                  <c:v>52782</c:v>
                </c:pt>
                <c:pt idx="346">
                  <c:v>52811</c:v>
                </c:pt>
                <c:pt idx="347">
                  <c:v>52842</c:v>
                </c:pt>
                <c:pt idx="348">
                  <c:v>52873</c:v>
                </c:pt>
                <c:pt idx="349">
                  <c:v>52903</c:v>
                </c:pt>
                <c:pt idx="350">
                  <c:v>52933</c:v>
                </c:pt>
                <c:pt idx="351">
                  <c:v>52964</c:v>
                </c:pt>
                <c:pt idx="352">
                  <c:v>52995</c:v>
                </c:pt>
                <c:pt idx="353">
                  <c:v>53023</c:v>
                </c:pt>
                <c:pt idx="354">
                  <c:v>53055</c:v>
                </c:pt>
                <c:pt idx="355">
                  <c:v>53084</c:v>
                </c:pt>
                <c:pt idx="356">
                  <c:v>53115</c:v>
                </c:pt>
                <c:pt idx="357">
                  <c:v>53146</c:v>
                </c:pt>
                <c:pt idx="358">
                  <c:v>53176</c:v>
                </c:pt>
                <c:pt idx="359">
                  <c:v>53209</c:v>
                </c:pt>
                <c:pt idx="360">
                  <c:v>53237</c:v>
                </c:pt>
                <c:pt idx="361">
                  <c:v>53268</c:v>
                </c:pt>
                <c:pt idx="362">
                  <c:v>53300</c:v>
                </c:pt>
                <c:pt idx="363">
                  <c:v>53329</c:v>
                </c:pt>
                <c:pt idx="364">
                  <c:v>53360</c:v>
                </c:pt>
                <c:pt idx="365">
                  <c:v>53388</c:v>
                </c:pt>
                <c:pt idx="366">
                  <c:v>53419</c:v>
                </c:pt>
                <c:pt idx="367">
                  <c:v>53449</c:v>
                </c:pt>
                <c:pt idx="368">
                  <c:v>53482</c:v>
                </c:pt>
                <c:pt idx="369">
                  <c:v>53510</c:v>
                </c:pt>
                <c:pt idx="370">
                  <c:v>53541</c:v>
                </c:pt>
                <c:pt idx="371">
                  <c:v>53573</c:v>
                </c:pt>
                <c:pt idx="372">
                  <c:v>53602</c:v>
                </c:pt>
                <c:pt idx="373">
                  <c:v>53633</c:v>
                </c:pt>
                <c:pt idx="374">
                  <c:v>53664</c:v>
                </c:pt>
                <c:pt idx="375">
                  <c:v>53694</c:v>
                </c:pt>
                <c:pt idx="376">
                  <c:v>53727</c:v>
                </c:pt>
                <c:pt idx="377">
                  <c:v>53755</c:v>
                </c:pt>
                <c:pt idx="378">
                  <c:v>53784</c:v>
                </c:pt>
                <c:pt idx="379">
                  <c:v>53814</c:v>
                </c:pt>
                <c:pt idx="380">
                  <c:v>53846</c:v>
                </c:pt>
                <c:pt idx="381">
                  <c:v>53875</c:v>
                </c:pt>
                <c:pt idx="382">
                  <c:v>53906</c:v>
                </c:pt>
                <c:pt idx="383">
                  <c:v>53937</c:v>
                </c:pt>
                <c:pt idx="384">
                  <c:v>53967</c:v>
                </c:pt>
                <c:pt idx="385">
                  <c:v>54000</c:v>
                </c:pt>
                <c:pt idx="386">
                  <c:v>54028</c:v>
                </c:pt>
                <c:pt idx="387">
                  <c:v>54059</c:v>
                </c:pt>
                <c:pt idx="388">
                  <c:v>54091</c:v>
                </c:pt>
                <c:pt idx="389">
                  <c:v>54119</c:v>
                </c:pt>
                <c:pt idx="390">
                  <c:v>54150</c:v>
                </c:pt>
                <c:pt idx="391">
                  <c:v>54182</c:v>
                </c:pt>
                <c:pt idx="392">
                  <c:v>54211</c:v>
                </c:pt>
                <c:pt idx="393">
                  <c:v>54241</c:v>
                </c:pt>
                <c:pt idx="394">
                  <c:v>54273</c:v>
                </c:pt>
                <c:pt idx="395">
                  <c:v>54303</c:v>
                </c:pt>
                <c:pt idx="396">
                  <c:v>54333</c:v>
                </c:pt>
                <c:pt idx="397">
                  <c:v>54364</c:v>
                </c:pt>
                <c:pt idx="398">
                  <c:v>54394</c:v>
                </c:pt>
                <c:pt idx="399">
                  <c:v>54427</c:v>
                </c:pt>
                <c:pt idx="400">
                  <c:v>54456</c:v>
                </c:pt>
                <c:pt idx="401">
                  <c:v>54484</c:v>
                </c:pt>
                <c:pt idx="402">
                  <c:v>54515</c:v>
                </c:pt>
                <c:pt idx="403">
                  <c:v>54546</c:v>
                </c:pt>
                <c:pt idx="404">
                  <c:v>54576</c:v>
                </c:pt>
                <c:pt idx="405">
                  <c:v>54606</c:v>
                </c:pt>
                <c:pt idx="406">
                  <c:v>54637</c:v>
                </c:pt>
                <c:pt idx="407">
                  <c:v>54668</c:v>
                </c:pt>
                <c:pt idx="408">
                  <c:v>54700</c:v>
                </c:pt>
                <c:pt idx="409">
                  <c:v>54729</c:v>
                </c:pt>
                <c:pt idx="410">
                  <c:v>54759</c:v>
                </c:pt>
                <c:pt idx="411">
                  <c:v>54791</c:v>
                </c:pt>
                <c:pt idx="412">
                  <c:v>54821</c:v>
                </c:pt>
                <c:pt idx="413">
                  <c:v>54849</c:v>
                </c:pt>
                <c:pt idx="414">
                  <c:v>54882</c:v>
                </c:pt>
                <c:pt idx="415">
                  <c:v>54910</c:v>
                </c:pt>
                <c:pt idx="416">
                  <c:v>54941</c:v>
                </c:pt>
                <c:pt idx="417">
                  <c:v>54973</c:v>
                </c:pt>
                <c:pt idx="418">
                  <c:v>55002</c:v>
                </c:pt>
                <c:pt idx="419">
                  <c:v>55033</c:v>
                </c:pt>
                <c:pt idx="420">
                  <c:v>55064</c:v>
                </c:pt>
                <c:pt idx="421">
                  <c:v>55094</c:v>
                </c:pt>
                <c:pt idx="422">
                  <c:v>55124</c:v>
                </c:pt>
                <c:pt idx="423">
                  <c:v>55155</c:v>
                </c:pt>
                <c:pt idx="424">
                  <c:v>55186</c:v>
                </c:pt>
                <c:pt idx="425">
                  <c:v>55214</c:v>
                </c:pt>
                <c:pt idx="426">
                  <c:v>55247</c:v>
                </c:pt>
                <c:pt idx="427">
                  <c:v>55275</c:v>
                </c:pt>
                <c:pt idx="428">
                  <c:v>55306</c:v>
                </c:pt>
                <c:pt idx="429">
                  <c:v>55337</c:v>
                </c:pt>
                <c:pt idx="430">
                  <c:v>55367</c:v>
                </c:pt>
                <c:pt idx="431">
                  <c:v>55400</c:v>
                </c:pt>
                <c:pt idx="432">
                  <c:v>55428</c:v>
                </c:pt>
                <c:pt idx="433">
                  <c:v>55459</c:v>
                </c:pt>
                <c:pt idx="434">
                  <c:v>55491</c:v>
                </c:pt>
                <c:pt idx="435">
                  <c:v>55520</c:v>
                </c:pt>
                <c:pt idx="436">
                  <c:v>55551</c:v>
                </c:pt>
                <c:pt idx="437">
                  <c:v>55582</c:v>
                </c:pt>
                <c:pt idx="438">
                  <c:v>55611</c:v>
                </c:pt>
                <c:pt idx="439">
                  <c:v>55641</c:v>
                </c:pt>
                <c:pt idx="440">
                  <c:v>55673</c:v>
                </c:pt>
                <c:pt idx="441">
                  <c:v>55702</c:v>
                </c:pt>
                <c:pt idx="442">
                  <c:v>55733</c:v>
                </c:pt>
                <c:pt idx="443">
                  <c:v>55764</c:v>
                </c:pt>
                <c:pt idx="444">
                  <c:v>55794</c:v>
                </c:pt>
                <c:pt idx="445">
                  <c:v>55827</c:v>
                </c:pt>
                <c:pt idx="446">
                  <c:v>55855</c:v>
                </c:pt>
                <c:pt idx="447">
                  <c:v>55886</c:v>
                </c:pt>
                <c:pt idx="448">
                  <c:v>55918</c:v>
                </c:pt>
                <c:pt idx="449">
                  <c:v>55946</c:v>
                </c:pt>
                <c:pt idx="450">
                  <c:v>55976</c:v>
                </c:pt>
                <c:pt idx="451">
                  <c:v>56006</c:v>
                </c:pt>
                <c:pt idx="452">
                  <c:v>56037</c:v>
                </c:pt>
                <c:pt idx="453">
                  <c:v>56067</c:v>
                </c:pt>
                <c:pt idx="454">
                  <c:v>56100</c:v>
                </c:pt>
                <c:pt idx="455">
                  <c:v>56129</c:v>
                </c:pt>
                <c:pt idx="456">
                  <c:v>56159</c:v>
                </c:pt>
                <c:pt idx="457">
                  <c:v>56191</c:v>
                </c:pt>
                <c:pt idx="458">
                  <c:v>56220</c:v>
                </c:pt>
                <c:pt idx="459">
                  <c:v>56251</c:v>
                </c:pt>
                <c:pt idx="460">
                  <c:v>56282</c:v>
                </c:pt>
                <c:pt idx="461">
                  <c:v>56310</c:v>
                </c:pt>
                <c:pt idx="462">
                  <c:v>56341</c:v>
                </c:pt>
                <c:pt idx="463">
                  <c:v>56373</c:v>
                </c:pt>
                <c:pt idx="464">
                  <c:v>56402</c:v>
                </c:pt>
                <c:pt idx="465">
                  <c:v>56432</c:v>
                </c:pt>
                <c:pt idx="466">
                  <c:v>56464</c:v>
                </c:pt>
                <c:pt idx="467">
                  <c:v>56494</c:v>
                </c:pt>
                <c:pt idx="468">
                  <c:v>56524</c:v>
                </c:pt>
                <c:pt idx="469">
                  <c:v>56555</c:v>
                </c:pt>
                <c:pt idx="470">
                  <c:v>56585</c:v>
                </c:pt>
                <c:pt idx="471">
                  <c:v>56618</c:v>
                </c:pt>
                <c:pt idx="472">
                  <c:v>56647</c:v>
                </c:pt>
                <c:pt idx="473">
                  <c:v>56675</c:v>
                </c:pt>
                <c:pt idx="474">
                  <c:v>56706</c:v>
                </c:pt>
                <c:pt idx="475">
                  <c:v>56737</c:v>
                </c:pt>
                <c:pt idx="476">
                  <c:v>56767</c:v>
                </c:pt>
                <c:pt idx="477">
                  <c:v>56797</c:v>
                </c:pt>
                <c:pt idx="478">
                  <c:v>56828</c:v>
                </c:pt>
                <c:pt idx="479">
                  <c:v>56859</c:v>
                </c:pt>
                <c:pt idx="480">
                  <c:v>56891</c:v>
                </c:pt>
                <c:pt idx="481">
                  <c:v>56920</c:v>
                </c:pt>
                <c:pt idx="482">
                  <c:v>56950</c:v>
                </c:pt>
                <c:pt idx="483">
                  <c:v>56982</c:v>
                </c:pt>
                <c:pt idx="484">
                  <c:v>57012</c:v>
                </c:pt>
                <c:pt idx="485">
                  <c:v>57041</c:v>
                </c:pt>
                <c:pt idx="486">
                  <c:v>57074</c:v>
                </c:pt>
                <c:pt idx="487">
                  <c:v>57102</c:v>
                </c:pt>
                <c:pt idx="488">
                  <c:v>57133</c:v>
                </c:pt>
                <c:pt idx="489">
                  <c:v>57164</c:v>
                </c:pt>
                <c:pt idx="490">
                  <c:v>57194</c:v>
                </c:pt>
                <c:pt idx="491">
                  <c:v>57227</c:v>
                </c:pt>
                <c:pt idx="492">
                  <c:v>57255</c:v>
                </c:pt>
                <c:pt idx="493">
                  <c:v>57286</c:v>
                </c:pt>
                <c:pt idx="494">
                  <c:v>57318</c:v>
                </c:pt>
                <c:pt idx="495">
                  <c:v>57347</c:v>
                </c:pt>
                <c:pt idx="496">
                  <c:v>57378</c:v>
                </c:pt>
                <c:pt idx="497">
                  <c:v>57406</c:v>
                </c:pt>
                <c:pt idx="498">
                  <c:v>57437</c:v>
                </c:pt>
                <c:pt idx="499">
                  <c:v>57467</c:v>
                </c:pt>
                <c:pt idx="500">
                  <c:v>57500</c:v>
                </c:pt>
                <c:pt idx="501">
                  <c:v>57528</c:v>
                </c:pt>
                <c:pt idx="502">
                  <c:v>57559</c:v>
                </c:pt>
                <c:pt idx="503">
                  <c:v>57591</c:v>
                </c:pt>
                <c:pt idx="504">
                  <c:v>57620</c:v>
                </c:pt>
                <c:pt idx="505">
                  <c:v>57651</c:v>
                </c:pt>
                <c:pt idx="506">
                  <c:v>57682</c:v>
                </c:pt>
                <c:pt idx="507">
                  <c:v>57712</c:v>
                </c:pt>
                <c:pt idx="508">
                  <c:v>57745</c:v>
                </c:pt>
                <c:pt idx="509">
                  <c:v>57773</c:v>
                </c:pt>
                <c:pt idx="510">
                  <c:v>57802</c:v>
                </c:pt>
                <c:pt idx="511">
                  <c:v>57832</c:v>
                </c:pt>
                <c:pt idx="512">
                  <c:v>57864</c:v>
                </c:pt>
                <c:pt idx="513">
                  <c:v>57893</c:v>
                </c:pt>
                <c:pt idx="514">
                  <c:v>57924</c:v>
                </c:pt>
                <c:pt idx="515">
                  <c:v>57955</c:v>
                </c:pt>
                <c:pt idx="516">
                  <c:v>57985</c:v>
                </c:pt>
                <c:pt idx="517">
                  <c:v>58018</c:v>
                </c:pt>
                <c:pt idx="518">
                  <c:v>58046</c:v>
                </c:pt>
                <c:pt idx="519">
                  <c:v>58077</c:v>
                </c:pt>
                <c:pt idx="520">
                  <c:v>58109</c:v>
                </c:pt>
                <c:pt idx="521">
                  <c:v>58137</c:v>
                </c:pt>
                <c:pt idx="522">
                  <c:v>58167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58320</c:v>
                </c:pt>
                <c:pt idx="528">
                  <c:v>58350</c:v>
                </c:pt>
                <c:pt idx="529">
                  <c:v>58382</c:v>
                </c:pt>
                <c:pt idx="530">
                  <c:v>58411</c:v>
                </c:pt>
                <c:pt idx="531">
                  <c:v>58442</c:v>
                </c:pt>
                <c:pt idx="532">
                  <c:v>58473</c:v>
                </c:pt>
                <c:pt idx="533">
                  <c:v>58502</c:v>
                </c:pt>
                <c:pt idx="534">
                  <c:v>58533</c:v>
                </c:pt>
                <c:pt idx="535">
                  <c:v>58564</c:v>
                </c:pt>
                <c:pt idx="536">
                  <c:v>58594</c:v>
                </c:pt>
                <c:pt idx="537">
                  <c:v>58624</c:v>
                </c:pt>
                <c:pt idx="538">
                  <c:v>58655</c:v>
                </c:pt>
                <c:pt idx="539">
                  <c:v>58686</c:v>
                </c:pt>
                <c:pt idx="540">
                  <c:v>58718</c:v>
                </c:pt>
                <c:pt idx="541">
                  <c:v>58747</c:v>
                </c:pt>
                <c:pt idx="542">
                  <c:v>58777</c:v>
                </c:pt>
                <c:pt idx="543">
                  <c:v>58809</c:v>
                </c:pt>
                <c:pt idx="544">
                  <c:v>58839</c:v>
                </c:pt>
                <c:pt idx="545">
                  <c:v>58867</c:v>
                </c:pt>
                <c:pt idx="546">
                  <c:v>58900</c:v>
                </c:pt>
                <c:pt idx="547">
                  <c:v>58928</c:v>
                </c:pt>
                <c:pt idx="548">
                  <c:v>58959</c:v>
                </c:pt>
                <c:pt idx="549">
                  <c:v>58991</c:v>
                </c:pt>
                <c:pt idx="550">
                  <c:v>59020</c:v>
                </c:pt>
                <c:pt idx="551">
                  <c:v>59051</c:v>
                </c:pt>
                <c:pt idx="552">
                  <c:v>59082</c:v>
                </c:pt>
                <c:pt idx="553">
                  <c:v>59112</c:v>
                </c:pt>
                <c:pt idx="554">
                  <c:v>59142</c:v>
                </c:pt>
                <c:pt idx="555">
                  <c:v>59173</c:v>
                </c:pt>
                <c:pt idx="556">
                  <c:v>59204</c:v>
                </c:pt>
                <c:pt idx="557">
                  <c:v>59232</c:v>
                </c:pt>
                <c:pt idx="558">
                  <c:v>59264</c:v>
                </c:pt>
                <c:pt idx="559">
                  <c:v>59293</c:v>
                </c:pt>
                <c:pt idx="560">
                  <c:v>59324</c:v>
                </c:pt>
                <c:pt idx="561">
                  <c:v>59355</c:v>
                </c:pt>
                <c:pt idx="562">
                  <c:v>59385</c:v>
                </c:pt>
                <c:pt idx="563">
                  <c:v>59418</c:v>
                </c:pt>
                <c:pt idx="564">
                  <c:v>59446</c:v>
                </c:pt>
                <c:pt idx="565">
                  <c:v>59477</c:v>
                </c:pt>
                <c:pt idx="566">
                  <c:v>59509</c:v>
                </c:pt>
                <c:pt idx="567">
                  <c:v>59538</c:v>
                </c:pt>
                <c:pt idx="568">
                  <c:v>59569</c:v>
                </c:pt>
                <c:pt idx="569">
                  <c:v>59597</c:v>
                </c:pt>
                <c:pt idx="570">
                  <c:v>59628</c:v>
                </c:pt>
                <c:pt idx="571">
                  <c:v>59658</c:v>
                </c:pt>
                <c:pt idx="572">
                  <c:v>59691</c:v>
                </c:pt>
                <c:pt idx="573">
                  <c:v>59719</c:v>
                </c:pt>
                <c:pt idx="574">
                  <c:v>59750</c:v>
                </c:pt>
                <c:pt idx="575">
                  <c:v>59782</c:v>
                </c:pt>
                <c:pt idx="576">
                  <c:v>59811</c:v>
                </c:pt>
                <c:pt idx="577">
                  <c:v>59842</c:v>
                </c:pt>
                <c:pt idx="578">
                  <c:v>59873</c:v>
                </c:pt>
                <c:pt idx="579">
                  <c:v>59903</c:v>
                </c:pt>
                <c:pt idx="580">
                  <c:v>59936</c:v>
                </c:pt>
                <c:pt idx="581">
                  <c:v>59964</c:v>
                </c:pt>
                <c:pt idx="582">
                  <c:v>59994</c:v>
                </c:pt>
                <c:pt idx="583">
                  <c:v>60024</c:v>
                </c:pt>
                <c:pt idx="584">
                  <c:v>60055</c:v>
                </c:pt>
                <c:pt idx="585">
                  <c:v>60085</c:v>
                </c:pt>
                <c:pt idx="586">
                  <c:v>60118</c:v>
                </c:pt>
                <c:pt idx="587">
                  <c:v>60147</c:v>
                </c:pt>
                <c:pt idx="588">
                  <c:v>60177</c:v>
                </c:pt>
                <c:pt idx="589">
                  <c:v>60209</c:v>
                </c:pt>
                <c:pt idx="590">
                  <c:v>60238</c:v>
                </c:pt>
                <c:pt idx="591">
                  <c:v>60269</c:v>
                </c:pt>
                <c:pt idx="592">
                  <c:v>60300</c:v>
                </c:pt>
                <c:pt idx="593">
                  <c:v>60328</c:v>
                </c:pt>
                <c:pt idx="594">
                  <c:v>60359</c:v>
                </c:pt>
                <c:pt idx="595">
                  <c:v>60391</c:v>
                </c:pt>
                <c:pt idx="596">
                  <c:v>60420</c:v>
                </c:pt>
                <c:pt idx="597">
                  <c:v>60450</c:v>
                </c:pt>
                <c:pt idx="598">
                  <c:v>60482</c:v>
                </c:pt>
                <c:pt idx="599">
                  <c:v>60512</c:v>
                </c:pt>
                <c:pt idx="600">
                  <c:v>60542</c:v>
                </c:pt>
                <c:pt idx="601">
                  <c:v>60573</c:v>
                </c:pt>
                <c:pt idx="602">
                  <c:v>60603</c:v>
                </c:pt>
                <c:pt idx="603">
                  <c:v>60636</c:v>
                </c:pt>
                <c:pt idx="604">
                  <c:v>60665</c:v>
                </c:pt>
                <c:pt idx="605">
                  <c:v>60693</c:v>
                </c:pt>
                <c:pt idx="606">
                  <c:v>60724</c:v>
                </c:pt>
                <c:pt idx="607">
                  <c:v>60755</c:v>
                </c:pt>
                <c:pt idx="608">
                  <c:v>60785</c:v>
                </c:pt>
                <c:pt idx="609">
                  <c:v>60815</c:v>
                </c:pt>
                <c:pt idx="610">
                  <c:v>60846</c:v>
                </c:pt>
                <c:pt idx="611">
                  <c:v>60877</c:v>
                </c:pt>
                <c:pt idx="612">
                  <c:v>60909</c:v>
                </c:pt>
                <c:pt idx="613">
                  <c:v>60938</c:v>
                </c:pt>
                <c:pt idx="614">
                  <c:v>60968</c:v>
                </c:pt>
                <c:pt idx="615">
                  <c:v>61000</c:v>
                </c:pt>
                <c:pt idx="616">
                  <c:v>61030</c:v>
                </c:pt>
                <c:pt idx="617">
                  <c:v>61058</c:v>
                </c:pt>
                <c:pt idx="618">
                  <c:v>61092</c:v>
                </c:pt>
                <c:pt idx="619">
                  <c:v>61119</c:v>
                </c:pt>
                <c:pt idx="620">
                  <c:v>61150</c:v>
                </c:pt>
                <c:pt idx="621">
                  <c:v>61182</c:v>
                </c:pt>
                <c:pt idx="622">
                  <c:v>61211</c:v>
                </c:pt>
                <c:pt idx="623">
                  <c:v>61242</c:v>
                </c:pt>
                <c:pt idx="624">
                  <c:v>61273</c:v>
                </c:pt>
                <c:pt idx="625">
                  <c:v>61303</c:v>
                </c:pt>
                <c:pt idx="626">
                  <c:v>61333</c:v>
                </c:pt>
                <c:pt idx="627">
                  <c:v>61364</c:v>
                </c:pt>
                <c:pt idx="628">
                  <c:v>61395</c:v>
                </c:pt>
                <c:pt idx="629">
                  <c:v>61424</c:v>
                </c:pt>
                <c:pt idx="630">
                  <c:v>61455</c:v>
                </c:pt>
                <c:pt idx="631">
                  <c:v>61485</c:v>
                </c:pt>
                <c:pt idx="632">
                  <c:v>61518</c:v>
                </c:pt>
                <c:pt idx="633">
                  <c:v>61546</c:v>
                </c:pt>
                <c:pt idx="634">
                  <c:v>61577</c:v>
                </c:pt>
                <c:pt idx="635">
                  <c:v>61609</c:v>
                </c:pt>
                <c:pt idx="636">
                  <c:v>61638</c:v>
                </c:pt>
                <c:pt idx="637">
                  <c:v>61669</c:v>
                </c:pt>
                <c:pt idx="638">
                  <c:v>61700</c:v>
                </c:pt>
                <c:pt idx="639">
                  <c:v>61730</c:v>
                </c:pt>
                <c:pt idx="640">
                  <c:v>61763</c:v>
                </c:pt>
                <c:pt idx="641">
                  <c:v>61791</c:v>
                </c:pt>
                <c:pt idx="642">
                  <c:v>61820</c:v>
                </c:pt>
                <c:pt idx="643">
                  <c:v>61850</c:v>
                </c:pt>
                <c:pt idx="644">
                  <c:v>61882</c:v>
                </c:pt>
                <c:pt idx="645">
                  <c:v>61911</c:v>
                </c:pt>
                <c:pt idx="646">
                  <c:v>61942</c:v>
                </c:pt>
                <c:pt idx="647">
                  <c:v>61973</c:v>
                </c:pt>
                <c:pt idx="648">
                  <c:v>62003</c:v>
                </c:pt>
                <c:pt idx="649">
                  <c:v>62036</c:v>
                </c:pt>
                <c:pt idx="650">
                  <c:v>62064</c:v>
                </c:pt>
                <c:pt idx="651">
                  <c:v>62095</c:v>
                </c:pt>
                <c:pt idx="652">
                  <c:v>62127</c:v>
                </c:pt>
                <c:pt idx="653">
                  <c:v>62155</c:v>
                </c:pt>
                <c:pt idx="654">
                  <c:v>62185</c:v>
                </c:pt>
                <c:pt idx="655">
                  <c:v>62215</c:v>
                </c:pt>
                <c:pt idx="656">
                  <c:v>62246</c:v>
                </c:pt>
                <c:pt idx="657">
                  <c:v>62276</c:v>
                </c:pt>
                <c:pt idx="658">
                  <c:v>62309</c:v>
                </c:pt>
                <c:pt idx="659">
                  <c:v>62338</c:v>
                </c:pt>
                <c:pt idx="660">
                  <c:v>62368</c:v>
                </c:pt>
                <c:pt idx="661">
                  <c:v>62400</c:v>
                </c:pt>
                <c:pt idx="662">
                  <c:v>62429</c:v>
                </c:pt>
                <c:pt idx="663">
                  <c:v>62460</c:v>
                </c:pt>
                <c:pt idx="664">
                  <c:v>62491</c:v>
                </c:pt>
                <c:pt idx="665">
                  <c:v>62519</c:v>
                </c:pt>
                <c:pt idx="666">
                  <c:v>62550</c:v>
                </c:pt>
                <c:pt idx="667">
                  <c:v>62582</c:v>
                </c:pt>
                <c:pt idx="668">
                  <c:v>62611</c:v>
                </c:pt>
                <c:pt idx="669">
                  <c:v>62641</c:v>
                </c:pt>
                <c:pt idx="670">
                  <c:v>62673</c:v>
                </c:pt>
                <c:pt idx="671">
                  <c:v>62703</c:v>
                </c:pt>
                <c:pt idx="672">
                  <c:v>62733</c:v>
                </c:pt>
                <c:pt idx="673">
                  <c:v>62764</c:v>
                </c:pt>
                <c:pt idx="674">
                  <c:v>62794</c:v>
                </c:pt>
                <c:pt idx="675">
                  <c:v>62827</c:v>
                </c:pt>
                <c:pt idx="676">
                  <c:v>62856</c:v>
                </c:pt>
                <c:pt idx="677">
                  <c:v>62885</c:v>
                </c:pt>
                <c:pt idx="678">
                  <c:v>62918</c:v>
                </c:pt>
                <c:pt idx="679">
                  <c:v>62946</c:v>
                </c:pt>
                <c:pt idx="680">
                  <c:v>62977</c:v>
                </c:pt>
                <c:pt idx="681">
                  <c:v>63009</c:v>
                </c:pt>
                <c:pt idx="682">
                  <c:v>63038</c:v>
                </c:pt>
                <c:pt idx="683">
                  <c:v>63069</c:v>
                </c:pt>
                <c:pt idx="684">
                  <c:v>63100</c:v>
                </c:pt>
                <c:pt idx="685">
                  <c:v>63130</c:v>
                </c:pt>
                <c:pt idx="686">
                  <c:v>63160</c:v>
                </c:pt>
                <c:pt idx="687">
                  <c:v>63191</c:v>
                </c:pt>
                <c:pt idx="688">
                  <c:v>63222</c:v>
                </c:pt>
                <c:pt idx="689">
                  <c:v>63250</c:v>
                </c:pt>
                <c:pt idx="690">
                  <c:v>63282</c:v>
                </c:pt>
                <c:pt idx="691">
                  <c:v>63311</c:v>
                </c:pt>
              </c:numCache>
            </c:numRef>
          </c:cat>
          <c:val>
            <c:numRef>
              <c:f>Eur6M!$AF$3:$AF$694</c:f>
              <c:numCache>
                <c:formatCode>0.0000%</c:formatCode>
                <c:ptCount val="692"/>
                <c:pt idx="0">
                  <c:v>2.1811793221960298E-4</c:v>
                </c:pt>
                <c:pt idx="1">
                  <c:v>2.1361808891630683E-4</c:v>
                </c:pt>
                <c:pt idx="2">
                  <c:v>2.0750683320576061E-4</c:v>
                </c:pt>
                <c:pt idx="3">
                  <c:v>1.8984947211407878E-4</c:v>
                </c:pt>
                <c:pt idx="4">
                  <c:v>1.8613702154865434E-4</c:v>
                </c:pt>
                <c:pt idx="5">
                  <c:v>1.885787760247393E-4</c:v>
                </c:pt>
                <c:pt idx="6">
                  <c:v>1.9399784189613154E-4</c:v>
                </c:pt>
                <c:pt idx="7">
                  <c:v>2.0445141605576877E-4</c:v>
                </c:pt>
                <c:pt idx="8">
                  <c:v>2.2725094334887205E-4</c:v>
                </c:pt>
                <c:pt idx="9">
                  <c:v>2.7970295316435907E-4</c:v>
                </c:pt>
                <c:pt idx="10">
                  <c:v>3.2503675811954859E-4</c:v>
                </c:pt>
                <c:pt idx="11">
                  <c:v>3.7957768266351152E-4</c:v>
                </c:pt>
                <c:pt idx="12">
                  <c:v>4.5121598784984585E-4</c:v>
                </c:pt>
                <c:pt idx="13">
                  <c:v>5.28384092357792E-4</c:v>
                </c:pt>
                <c:pt idx="14">
                  <c:v>6.1455630235641696E-4</c:v>
                </c:pt>
                <c:pt idx="15">
                  <c:v>6.9549177851703709E-4</c:v>
                </c:pt>
                <c:pt idx="16">
                  <c:v>7.9491790056164427E-4</c:v>
                </c:pt>
                <c:pt idx="17">
                  <c:v>9.0341130023829561E-4</c:v>
                </c:pt>
                <c:pt idx="18">
                  <c:v>1.0209975378265045E-3</c:v>
                </c:pt>
                <c:pt idx="19">
                  <c:v>1.1465389399346461E-3</c:v>
                </c:pt>
                <c:pt idx="20">
                  <c:v>1.2931144336935608E-3</c:v>
                </c:pt>
                <c:pt idx="21">
                  <c:v>1.4470147613032671E-3</c:v>
                </c:pt>
                <c:pt idx="22">
                  <c:v>1.6103532640278906E-3</c:v>
                </c:pt>
                <c:pt idx="23">
                  <c:v>1.7950890856258759E-3</c:v>
                </c:pt>
                <c:pt idx="24">
                  <c:v>1.9670900345879318E-3</c:v>
                </c:pt>
                <c:pt idx="25">
                  <c:v>2.1532713543410712E-3</c:v>
                </c:pt>
                <c:pt idx="26">
                  <c:v>2.3611901271117629E-3</c:v>
                </c:pt>
                <c:pt idx="27">
                  <c:v>2.54844255990712E-3</c:v>
                </c:pt>
                <c:pt idx="28">
                  <c:v>2.7576762148469871E-3</c:v>
                </c:pt>
                <c:pt idx="29">
                  <c:v>2.9660140925670355E-3</c:v>
                </c:pt>
                <c:pt idx="30">
                  <c:v>3.1863255682958694E-3</c:v>
                </c:pt>
                <c:pt idx="31">
                  <c:v>3.4014262075652089E-3</c:v>
                </c:pt>
                <c:pt idx="32">
                  <c:v>3.6428327447682821E-3</c:v>
                </c:pt>
                <c:pt idx="33">
                  <c:v>3.8574865300932755E-3</c:v>
                </c:pt>
                <c:pt idx="34">
                  <c:v>4.1002507622352772E-3</c:v>
                </c:pt>
                <c:pt idx="35">
                  <c:v>4.328229260794049E-3</c:v>
                </c:pt>
                <c:pt idx="36">
                  <c:v>4.5479253528366475E-3</c:v>
                </c:pt>
                <c:pt idx="37">
                  <c:v>4.7771698272100439E-3</c:v>
                </c:pt>
                <c:pt idx="38">
                  <c:v>5.0117849323594674E-3</c:v>
                </c:pt>
                <c:pt idx="39">
                  <c:v>5.2295516008720646E-3</c:v>
                </c:pt>
                <c:pt idx="40">
                  <c:v>5.4746002678916694E-3</c:v>
                </c:pt>
                <c:pt idx="41">
                  <c:v>5.6848381913340252E-3</c:v>
                </c:pt>
                <c:pt idx="42">
                  <c:v>5.8897072687949482E-3</c:v>
                </c:pt>
                <c:pt idx="43">
                  <c:v>6.1146175783387217E-3</c:v>
                </c:pt>
                <c:pt idx="44">
                  <c:v>6.3320191140290166E-3</c:v>
                </c:pt>
                <c:pt idx="45">
                  <c:v>6.5439764018179148E-3</c:v>
                </c:pt>
                <c:pt idx="46">
                  <c:v>6.7737605405770529E-3</c:v>
                </c:pt>
                <c:pt idx="47">
                  <c:v>6.993055952824667E-3</c:v>
                </c:pt>
                <c:pt idx="48">
                  <c:v>7.2270723350941228E-3</c:v>
                </c:pt>
                <c:pt idx="49">
                  <c:v>7.4849346442146429E-3</c:v>
                </c:pt>
                <c:pt idx="50">
                  <c:v>7.7193131500798403E-3</c:v>
                </c:pt>
                <c:pt idx="51">
                  <c:v>7.9778314905271895E-3</c:v>
                </c:pt>
                <c:pt idx="52">
                  <c:v>8.2583733025368544E-3</c:v>
                </c:pt>
                <c:pt idx="53">
                  <c:v>8.5211437462643421E-3</c:v>
                </c:pt>
                <c:pt idx="54">
                  <c:v>8.8050503220053963E-3</c:v>
                </c:pt>
                <c:pt idx="55">
                  <c:v>9.1169082641376006E-3</c:v>
                </c:pt>
                <c:pt idx="56">
                  <c:v>9.3954539515307394E-3</c:v>
                </c:pt>
                <c:pt idx="57">
                  <c:v>9.7073606043930286E-3</c:v>
                </c:pt>
                <c:pt idx="58">
                  <c:v>1.0014350073762661E-2</c:v>
                </c:pt>
                <c:pt idx="59">
                  <c:v>1.0295061577308353E-2</c:v>
                </c:pt>
                <c:pt idx="60">
                  <c:v>1.0610960355845099E-2</c:v>
                </c:pt>
                <c:pt idx="61">
                  <c:v>1.088626947619529E-2</c:v>
                </c:pt>
                <c:pt idx="62">
                  <c:v>1.1164716970068459E-2</c:v>
                </c:pt>
                <c:pt idx="63">
                  <c:v>1.1463353021328782E-2</c:v>
                </c:pt>
                <c:pt idx="64">
                  <c:v>1.1714743073140237E-2</c:v>
                </c:pt>
                <c:pt idx="65">
                  <c:v>1.196900533278024E-2</c:v>
                </c:pt>
                <c:pt idx="66">
                  <c:v>1.2257900626832092E-2</c:v>
                </c:pt>
                <c:pt idx="67">
                  <c:v>1.2482179080416283E-2</c:v>
                </c:pt>
                <c:pt idx="68">
                  <c:v>1.2716784174364218E-2</c:v>
                </c:pt>
                <c:pt idx="69">
                  <c:v>1.2957707137089221E-2</c:v>
                </c:pt>
                <c:pt idx="70">
                  <c:v>1.3188775961885439E-2</c:v>
                </c:pt>
                <c:pt idx="71">
                  <c:v>1.3407031612140628E-2</c:v>
                </c:pt>
                <c:pt idx="72">
                  <c:v>1.3643178169582564E-2</c:v>
                </c:pt>
                <c:pt idx="73">
                  <c:v>1.3845915714600037E-2</c:v>
                </c:pt>
                <c:pt idx="74">
                  <c:v>1.405924390374403E-2</c:v>
                </c:pt>
                <c:pt idx="75">
                  <c:v>1.4278370738574271E-2</c:v>
                </c:pt>
                <c:pt idx="76">
                  <c:v>1.4476095201030792E-2</c:v>
                </c:pt>
                <c:pt idx="77">
                  <c:v>1.4670836732695315E-2</c:v>
                </c:pt>
                <c:pt idx="78">
                  <c:v>1.4879918297513287E-2</c:v>
                </c:pt>
                <c:pt idx="79">
                  <c:v>1.5059898340840868E-2</c:v>
                </c:pt>
                <c:pt idx="80">
                  <c:v>1.5248314498820486E-2</c:v>
                </c:pt>
                <c:pt idx="81">
                  <c:v>1.5445814079594045E-2</c:v>
                </c:pt>
                <c:pt idx="82">
                  <c:v>1.5618812626756946E-2</c:v>
                </c:pt>
                <c:pt idx="83">
                  <c:v>1.5791279304335784E-2</c:v>
                </c:pt>
                <c:pt idx="84">
                  <c:v>1.5974168084981824E-2</c:v>
                </c:pt>
                <c:pt idx="85">
                  <c:v>1.6142729243249221E-2</c:v>
                </c:pt>
                <c:pt idx="86">
                  <c:v>1.6315597274666607E-2</c:v>
                </c:pt>
                <c:pt idx="87">
                  <c:v>1.6488816763212007E-2</c:v>
                </c:pt>
                <c:pt idx="88">
                  <c:v>1.6656783121103802E-2</c:v>
                </c:pt>
                <c:pt idx="89">
                  <c:v>1.682479437310179E-2</c:v>
                </c:pt>
                <c:pt idx="90">
                  <c:v>1.6987881875598777E-2</c:v>
                </c:pt>
                <c:pt idx="91">
                  <c:v>1.7144900591963566E-2</c:v>
                </c:pt>
                <c:pt idx="92">
                  <c:v>1.7309418932134047E-2</c:v>
                </c:pt>
                <c:pt idx="93">
                  <c:v>1.7464030472331839E-2</c:v>
                </c:pt>
                <c:pt idx="94">
                  <c:v>1.7611746394883037E-2</c:v>
                </c:pt>
                <c:pt idx="95">
                  <c:v>1.7762544875707578E-2</c:v>
                </c:pt>
                <c:pt idx="96">
                  <c:v>1.7891580385829095E-2</c:v>
                </c:pt>
                <c:pt idx="97">
                  <c:v>1.8021843883758729E-2</c:v>
                </c:pt>
                <c:pt idx="98">
                  <c:v>1.8153030294682706E-2</c:v>
                </c:pt>
                <c:pt idx="99">
                  <c:v>1.826040789647421E-2</c:v>
                </c:pt>
                <c:pt idx="100">
                  <c:v>1.8370103754854337E-2</c:v>
                </c:pt>
                <c:pt idx="101">
                  <c:v>1.8475883685105787E-2</c:v>
                </c:pt>
                <c:pt idx="102">
                  <c:v>1.8562157655178532E-2</c:v>
                </c:pt>
                <c:pt idx="103">
                  <c:v>1.865173987560393E-2</c:v>
                </c:pt>
                <c:pt idx="104">
                  <c:v>1.8730666520120218E-2</c:v>
                </c:pt>
                <c:pt idx="105">
                  <c:v>1.8805161507350874E-2</c:v>
                </c:pt>
                <c:pt idx="106">
                  <c:v>1.8883120940481727E-2</c:v>
                </c:pt>
                <c:pt idx="107">
                  <c:v>1.8954339210793387E-2</c:v>
                </c:pt>
                <c:pt idx="108">
                  <c:v>1.9030537600076523E-2</c:v>
                </c:pt>
                <c:pt idx="109">
                  <c:v>1.9118731530686061E-2</c:v>
                </c:pt>
                <c:pt idx="110">
                  <c:v>1.9197442840837509E-2</c:v>
                </c:pt>
                <c:pt idx="111">
                  <c:v>1.9286655409530801E-2</c:v>
                </c:pt>
                <c:pt idx="112">
                  <c:v>1.9387583972070861E-2</c:v>
                </c:pt>
                <c:pt idx="113">
                  <c:v>1.9482375227359995E-2</c:v>
                </c:pt>
                <c:pt idx="114">
                  <c:v>1.9580935899871508E-2</c:v>
                </c:pt>
                <c:pt idx="115">
                  <c:v>1.9690250412191863E-2</c:v>
                </c:pt>
                <c:pt idx="116">
                  <c:v>1.9795934808954991E-2</c:v>
                </c:pt>
                <c:pt idx="117">
                  <c:v>1.9905386711571622E-2</c:v>
                </c:pt>
                <c:pt idx="118">
                  <c:v>2.0021249977537868E-2</c:v>
                </c:pt>
                <c:pt idx="119">
                  <c:v>2.0113153812423224E-2</c:v>
                </c:pt>
                <c:pt idx="120">
                  <c:v>2.0211684095725359E-2</c:v>
                </c:pt>
                <c:pt idx="121">
                  <c:v>2.0306755063690739E-2</c:v>
                </c:pt>
                <c:pt idx="122">
                  <c:v>2.0385678878170607E-2</c:v>
                </c:pt>
                <c:pt idx="123">
                  <c:v>2.0460809142061467E-2</c:v>
                </c:pt>
                <c:pt idx="124">
                  <c:v>2.0531345263921939E-2</c:v>
                </c:pt>
                <c:pt idx="125">
                  <c:v>2.0589616583556229E-2</c:v>
                </c:pt>
                <c:pt idx="126">
                  <c:v>2.0642055203203145E-2</c:v>
                </c:pt>
                <c:pt idx="127">
                  <c:v>2.0690851046980541E-2</c:v>
                </c:pt>
                <c:pt idx="128">
                  <c:v>2.0727117009366261E-2</c:v>
                </c:pt>
                <c:pt idx="129">
                  <c:v>2.0764859691386962E-2</c:v>
                </c:pt>
                <c:pt idx="130">
                  <c:v>2.0796296482094894E-2</c:v>
                </c:pt>
                <c:pt idx="131">
                  <c:v>2.0823107890801527E-2</c:v>
                </c:pt>
                <c:pt idx="132">
                  <c:v>2.0854511402806711E-2</c:v>
                </c:pt>
                <c:pt idx="133">
                  <c:v>2.0887287154640173E-2</c:v>
                </c:pt>
                <c:pt idx="134">
                  <c:v>2.09206851400741E-2</c:v>
                </c:pt>
                <c:pt idx="135">
                  <c:v>2.095933262845465E-2</c:v>
                </c:pt>
                <c:pt idx="136">
                  <c:v>2.0993683514881407E-2</c:v>
                </c:pt>
                <c:pt idx="137">
                  <c:v>2.1033392491202018E-2</c:v>
                </c:pt>
                <c:pt idx="138">
                  <c:v>2.1076162216279178E-2</c:v>
                </c:pt>
                <c:pt idx="139">
                  <c:v>2.1117946894450641E-2</c:v>
                </c:pt>
                <c:pt idx="140">
                  <c:v>2.1159376449069397E-2</c:v>
                </c:pt>
                <c:pt idx="141">
                  <c:v>2.1205256033991798E-2</c:v>
                </c:pt>
                <c:pt idx="142">
                  <c:v>2.1248318324663819E-2</c:v>
                </c:pt>
                <c:pt idx="143">
                  <c:v>2.1289231103686287E-2</c:v>
                </c:pt>
                <c:pt idx="144">
                  <c:v>2.133375305942501E-2</c:v>
                </c:pt>
                <c:pt idx="145">
                  <c:v>2.1369701328546566E-2</c:v>
                </c:pt>
                <c:pt idx="146">
                  <c:v>2.1407239224609475E-2</c:v>
                </c:pt>
                <c:pt idx="147">
                  <c:v>2.1442443533637234E-2</c:v>
                </c:pt>
                <c:pt idx="148">
                  <c:v>2.1474321432444481E-2</c:v>
                </c:pt>
                <c:pt idx="149">
                  <c:v>2.1507400630239266E-2</c:v>
                </c:pt>
                <c:pt idx="150">
                  <c:v>2.1533509858743995E-2</c:v>
                </c:pt>
                <c:pt idx="151">
                  <c:v>2.155899162904306E-2</c:v>
                </c:pt>
                <c:pt idx="152">
                  <c:v>2.1583853150498645E-2</c:v>
                </c:pt>
                <c:pt idx="153">
                  <c:v>2.1604456796085542E-2</c:v>
                </c:pt>
                <c:pt idx="154">
                  <c:v>2.1623139504907709E-2</c:v>
                </c:pt>
                <c:pt idx="155">
                  <c:v>2.1639461296990584E-2</c:v>
                </c:pt>
                <c:pt idx="156">
                  <c:v>2.1653626294907614E-2</c:v>
                </c:pt>
                <c:pt idx="157">
                  <c:v>2.1664559003003798E-2</c:v>
                </c:pt>
                <c:pt idx="158">
                  <c:v>2.167590429361935E-2</c:v>
                </c:pt>
                <c:pt idx="159">
                  <c:v>2.1682613622092409E-2</c:v>
                </c:pt>
                <c:pt idx="160">
                  <c:v>2.1688364624364381E-2</c:v>
                </c:pt>
                <c:pt idx="161">
                  <c:v>2.1694191415218625E-2</c:v>
                </c:pt>
                <c:pt idx="162">
                  <c:v>2.1694173374775274E-2</c:v>
                </c:pt>
                <c:pt idx="163">
                  <c:v>2.169379732015253E-2</c:v>
                </c:pt>
                <c:pt idx="164">
                  <c:v>2.1689672422518687E-2</c:v>
                </c:pt>
                <c:pt idx="165">
                  <c:v>2.1685120982298706E-2</c:v>
                </c:pt>
                <c:pt idx="166">
                  <c:v>2.1678223037062037E-2</c:v>
                </c:pt>
                <c:pt idx="167">
                  <c:v>2.1665920897313222E-2</c:v>
                </c:pt>
                <c:pt idx="168">
                  <c:v>2.1654346801425365E-2</c:v>
                </c:pt>
                <c:pt idx="169">
                  <c:v>2.1639383878660597E-2</c:v>
                </c:pt>
                <c:pt idx="170">
                  <c:v>2.1622829422695208E-2</c:v>
                </c:pt>
                <c:pt idx="171">
                  <c:v>2.1603983350809163E-2</c:v>
                </c:pt>
                <c:pt idx="172">
                  <c:v>2.1581350112303048E-2</c:v>
                </c:pt>
                <c:pt idx="173">
                  <c:v>2.1560266718991902E-2</c:v>
                </c:pt>
                <c:pt idx="174">
                  <c:v>2.1535779144562926E-2</c:v>
                </c:pt>
                <c:pt idx="175">
                  <c:v>2.1508979654724196E-2</c:v>
                </c:pt>
                <c:pt idx="176">
                  <c:v>2.1477461045971365E-2</c:v>
                </c:pt>
                <c:pt idx="177">
                  <c:v>2.1447729289267716E-2</c:v>
                </c:pt>
                <c:pt idx="178">
                  <c:v>2.1414468254125345E-2</c:v>
                </c:pt>
                <c:pt idx="179">
                  <c:v>2.1379748534059842E-2</c:v>
                </c:pt>
                <c:pt idx="180">
                  <c:v>2.1345454716561123E-2</c:v>
                </c:pt>
                <c:pt idx="181">
                  <c:v>2.1306963691975898E-2</c:v>
                </c:pt>
                <c:pt idx="182">
                  <c:v>2.1273711762682338E-2</c:v>
                </c:pt>
                <c:pt idx="183">
                  <c:v>2.1236257661041705E-2</c:v>
                </c:pt>
                <c:pt idx="184">
                  <c:v>2.1196903697929096E-2</c:v>
                </c:pt>
                <c:pt idx="185">
                  <c:v>2.1161838574827382E-2</c:v>
                </c:pt>
                <c:pt idx="186">
                  <c:v>2.1123718228046925E-2</c:v>
                </c:pt>
                <c:pt idx="187">
                  <c:v>2.1084856072030377E-2</c:v>
                </c:pt>
                <c:pt idx="188">
                  <c:v>2.1044231319283919E-2</c:v>
                </c:pt>
                <c:pt idx="189">
                  <c:v>2.1004115805554495E-2</c:v>
                </c:pt>
                <c:pt idx="190">
                  <c:v>2.0959330131609884E-2</c:v>
                </c:pt>
                <c:pt idx="191">
                  <c:v>2.0919544393059448E-2</c:v>
                </c:pt>
                <c:pt idx="192">
                  <c:v>2.087747761783787E-2</c:v>
                </c:pt>
                <c:pt idx="193">
                  <c:v>2.0832145118714219E-2</c:v>
                </c:pt>
                <c:pt idx="194">
                  <c:v>2.0790204745984871E-2</c:v>
                </c:pt>
                <c:pt idx="195">
                  <c:v>2.0745007911374447E-2</c:v>
                </c:pt>
                <c:pt idx="196">
                  <c:v>2.0699000448047039E-2</c:v>
                </c:pt>
                <c:pt idx="197">
                  <c:v>2.0654996034095732E-2</c:v>
                </c:pt>
                <c:pt idx="198">
                  <c:v>2.0607466829815353E-2</c:v>
                </c:pt>
                <c:pt idx="199">
                  <c:v>2.0559648071976515E-2</c:v>
                </c:pt>
                <c:pt idx="200">
                  <c:v>2.0512762650208776E-2</c:v>
                </c:pt>
                <c:pt idx="201">
                  <c:v>2.0464576052776799E-2</c:v>
                </c:pt>
                <c:pt idx="202">
                  <c:v>2.0414816924018E-2</c:v>
                </c:pt>
                <c:pt idx="203">
                  <c:v>2.0364927116678685E-2</c:v>
                </c:pt>
                <c:pt idx="204">
                  <c:v>2.0311686432842889E-2</c:v>
                </c:pt>
                <c:pt idx="205">
                  <c:v>2.0263334773934404E-2</c:v>
                </c:pt>
                <c:pt idx="206">
                  <c:v>2.021211067790505E-2</c:v>
                </c:pt>
                <c:pt idx="207">
                  <c:v>2.0157077257540915E-2</c:v>
                </c:pt>
                <c:pt idx="208">
                  <c:v>2.0105154494070757E-2</c:v>
                </c:pt>
                <c:pt idx="209">
                  <c:v>2.0054806752486196E-2</c:v>
                </c:pt>
                <c:pt idx="210">
                  <c:v>1.9996270498220229E-2</c:v>
                </c:pt>
                <c:pt idx="211">
                  <c:v>1.9945342521931936E-2</c:v>
                </c:pt>
                <c:pt idx="212">
                  <c:v>1.9889086461248363E-2</c:v>
                </c:pt>
                <c:pt idx="213">
                  <c:v>1.9829525076274106E-2</c:v>
                </c:pt>
                <c:pt idx="214">
                  <c:v>1.9775267032110428E-2</c:v>
                </c:pt>
                <c:pt idx="215">
                  <c:v>1.971787919547385E-2</c:v>
                </c:pt>
                <c:pt idx="216">
                  <c:v>1.9658142268500576E-2</c:v>
                </c:pt>
                <c:pt idx="217">
                  <c:v>1.9600544010168953E-2</c:v>
                </c:pt>
                <c:pt idx="218">
                  <c:v>1.9541402633179387E-2</c:v>
                </c:pt>
                <c:pt idx="219">
                  <c:v>1.9480083964709103E-2</c:v>
                </c:pt>
                <c:pt idx="220">
                  <c:v>1.9418575350330064E-2</c:v>
                </c:pt>
                <c:pt idx="221">
                  <c:v>1.9359457625744692E-2</c:v>
                </c:pt>
                <c:pt idx="222">
                  <c:v>1.9295607400667408E-2</c:v>
                </c:pt>
                <c:pt idx="223">
                  <c:v>1.9235193726803063E-2</c:v>
                </c:pt>
                <c:pt idx="224">
                  <c:v>1.9169957043504732E-2</c:v>
                </c:pt>
                <c:pt idx="225">
                  <c:v>1.910513597206287E-2</c:v>
                </c:pt>
                <c:pt idx="226">
                  <c:v>1.9041217944311371E-2</c:v>
                </c:pt>
                <c:pt idx="227">
                  <c:v>1.8971353899227831E-2</c:v>
                </c:pt>
                <c:pt idx="228">
                  <c:v>1.8910480332989102E-2</c:v>
                </c:pt>
                <c:pt idx="229">
                  <c:v>1.8843051366078209E-2</c:v>
                </c:pt>
                <c:pt idx="230">
                  <c:v>1.87714593048681E-2</c:v>
                </c:pt>
                <c:pt idx="231">
                  <c:v>1.8707159293200659E-2</c:v>
                </c:pt>
                <c:pt idx="232">
                  <c:v>1.8637075090016351E-2</c:v>
                </c:pt>
                <c:pt idx="233">
                  <c:v>1.8570459410573285E-2</c:v>
                </c:pt>
                <c:pt idx="234">
                  <c:v>1.8500390637331429E-2</c:v>
                </c:pt>
                <c:pt idx="235">
                  <c:v>1.8429939867978952E-2</c:v>
                </c:pt>
                <c:pt idx="236">
                  <c:v>1.8353455473856761E-2</c:v>
                </c:pt>
                <c:pt idx="237">
                  <c:v>1.8287089896733992E-2</c:v>
                </c:pt>
                <c:pt idx="238">
                  <c:v>1.8213065802913337E-2</c:v>
                </c:pt>
                <c:pt idx="239">
                  <c:v>1.8141242273341063E-2</c:v>
                </c:pt>
                <c:pt idx="240">
                  <c:v>1.8073448069440622E-2</c:v>
                </c:pt>
                <c:pt idx="241">
                  <c:v>1.8003159680717723E-2</c:v>
                </c:pt>
                <c:pt idx="242">
                  <c:v>1.7932344764231768E-2</c:v>
                </c:pt>
                <c:pt idx="243">
                  <c:v>1.7865911123691888E-2</c:v>
                </c:pt>
                <c:pt idx="244">
                  <c:v>1.7792992929349917E-2</c:v>
                </c:pt>
                <c:pt idx="245">
                  <c:v>1.7730580630594288E-2</c:v>
                </c:pt>
                <c:pt idx="246">
                  <c:v>1.7666467753465111E-2</c:v>
                </c:pt>
                <c:pt idx="247">
                  <c:v>1.7601252862206998E-2</c:v>
                </c:pt>
                <c:pt idx="248">
                  <c:v>1.7537184557741552E-2</c:v>
                </c:pt>
                <c:pt idx="249">
                  <c:v>1.7474171646292426E-2</c:v>
                </c:pt>
                <c:pt idx="250">
                  <c:v>1.7406413595837632E-2</c:v>
                </c:pt>
                <c:pt idx="251">
                  <c:v>1.7349369007438206E-2</c:v>
                </c:pt>
                <c:pt idx="252">
                  <c:v>1.728872121807578E-2</c:v>
                </c:pt>
                <c:pt idx="253">
                  <c:v>1.7225491819270224E-2</c:v>
                </c:pt>
                <c:pt idx="254">
                  <c:v>1.716894312201795E-2</c:v>
                </c:pt>
                <c:pt idx="255">
                  <c:v>1.7109823055848142E-2</c:v>
                </c:pt>
                <c:pt idx="256">
                  <c:v>1.7050444873082469E-2</c:v>
                </c:pt>
                <c:pt idx="257">
                  <c:v>1.6996965241990049E-2</c:v>
                </c:pt>
                <c:pt idx="258">
                  <c:v>1.6940205120058543E-2</c:v>
                </c:pt>
                <c:pt idx="259">
                  <c:v>1.6881439006175416E-2</c:v>
                </c:pt>
                <c:pt idx="260">
                  <c:v>1.6829877282748804E-2</c:v>
                </c:pt>
                <c:pt idx="261">
                  <c:v>1.6775346883166044E-2</c:v>
                </c:pt>
                <c:pt idx="262">
                  <c:v>1.6720504945708262E-2</c:v>
                </c:pt>
                <c:pt idx="263">
                  <c:v>1.6670350046170495E-2</c:v>
                </c:pt>
                <c:pt idx="264">
                  <c:v>1.6619115269320209E-2</c:v>
                </c:pt>
                <c:pt idx="265">
                  <c:v>1.6567441300417266E-2</c:v>
                </c:pt>
                <c:pt idx="266">
                  <c:v>1.6518206289266566E-2</c:v>
                </c:pt>
                <c:pt idx="267">
                  <c:v>1.6464924243502065E-2</c:v>
                </c:pt>
                <c:pt idx="268">
                  <c:v>1.6419260207174227E-2</c:v>
                </c:pt>
                <c:pt idx="269">
                  <c:v>1.6374268349087943E-2</c:v>
                </c:pt>
                <c:pt idx="270">
                  <c:v>1.6326179552857506E-2</c:v>
                </c:pt>
                <c:pt idx="271">
                  <c:v>1.6279660452554492E-2</c:v>
                </c:pt>
                <c:pt idx="272">
                  <c:v>1.6235401895155262E-2</c:v>
                </c:pt>
                <c:pt idx="273">
                  <c:v>1.6190831421346353E-2</c:v>
                </c:pt>
                <c:pt idx="274">
                  <c:v>1.6146649208712321E-2</c:v>
                </c:pt>
                <c:pt idx="275">
                  <c:v>1.610390552955206E-2</c:v>
                </c:pt>
                <c:pt idx="276">
                  <c:v>1.6059264695200862E-2</c:v>
                </c:pt>
                <c:pt idx="277">
                  <c:v>1.6020151806810368E-2</c:v>
                </c:pt>
                <c:pt idx="278">
                  <c:v>1.5979809287632325E-2</c:v>
                </c:pt>
                <c:pt idx="279">
                  <c:v>1.5937932816379043E-2</c:v>
                </c:pt>
                <c:pt idx="280">
                  <c:v>1.5899723328487939E-2</c:v>
                </c:pt>
                <c:pt idx="281">
                  <c:v>1.5863688944501853E-2</c:v>
                </c:pt>
                <c:pt idx="282">
                  <c:v>1.5823272203007076E-2</c:v>
                </c:pt>
                <c:pt idx="283">
                  <c:v>1.578922994094379E-2</c:v>
                </c:pt>
                <c:pt idx="284">
                  <c:v>1.5752807683390248E-2</c:v>
                </c:pt>
                <c:pt idx="285">
                  <c:v>1.5715586477632798E-2</c:v>
                </c:pt>
                <c:pt idx="286">
                  <c:v>1.568279824456113E-2</c:v>
                </c:pt>
                <c:pt idx="287">
                  <c:v>1.5648912104263838E-2</c:v>
                </c:pt>
                <c:pt idx="288">
                  <c:v>1.5615229698367547E-2</c:v>
                </c:pt>
                <c:pt idx="289">
                  <c:v>1.5583755179126768E-2</c:v>
                </c:pt>
                <c:pt idx="290">
                  <c:v>1.5552362193888286E-2</c:v>
                </c:pt>
                <c:pt idx="291">
                  <c:v>1.5521689307656792E-2</c:v>
                </c:pt>
                <c:pt idx="292">
                  <c:v>1.5491331060953479E-2</c:v>
                </c:pt>
                <c:pt idx="293">
                  <c:v>1.5463271827920767E-2</c:v>
                </c:pt>
                <c:pt idx="294">
                  <c:v>1.5433805019297924E-2</c:v>
                </c:pt>
                <c:pt idx="295">
                  <c:v>1.5407500126587717E-2</c:v>
                </c:pt>
                <c:pt idx="296">
                  <c:v>1.5378641979490652E-2</c:v>
                </c:pt>
                <c:pt idx="297">
                  <c:v>1.5354703168434913E-2</c:v>
                </c:pt>
                <c:pt idx="298">
                  <c:v>1.5328935657707843E-2</c:v>
                </c:pt>
                <c:pt idx="299">
                  <c:v>1.5303580161511522E-2</c:v>
                </c:pt>
                <c:pt idx="300">
                  <c:v>1.528110834917135E-2</c:v>
                </c:pt>
                <c:pt idx="301">
                  <c:v>1.5257916069410567E-2</c:v>
                </c:pt>
                <c:pt idx="302">
                  <c:v>1.5235482293454051E-2</c:v>
                </c:pt>
                <c:pt idx="303">
                  <c:v>1.521459584288194E-2</c:v>
                </c:pt>
                <c:pt idx="304">
                  <c:v>1.5192493372927411E-2</c:v>
                </c:pt>
                <c:pt idx="305">
                  <c:v>1.5174510673489315E-2</c:v>
                </c:pt>
                <c:pt idx="306">
                  <c:v>1.5156553488968097E-2</c:v>
                </c:pt>
                <c:pt idx="307">
                  <c:v>1.5138872904696111E-2</c:v>
                </c:pt>
                <c:pt idx="308">
                  <c:v>1.5120609463409738E-2</c:v>
                </c:pt>
                <c:pt idx="309">
                  <c:v>1.510498922735287E-2</c:v>
                </c:pt>
                <c:pt idx="310">
                  <c:v>1.5089106679918977E-2</c:v>
                </c:pt>
                <c:pt idx="311">
                  <c:v>1.5073708650583419E-2</c:v>
                </c:pt>
                <c:pt idx="312">
                  <c:v>1.505981295569417E-2</c:v>
                </c:pt>
                <c:pt idx="313">
                  <c:v>1.5045413959455751E-2</c:v>
                </c:pt>
                <c:pt idx="314">
                  <c:v>1.5033924417334523E-2</c:v>
                </c:pt>
                <c:pt idx="315">
                  <c:v>1.502184345844115E-2</c:v>
                </c:pt>
                <c:pt idx="316">
                  <c:v>1.5010514347556014E-2</c:v>
                </c:pt>
                <c:pt idx="317">
                  <c:v>1.5001523267386662E-2</c:v>
                </c:pt>
                <c:pt idx="318">
                  <c:v>1.4992125426329262E-2</c:v>
                </c:pt>
                <c:pt idx="319">
                  <c:v>1.4984036615405448E-2</c:v>
                </c:pt>
                <c:pt idx="320">
                  <c:v>1.4975711195483476E-2</c:v>
                </c:pt>
                <c:pt idx="321">
                  <c:v>1.4969013313167565E-2</c:v>
                </c:pt>
                <c:pt idx="322">
                  <c:v>1.4962306141525133E-2</c:v>
                </c:pt>
                <c:pt idx="323">
                  <c:v>1.4956454637529001E-2</c:v>
                </c:pt>
                <c:pt idx="324">
                  <c:v>1.4952112775948696E-2</c:v>
                </c:pt>
                <c:pt idx="325">
                  <c:v>1.4948067069944202E-2</c:v>
                </c:pt>
                <c:pt idx="326">
                  <c:v>1.4945150692107834E-2</c:v>
                </c:pt>
                <c:pt idx="327">
                  <c:v>1.4942530456239032E-2</c:v>
                </c:pt>
                <c:pt idx="328">
                  <c:v>1.4941306615191711E-2</c:v>
                </c:pt>
                <c:pt idx="329">
                  <c:v>1.494127071989839E-2</c:v>
                </c:pt>
                <c:pt idx="330">
                  <c:v>1.4941001358555755E-2</c:v>
                </c:pt>
                <c:pt idx="331">
                  <c:v>1.4942246467247396E-2</c:v>
                </c:pt>
                <c:pt idx="332">
                  <c:v>1.4943469003703646E-2</c:v>
                </c:pt>
                <c:pt idx="333">
                  <c:v>1.4946943160163857E-2</c:v>
                </c:pt>
                <c:pt idx="334">
                  <c:v>1.4949584269618335E-2</c:v>
                </c:pt>
                <c:pt idx="335">
                  <c:v>1.4952748513534786E-2</c:v>
                </c:pt>
                <c:pt idx="336">
                  <c:v>1.4958659905291424E-2</c:v>
                </c:pt>
                <c:pt idx="337">
                  <c:v>1.4963080104467454E-2</c:v>
                </c:pt>
                <c:pt idx="338">
                  <c:v>1.4969747524225667E-2</c:v>
                </c:pt>
                <c:pt idx="339">
                  <c:v>1.4977048510215574E-2</c:v>
                </c:pt>
                <c:pt idx="340">
                  <c:v>1.4984604175570928E-2</c:v>
                </c:pt>
                <c:pt idx="341">
                  <c:v>1.4993815513440261E-2</c:v>
                </c:pt>
                <c:pt idx="342">
                  <c:v>1.5003624348398656E-2</c:v>
                </c:pt>
                <c:pt idx="343">
                  <c:v>1.5013568338249121E-2</c:v>
                </c:pt>
                <c:pt idx="344">
                  <c:v>1.5024295341747583E-2</c:v>
                </c:pt>
                <c:pt idx="345">
                  <c:v>1.5037260911476788E-2</c:v>
                </c:pt>
                <c:pt idx="346">
                  <c:v>1.5049290798262643E-2</c:v>
                </c:pt>
                <c:pt idx="347">
                  <c:v>1.5061273472038318E-2</c:v>
                </c:pt>
                <c:pt idx="348">
                  <c:v>1.5076250893731283E-2</c:v>
                </c:pt>
                <c:pt idx="349">
                  <c:v>1.5090400101518324E-2</c:v>
                </c:pt>
                <c:pt idx="350">
                  <c:v>1.510646628682741E-2</c:v>
                </c:pt>
                <c:pt idx="351">
                  <c:v>1.5123264026176784E-2</c:v>
                </c:pt>
                <c:pt idx="352">
                  <c:v>1.5140249169505134E-2</c:v>
                </c:pt>
                <c:pt idx="353">
                  <c:v>1.5160001827729664E-2</c:v>
                </c:pt>
                <c:pt idx="354">
                  <c:v>1.5177888000788665E-2</c:v>
                </c:pt>
                <c:pt idx="355">
                  <c:v>1.519718496474172E-2</c:v>
                </c:pt>
                <c:pt idx="356">
                  <c:v>1.5218322670950407E-2</c:v>
                </c:pt>
                <c:pt idx="357">
                  <c:v>1.523846019341577E-2</c:v>
                </c:pt>
                <c:pt idx="358">
                  <c:v>1.5258665885763316E-2</c:v>
                </c:pt>
                <c:pt idx="359">
                  <c:v>1.5279422848189488E-2</c:v>
                </c:pt>
                <c:pt idx="360">
                  <c:v>1.5297791690852682E-2</c:v>
                </c:pt>
                <c:pt idx="361">
                  <c:v>1.5316930475765413E-2</c:v>
                </c:pt>
                <c:pt idx="362">
                  <c:v>1.5337300135060742E-2</c:v>
                </c:pt>
                <c:pt idx="363">
                  <c:v>1.5353996652660512E-2</c:v>
                </c:pt>
                <c:pt idx="364">
                  <c:v>1.5371893003247613E-2</c:v>
                </c:pt>
                <c:pt idx="365">
                  <c:v>1.5389880273208749E-2</c:v>
                </c:pt>
                <c:pt idx="366">
                  <c:v>1.5405366872070676E-2</c:v>
                </c:pt>
                <c:pt idx="367">
                  <c:v>1.5421468135596283E-2</c:v>
                </c:pt>
                <c:pt idx="368">
                  <c:v>1.5437289301155057E-2</c:v>
                </c:pt>
                <c:pt idx="369">
                  <c:v>1.5451189442189518E-2</c:v>
                </c:pt>
                <c:pt idx="370">
                  <c:v>1.5466439664033962E-2</c:v>
                </c:pt>
                <c:pt idx="371">
                  <c:v>1.5478233685917971E-2</c:v>
                </c:pt>
                <c:pt idx="372">
                  <c:v>1.5490310659358611E-2</c:v>
                </c:pt>
                <c:pt idx="373">
                  <c:v>1.5502089033926806E-2</c:v>
                </c:pt>
                <c:pt idx="374">
                  <c:v>1.5514263664569117E-2</c:v>
                </c:pt>
                <c:pt idx="375">
                  <c:v>1.5524443360334886E-2</c:v>
                </c:pt>
                <c:pt idx="376">
                  <c:v>1.5535996113988511E-2</c:v>
                </c:pt>
                <c:pt idx="377">
                  <c:v>1.5545765599211513E-2</c:v>
                </c:pt>
                <c:pt idx="378">
                  <c:v>1.5553861298554763E-2</c:v>
                </c:pt>
                <c:pt idx="379">
                  <c:v>1.5563517501389854E-2</c:v>
                </c:pt>
                <c:pt idx="380">
                  <c:v>1.5570319337441024E-2</c:v>
                </c:pt>
                <c:pt idx="381">
                  <c:v>1.5577581119101874E-2</c:v>
                </c:pt>
                <c:pt idx="382">
                  <c:v>1.5584676265418878E-2</c:v>
                </c:pt>
                <c:pt idx="383">
                  <c:v>1.5589438979703338E-2</c:v>
                </c:pt>
                <c:pt idx="384">
                  <c:v>1.5595094611639122E-2</c:v>
                </c:pt>
                <c:pt idx="385">
                  <c:v>1.5599766379714988E-2</c:v>
                </c:pt>
                <c:pt idx="386">
                  <c:v>1.5603899630977027E-2</c:v>
                </c:pt>
                <c:pt idx="387">
                  <c:v>1.5607047949511782E-2</c:v>
                </c:pt>
                <c:pt idx="388">
                  <c:v>1.5610029919882633E-2</c:v>
                </c:pt>
                <c:pt idx="389">
                  <c:v>1.5612799503895136E-2</c:v>
                </c:pt>
                <c:pt idx="390">
                  <c:v>1.5614092823732023E-2</c:v>
                </c:pt>
                <c:pt idx="391">
                  <c:v>1.5615466755681529E-2</c:v>
                </c:pt>
                <c:pt idx="392">
                  <c:v>1.5615478558181616E-2</c:v>
                </c:pt>
                <c:pt idx="393">
                  <c:v>1.5616207647814729E-2</c:v>
                </c:pt>
                <c:pt idx="394">
                  <c:v>1.5614658385356068E-2</c:v>
                </c:pt>
                <c:pt idx="395">
                  <c:v>1.5612289318735867E-2</c:v>
                </c:pt>
                <c:pt idx="396">
                  <c:v>1.5610534339138447E-2</c:v>
                </c:pt>
                <c:pt idx="397">
                  <c:v>1.5607782923390464E-2</c:v>
                </c:pt>
                <c:pt idx="398">
                  <c:v>1.5604510891331099E-2</c:v>
                </c:pt>
                <c:pt idx="399">
                  <c:v>1.5600219219723996E-2</c:v>
                </c:pt>
                <c:pt idx="400">
                  <c:v>1.5595602024734003E-2</c:v>
                </c:pt>
                <c:pt idx="401">
                  <c:v>1.5591571032885391E-2</c:v>
                </c:pt>
                <c:pt idx="402">
                  <c:v>1.558590567192283E-2</c:v>
                </c:pt>
                <c:pt idx="403">
                  <c:v>1.5579147666470223E-2</c:v>
                </c:pt>
                <c:pt idx="404">
                  <c:v>1.5572010907693201E-2</c:v>
                </c:pt>
                <c:pt idx="405">
                  <c:v>1.556487911186131E-2</c:v>
                </c:pt>
                <c:pt idx="406">
                  <c:v>1.5556270835644878E-2</c:v>
                </c:pt>
                <c:pt idx="407">
                  <c:v>1.5546694905605554E-2</c:v>
                </c:pt>
                <c:pt idx="408">
                  <c:v>1.5536871538351841E-2</c:v>
                </c:pt>
                <c:pt idx="409">
                  <c:v>1.5527068410189722E-2</c:v>
                </c:pt>
                <c:pt idx="410">
                  <c:v>1.5516647248883218E-2</c:v>
                </c:pt>
                <c:pt idx="411">
                  <c:v>1.5504706127461881E-2</c:v>
                </c:pt>
                <c:pt idx="412">
                  <c:v>1.5492769772669751E-2</c:v>
                </c:pt>
                <c:pt idx="413">
                  <c:v>1.5481540669789849E-2</c:v>
                </c:pt>
                <c:pt idx="414">
                  <c:v>1.5467109981330758E-2</c:v>
                </c:pt>
                <c:pt idx="415">
                  <c:v>1.5454477456673244E-2</c:v>
                </c:pt>
                <c:pt idx="416">
                  <c:v>1.5439693474420773E-2</c:v>
                </c:pt>
                <c:pt idx="417">
                  <c:v>1.5423916860344472E-2</c:v>
                </c:pt>
                <c:pt idx="418">
                  <c:v>1.5408957655555236E-2</c:v>
                </c:pt>
                <c:pt idx="419">
                  <c:v>1.5392209526883641E-2</c:v>
                </c:pt>
                <c:pt idx="420">
                  <c:v>1.5375056086866941E-2</c:v>
                </c:pt>
                <c:pt idx="421">
                  <c:v>1.5357709612187088E-2</c:v>
                </c:pt>
                <c:pt idx="422">
                  <c:v>1.5339842452785434E-2</c:v>
                </c:pt>
                <c:pt idx="423">
                  <c:v>1.5320723009880938E-2</c:v>
                </c:pt>
                <c:pt idx="424">
                  <c:v>1.5300970368880258E-2</c:v>
                </c:pt>
                <c:pt idx="425">
                  <c:v>1.5282476824773975E-2</c:v>
                </c:pt>
                <c:pt idx="426">
                  <c:v>1.5260164393482507E-2</c:v>
                </c:pt>
                <c:pt idx="427">
                  <c:v>1.5240566507593192E-2</c:v>
                </c:pt>
                <c:pt idx="428">
                  <c:v>1.5218238474698706E-2</c:v>
                </c:pt>
                <c:pt idx="429">
                  <c:v>1.5195375185254578E-2</c:v>
                </c:pt>
                <c:pt idx="430">
                  <c:v>1.5172584611327814E-2</c:v>
                </c:pt>
                <c:pt idx="431">
                  <c:v>1.5146995223285734E-2</c:v>
                </c:pt>
                <c:pt idx="432">
                  <c:v>1.5124483996538606E-2</c:v>
                </c:pt>
                <c:pt idx="433">
                  <c:v>1.5099155619371387E-2</c:v>
                </c:pt>
                <c:pt idx="434">
                  <c:v>1.5072112108646393E-2</c:v>
                </c:pt>
                <c:pt idx="435">
                  <c:v>1.5047243303743671E-2</c:v>
                </c:pt>
                <c:pt idx="436">
                  <c:v>1.5019906515305482E-2</c:v>
                </c:pt>
                <c:pt idx="437">
                  <c:v>1.4991614910293164E-2</c:v>
                </c:pt>
                <c:pt idx="438">
                  <c:v>1.4965001559110555E-2</c:v>
                </c:pt>
                <c:pt idx="439">
                  <c:v>1.4936182618509578E-2</c:v>
                </c:pt>
                <c:pt idx="440">
                  <c:v>1.4905881074101577E-2</c:v>
                </c:pt>
                <c:pt idx="441">
                  <c:v>1.4877143127017727E-2</c:v>
                </c:pt>
                <c:pt idx="442">
                  <c:v>1.4845790214406539E-2</c:v>
                </c:pt>
                <c:pt idx="443">
                  <c:v>1.4814665903712455E-2</c:v>
                </c:pt>
                <c:pt idx="444">
                  <c:v>1.4783316041381731E-2</c:v>
                </c:pt>
                <c:pt idx="445">
                  <c:v>1.4748134398955148E-2</c:v>
                </c:pt>
                <c:pt idx="446">
                  <c:v>1.4717710817822541E-2</c:v>
                </c:pt>
                <c:pt idx="447">
                  <c:v>1.4683684177433211E-2</c:v>
                </c:pt>
                <c:pt idx="448">
                  <c:v>1.4647335986012578E-2</c:v>
                </c:pt>
                <c:pt idx="449">
                  <c:v>1.4614618136500047E-2</c:v>
                </c:pt>
                <c:pt idx="450">
                  <c:v>1.457988937096601E-2</c:v>
                </c:pt>
                <c:pt idx="451">
                  <c:v>1.4543631535775642E-2</c:v>
                </c:pt>
                <c:pt idx="452">
                  <c:v>1.4506816946569624E-2</c:v>
                </c:pt>
                <c:pt idx="453">
                  <c:v>1.446962471728901E-2</c:v>
                </c:pt>
                <c:pt idx="454">
                  <c:v>1.4428376819721032E-2</c:v>
                </c:pt>
                <c:pt idx="455">
                  <c:v>1.4392615149721575E-2</c:v>
                </c:pt>
                <c:pt idx="456">
                  <c:v>1.4353559903685042E-2</c:v>
                </c:pt>
                <c:pt idx="457">
                  <c:v>1.4311622653130169E-2</c:v>
                </c:pt>
                <c:pt idx="458">
                  <c:v>1.4273023690392904E-2</c:v>
                </c:pt>
                <c:pt idx="459">
                  <c:v>1.4231549055214768E-2</c:v>
                </c:pt>
                <c:pt idx="460">
                  <c:v>1.4188609320442976E-2</c:v>
                </c:pt>
                <c:pt idx="461">
                  <c:v>1.4148774193148925E-2</c:v>
                </c:pt>
                <c:pt idx="462">
                  <c:v>1.4105439220080227E-2</c:v>
                </c:pt>
                <c:pt idx="463">
                  <c:v>1.4059123924098796E-2</c:v>
                </c:pt>
                <c:pt idx="464">
                  <c:v>1.4017430993141552E-2</c:v>
                </c:pt>
                <c:pt idx="465">
                  <c:v>1.3971786984422222E-2</c:v>
                </c:pt>
                <c:pt idx="466">
                  <c:v>1.3924927438547497E-2</c:v>
                </c:pt>
                <c:pt idx="467">
                  <c:v>1.3880985854504195E-2</c:v>
                </c:pt>
                <c:pt idx="468">
                  <c:v>1.3834441694273652E-2</c:v>
                </c:pt>
                <c:pt idx="469">
                  <c:v>1.3786233821917192E-2</c:v>
                </c:pt>
                <c:pt idx="470">
                  <c:v>1.3738967045873698E-2</c:v>
                </c:pt>
                <c:pt idx="471">
                  <c:v>1.3686276041847384E-2</c:v>
                </c:pt>
                <c:pt idx="472">
                  <c:v>1.3639934436796399E-2</c:v>
                </c:pt>
                <c:pt idx="473">
                  <c:v>1.3592388194187859E-2</c:v>
                </c:pt>
                <c:pt idx="474">
                  <c:v>1.3540424289165442E-2</c:v>
                </c:pt>
                <c:pt idx="475">
                  <c:v>1.348903052161201E-2</c:v>
                </c:pt>
                <c:pt idx="476">
                  <c:v>1.3438920746678872E-2</c:v>
                </c:pt>
                <c:pt idx="477">
                  <c:v>1.3386819298913818E-2</c:v>
                </c:pt>
                <c:pt idx="478">
                  <c:v>1.3334847469251747E-2</c:v>
                </c:pt>
                <c:pt idx="479">
                  <c:v>1.3283700452856526E-2</c:v>
                </c:pt>
                <c:pt idx="480">
                  <c:v>1.3229603398408027E-2</c:v>
                </c:pt>
                <c:pt idx="481">
                  <c:v>1.3182300293945737E-2</c:v>
                </c:pt>
                <c:pt idx="482">
                  <c:v>1.3132872142447622E-2</c:v>
                </c:pt>
                <c:pt idx="483">
                  <c:v>1.3082044144367489E-2</c:v>
                </c:pt>
                <c:pt idx="484">
                  <c:v>1.3034564179975703E-2</c:v>
                </c:pt>
                <c:pt idx="485">
                  <c:v>1.2987188497867782E-2</c:v>
                </c:pt>
                <c:pt idx="486">
                  <c:v>1.2938050154464597E-2</c:v>
                </c:pt>
                <c:pt idx="487">
                  <c:v>1.2895137582328684E-2</c:v>
                </c:pt>
                <c:pt idx="488">
                  <c:v>1.2848384836179616E-2</c:v>
                </c:pt>
                <c:pt idx="489">
                  <c:v>1.280334944966546E-2</c:v>
                </c:pt>
                <c:pt idx="490">
                  <c:v>1.2759966176830874E-2</c:v>
                </c:pt>
                <c:pt idx="491">
                  <c:v>1.2713960408645112E-2</c:v>
                </c:pt>
                <c:pt idx="492">
                  <c:v>1.26747470468404E-2</c:v>
                </c:pt>
                <c:pt idx="493">
                  <c:v>1.2632465794261107E-2</c:v>
                </c:pt>
                <c:pt idx="494">
                  <c:v>1.2588656010174237E-2</c:v>
                </c:pt>
                <c:pt idx="495">
                  <c:v>1.2550453301719439E-2</c:v>
                </c:pt>
                <c:pt idx="496">
                  <c:v>1.2509838591292793E-2</c:v>
                </c:pt>
                <c:pt idx="497">
                  <c:v>1.2472124251583422E-2</c:v>
                </c:pt>
                <c:pt idx="498">
                  <c:v>1.2433716734313358E-2</c:v>
                </c:pt>
                <c:pt idx="499">
                  <c:v>1.2396043084809707E-2</c:v>
                </c:pt>
                <c:pt idx="500">
                  <c:v>1.2356198988607665E-2</c:v>
                </c:pt>
                <c:pt idx="501">
                  <c:v>1.2322325468413305E-2</c:v>
                </c:pt>
                <c:pt idx="502">
                  <c:v>1.2285204651606464E-2</c:v>
                </c:pt>
                <c:pt idx="503">
                  <c:v>1.2249803437562122E-2</c:v>
                </c:pt>
                <c:pt idx="504">
                  <c:v>1.2217072831354363E-2</c:v>
                </c:pt>
                <c:pt idx="505">
                  <c:v>1.2183108494512833E-2</c:v>
                </c:pt>
                <c:pt idx="506">
                  <c:v>1.2149199346483208E-2</c:v>
                </c:pt>
                <c:pt idx="507">
                  <c:v>1.2117695562104239E-2</c:v>
                </c:pt>
                <c:pt idx="508">
                  <c:v>1.2083164983703596E-2</c:v>
                </c:pt>
                <c:pt idx="509">
                  <c:v>1.2054187513444569E-2</c:v>
                </c:pt>
                <c:pt idx="510">
                  <c:v>1.2025688126893816E-2</c:v>
                </c:pt>
                <c:pt idx="511">
                  <c:v>1.19957605218568E-2</c:v>
                </c:pt>
                <c:pt idx="512">
                  <c:v>1.1966241974500632E-2</c:v>
                </c:pt>
                <c:pt idx="513">
                  <c:v>1.1939171192602354E-2</c:v>
                </c:pt>
                <c:pt idx="514">
                  <c:v>1.1910964555769236E-2</c:v>
                </c:pt>
                <c:pt idx="515">
                  <c:v>1.1884401583014464E-2</c:v>
                </c:pt>
                <c:pt idx="516">
                  <c:v>1.1858687485400622E-2</c:v>
                </c:pt>
                <c:pt idx="517">
                  <c:v>1.183117582801454E-2</c:v>
                </c:pt>
                <c:pt idx="518">
                  <c:v>1.1808468308354771E-2</c:v>
                </c:pt>
                <c:pt idx="519">
                  <c:v>1.1784193617861387E-2</c:v>
                </c:pt>
                <c:pt idx="520">
                  <c:v>1.1759509942429481E-2</c:v>
                </c:pt>
                <c:pt idx="521">
                  <c:v>1.1738371022115522E-2</c:v>
                </c:pt>
                <c:pt idx="522">
                  <c:v>1.1716895053153209E-2</c:v>
                </c:pt>
                <c:pt idx="523">
                  <c:v>1.1695639561142401E-2</c:v>
                </c:pt>
                <c:pt idx="524">
                  <c:v>1.1674959509249346E-2</c:v>
                </c:pt>
                <c:pt idx="525">
                  <c:v>1.1655229629229526E-2</c:v>
                </c:pt>
                <c:pt idx="526">
                  <c:v>1.1634445338352022E-2</c:v>
                </c:pt>
                <c:pt idx="527">
                  <c:v>1.1617048679726434E-2</c:v>
                </c:pt>
                <c:pt idx="528">
                  <c:v>1.1599393631177296E-2</c:v>
                </c:pt>
                <c:pt idx="529">
                  <c:v>1.1581483949118895E-2</c:v>
                </c:pt>
                <c:pt idx="530">
                  <c:v>1.1565762571028084E-2</c:v>
                </c:pt>
                <c:pt idx="531">
                  <c:v>1.1549788634969809E-2</c:v>
                </c:pt>
                <c:pt idx="532">
                  <c:v>1.1534461693619873E-2</c:v>
                </c:pt>
                <c:pt idx="533">
                  <c:v>1.1520700223683176E-2</c:v>
                </c:pt>
                <c:pt idx="534">
                  <c:v>1.1506754837640524E-2</c:v>
                </c:pt>
                <c:pt idx="535">
                  <c:v>1.1493571494141243E-2</c:v>
                </c:pt>
                <c:pt idx="536">
                  <c:v>1.1481472907941876E-2</c:v>
                </c:pt>
                <c:pt idx="537">
                  <c:v>1.1470048249178558E-2</c:v>
                </c:pt>
                <c:pt idx="538">
                  <c:v>1.1458929715431731E-2</c:v>
                </c:pt>
                <c:pt idx="539">
                  <c:v>1.1448442116148729E-2</c:v>
                </c:pt>
                <c:pt idx="540">
                  <c:v>1.1438468429853443E-2</c:v>
                </c:pt>
                <c:pt idx="541">
                  <c:v>1.1430006878792167E-2</c:v>
                </c:pt>
                <c:pt idx="542">
                  <c:v>1.1422018513492501E-2</c:v>
                </c:pt>
                <c:pt idx="543">
                  <c:v>1.1414178737398698E-2</c:v>
                </c:pt>
                <c:pt idx="544">
                  <c:v>1.140743401961828E-2</c:v>
                </c:pt>
                <c:pt idx="545">
                  <c:v>1.1402102438584928E-2</c:v>
                </c:pt>
                <c:pt idx="546">
                  <c:v>1.139615248251374E-2</c:v>
                </c:pt>
                <c:pt idx="547">
                  <c:v>1.1391940093824446E-2</c:v>
                </c:pt>
                <c:pt idx="548">
                  <c:v>1.1387704811286281E-2</c:v>
                </c:pt>
                <c:pt idx="549">
                  <c:v>1.1384347397791678E-2</c:v>
                </c:pt>
                <c:pt idx="550">
                  <c:v>1.1381843686986911E-2</c:v>
                </c:pt>
                <c:pt idx="551">
                  <c:v>1.1379365577801295E-2</c:v>
                </c:pt>
                <c:pt idx="552">
                  <c:v>1.137823545017126E-2</c:v>
                </c:pt>
                <c:pt idx="553">
                  <c:v>1.1377476283146431E-2</c:v>
                </c:pt>
                <c:pt idx="554">
                  <c:v>1.1377759055298699E-2</c:v>
                </c:pt>
                <c:pt idx="555">
                  <c:v>1.1378560892701768E-2</c:v>
                </c:pt>
                <c:pt idx="556">
                  <c:v>1.1379855838750039E-2</c:v>
                </c:pt>
                <c:pt idx="557">
                  <c:v>1.138298739920039E-2</c:v>
                </c:pt>
                <c:pt idx="558">
                  <c:v>1.138528233982089E-2</c:v>
                </c:pt>
                <c:pt idx="559">
                  <c:v>1.1388904983049999E-2</c:v>
                </c:pt>
                <c:pt idx="560">
                  <c:v>1.1393474371915766E-2</c:v>
                </c:pt>
                <c:pt idx="561">
                  <c:v>1.1398224490969293E-2</c:v>
                </c:pt>
                <c:pt idx="562">
                  <c:v>1.1403759164506162E-2</c:v>
                </c:pt>
                <c:pt idx="563">
                  <c:v>1.1410016175188175E-2</c:v>
                </c:pt>
                <c:pt idx="564">
                  <c:v>1.1416450344326753E-2</c:v>
                </c:pt>
                <c:pt idx="565">
                  <c:v>1.1423929552927517E-2</c:v>
                </c:pt>
                <c:pt idx="566">
                  <c:v>1.1433056578440282E-2</c:v>
                </c:pt>
                <c:pt idx="567">
                  <c:v>1.144134478168009E-2</c:v>
                </c:pt>
                <c:pt idx="568">
                  <c:v>1.1451254379511024E-2</c:v>
                </c:pt>
                <c:pt idx="569">
                  <c:v>1.1462297729987794E-2</c:v>
                </c:pt>
                <c:pt idx="570">
                  <c:v>1.1472849515633016E-2</c:v>
                </c:pt>
                <c:pt idx="571">
                  <c:v>1.1484850182688223E-2</c:v>
                </c:pt>
                <c:pt idx="572">
                  <c:v>1.1497997131215505E-2</c:v>
                </c:pt>
                <c:pt idx="573">
                  <c:v>1.1510537010593371E-2</c:v>
                </c:pt>
                <c:pt idx="574">
                  <c:v>1.1525508598248004E-2</c:v>
                </c:pt>
                <c:pt idx="575">
                  <c:v>1.1539085650593231E-2</c:v>
                </c:pt>
                <c:pt idx="576">
                  <c:v>1.1554053685237963E-2</c:v>
                </c:pt>
                <c:pt idx="577">
                  <c:v>1.1569809448273285E-2</c:v>
                </c:pt>
                <c:pt idx="578">
                  <c:v>1.1587207343475073E-2</c:v>
                </c:pt>
                <c:pt idx="579">
                  <c:v>1.1603786693027723E-2</c:v>
                </c:pt>
                <c:pt idx="580">
                  <c:v>1.162331995599571E-2</c:v>
                </c:pt>
                <c:pt idx="581">
                  <c:v>1.1641551722493164E-2</c:v>
                </c:pt>
                <c:pt idx="582">
                  <c:v>1.1660134981065528E-2</c:v>
                </c:pt>
                <c:pt idx="583">
                  <c:v>1.1680970155488525E-2</c:v>
                </c:pt>
                <c:pt idx="584">
                  <c:v>1.1701023860033247E-2</c:v>
                </c:pt>
                <c:pt idx="585">
                  <c:v>1.1722706760154944E-2</c:v>
                </c:pt>
                <c:pt idx="586">
                  <c:v>1.1746727734672249E-2</c:v>
                </c:pt>
                <c:pt idx="587">
                  <c:v>1.1766753586776691E-2</c:v>
                </c:pt>
                <c:pt idx="588">
                  <c:v>1.1790499033173536E-2</c:v>
                </c:pt>
                <c:pt idx="589">
                  <c:v>1.1815942070130821E-2</c:v>
                </c:pt>
                <c:pt idx="590">
                  <c:v>1.183965695759339E-2</c:v>
                </c:pt>
                <c:pt idx="591">
                  <c:v>1.186506624816001E-2</c:v>
                </c:pt>
                <c:pt idx="592">
                  <c:v>1.1892453663803851E-2</c:v>
                </c:pt>
                <c:pt idx="593">
                  <c:v>1.1918545704689108E-2</c:v>
                </c:pt>
                <c:pt idx="594">
                  <c:v>1.1946016224610419E-2</c:v>
                </c:pt>
                <c:pt idx="595">
                  <c:v>1.1976447911222911E-2</c:v>
                </c:pt>
                <c:pt idx="596">
                  <c:v>1.2003238172762927E-2</c:v>
                </c:pt>
                <c:pt idx="597">
                  <c:v>1.2034070025754993E-2</c:v>
                </c:pt>
                <c:pt idx="598">
                  <c:v>1.2063623277351743E-2</c:v>
                </c:pt>
                <c:pt idx="599">
                  <c:v>1.2090625053602465E-2</c:v>
                </c:pt>
                <c:pt idx="600">
                  <c:v>1.2120273072466258E-2</c:v>
                </c:pt>
                <c:pt idx="601">
                  <c:v>1.2149974036406408E-2</c:v>
                </c:pt>
                <c:pt idx="602">
                  <c:v>1.2178470314411815E-2</c:v>
                </c:pt>
                <c:pt idx="603">
                  <c:v>1.2209536054502519E-2</c:v>
                </c:pt>
                <c:pt idx="604">
                  <c:v>1.2235925903323612E-2</c:v>
                </c:pt>
                <c:pt idx="605">
                  <c:v>1.2263833777197999E-2</c:v>
                </c:pt>
                <c:pt idx="606">
                  <c:v>1.2292928360986818E-2</c:v>
                </c:pt>
                <c:pt idx="607">
                  <c:v>1.2320440324673065E-2</c:v>
                </c:pt>
                <c:pt idx="608">
                  <c:v>1.2346803027762884E-2</c:v>
                </c:pt>
                <c:pt idx="609">
                  <c:v>1.2374886273505727E-2</c:v>
                </c:pt>
                <c:pt idx="610">
                  <c:v>1.2401647005558019E-2</c:v>
                </c:pt>
                <c:pt idx="611">
                  <c:v>1.2426863111396293E-2</c:v>
                </c:pt>
                <c:pt idx="612">
                  <c:v>1.245591624878966E-2</c:v>
                </c:pt>
                <c:pt idx="613">
                  <c:v>1.2479557253627366E-2</c:v>
                </c:pt>
                <c:pt idx="614">
                  <c:v>1.2505740625071765E-2</c:v>
                </c:pt>
                <c:pt idx="615">
                  <c:v>1.253271975905094E-2</c:v>
                </c:pt>
                <c:pt idx="616">
                  <c:v>1.2557131967212348E-2</c:v>
                </c:pt>
                <c:pt idx="617">
                  <c:v>1.2582168867854838E-2</c:v>
                </c:pt>
                <c:pt idx="618">
                  <c:v>1.2609369081535936E-2</c:v>
                </c:pt>
                <c:pt idx="619">
                  <c:v>1.2631865011247898E-2</c:v>
                </c:pt>
                <c:pt idx="620">
                  <c:v>1.2656118666330311E-2</c:v>
                </c:pt>
                <c:pt idx="621">
                  <c:v>1.2682136447033813E-2</c:v>
                </c:pt>
                <c:pt idx="622">
                  <c:v>1.2704917228768736E-2</c:v>
                </c:pt>
                <c:pt idx="623">
                  <c:v>1.2727803880734649E-2</c:v>
                </c:pt>
                <c:pt idx="624">
                  <c:v>1.2752255792074653E-2</c:v>
                </c:pt>
                <c:pt idx="625">
                  <c:v>1.2774483851675612E-2</c:v>
                </c:pt>
                <c:pt idx="626">
                  <c:v>1.2798864438544137E-2</c:v>
                </c:pt>
                <c:pt idx="627">
                  <c:v>1.2820159337350621E-2</c:v>
                </c:pt>
                <c:pt idx="628">
                  <c:v>1.2842986481540012E-2</c:v>
                </c:pt>
                <c:pt idx="629">
                  <c:v>1.2865867992982109E-2</c:v>
                </c:pt>
                <c:pt idx="630">
                  <c:v>1.2887014938117853E-2</c:v>
                </c:pt>
                <c:pt idx="631">
                  <c:v>1.2908949996411177E-2</c:v>
                </c:pt>
                <c:pt idx="632">
                  <c:v>1.2931578474901203E-2</c:v>
                </c:pt>
                <c:pt idx="633">
                  <c:v>1.2951614370078177E-2</c:v>
                </c:pt>
                <c:pt idx="634">
                  <c:v>1.29740519756107E-2</c:v>
                </c:pt>
                <c:pt idx="635">
                  <c:v>1.2993488583091441E-2</c:v>
                </c:pt>
                <c:pt idx="636">
                  <c:v>1.3012932118698941E-2</c:v>
                </c:pt>
                <c:pt idx="637">
                  <c:v>1.3032904943401556E-2</c:v>
                </c:pt>
                <c:pt idx="638">
                  <c:v>1.3053739038542587E-2</c:v>
                </c:pt>
                <c:pt idx="639">
                  <c:v>1.307255789895136E-2</c:v>
                </c:pt>
                <c:pt idx="640">
                  <c:v>1.3094140430492769E-2</c:v>
                </c:pt>
                <c:pt idx="641">
                  <c:v>1.3112845797695363E-2</c:v>
                </c:pt>
                <c:pt idx="642">
                  <c:v>1.3130313537048815E-2</c:v>
                </c:pt>
                <c:pt idx="643">
                  <c:v>1.3150329851581297E-2</c:v>
                </c:pt>
                <c:pt idx="644">
                  <c:v>1.3168064815565169E-2</c:v>
                </c:pt>
                <c:pt idx="645">
                  <c:v>1.3185899211422379E-2</c:v>
                </c:pt>
                <c:pt idx="646">
                  <c:v>1.3204668360175895E-2</c:v>
                </c:pt>
                <c:pt idx="647">
                  <c:v>1.3221066559519642E-2</c:v>
                </c:pt>
                <c:pt idx="648">
                  <c:v>1.323822600293308E-2</c:v>
                </c:pt>
                <c:pt idx="649">
                  <c:v>1.3256820438607797E-2</c:v>
                </c:pt>
                <c:pt idx="650">
                  <c:v>1.3272366709503908E-2</c:v>
                </c:pt>
                <c:pt idx="651">
                  <c:v>1.3288819263436138E-2</c:v>
                </c:pt>
                <c:pt idx="652">
                  <c:v>1.3306570992426832E-2</c:v>
                </c:pt>
                <c:pt idx="653">
                  <c:v>1.3322438858935096E-2</c:v>
                </c:pt>
                <c:pt idx="654">
                  <c:v>1.3337613817592825E-2</c:v>
                </c:pt>
                <c:pt idx="655">
                  <c:v>1.335404689449418E-2</c:v>
                </c:pt>
                <c:pt idx="656">
                  <c:v>1.3368746310906204E-2</c:v>
                </c:pt>
                <c:pt idx="657">
                  <c:v>1.3384179381873177E-2</c:v>
                </c:pt>
                <c:pt idx="658">
                  <c:v>1.3400330656102964E-2</c:v>
                </c:pt>
                <c:pt idx="659">
                  <c:v>1.3412829501187285E-2</c:v>
                </c:pt>
                <c:pt idx="660">
                  <c:v>1.3427512671594087E-2</c:v>
                </c:pt>
                <c:pt idx="661">
                  <c:v>1.3442390278354708E-2</c:v>
                </c:pt>
                <c:pt idx="662">
                  <c:v>1.3455633924416715E-2</c:v>
                </c:pt>
                <c:pt idx="663">
                  <c:v>1.3469069895999226E-2</c:v>
                </c:pt>
                <c:pt idx="664">
                  <c:v>1.348318503896561E-2</c:v>
                </c:pt>
                <c:pt idx="665">
                  <c:v>1.3496211541801797E-2</c:v>
                </c:pt>
                <c:pt idx="666">
                  <c:v>1.3508896418832206E-2</c:v>
                </c:pt>
                <c:pt idx="667">
                  <c:v>1.3522649985535653E-2</c:v>
                </c:pt>
                <c:pt idx="668">
                  <c:v>1.3534007861321759E-2</c:v>
                </c:pt>
                <c:pt idx="669">
                  <c:v>1.3547331596956548E-2</c:v>
                </c:pt>
                <c:pt idx="670">
                  <c:v>1.3558943474683151E-2</c:v>
                </c:pt>
                <c:pt idx="671">
                  <c:v>1.3569536763330893E-2</c:v>
                </c:pt>
                <c:pt idx="672">
                  <c:v>1.3582084368090191E-2</c:v>
                </c:pt>
                <c:pt idx="673">
                  <c:v>1.3592130973652047E-2</c:v>
                </c:pt>
                <c:pt idx="674">
                  <c:v>1.3603302902743863E-2</c:v>
                </c:pt>
                <c:pt idx="675">
                  <c:v>1.3614409304404983E-2</c:v>
                </c:pt>
                <c:pt idx="676">
                  <c:v>1.362430351013399E-2</c:v>
                </c:pt>
                <c:pt idx="677">
                  <c:v>1.3634806408294297E-2</c:v>
                </c:pt>
                <c:pt idx="678">
                  <c:v>1.3645107501398765E-2</c:v>
                </c:pt>
                <c:pt idx="679">
                  <c:v>1.3654382047240218E-2</c:v>
                </c:pt>
                <c:pt idx="680">
                  <c:v>1.3663537733130345E-2</c:v>
                </c:pt>
                <c:pt idx="681">
                  <c:v>1.3673542582022054E-2</c:v>
                </c:pt>
                <c:pt idx="682">
                  <c:v>1.3682001526643769E-2</c:v>
                </c:pt>
                <c:pt idx="683">
                  <c:v>1.3689606060074558E-2</c:v>
                </c:pt>
                <c:pt idx="684">
                  <c:v>1.369853983460189E-2</c:v>
                </c:pt>
                <c:pt idx="685">
                  <c:v>1.3706167309644956E-2</c:v>
                </c:pt>
                <c:pt idx="686">
                  <c:v>1.3714326875438689E-2</c:v>
                </c:pt>
                <c:pt idx="687">
                  <c:v>1.3722101810604702E-2</c:v>
                </c:pt>
                <c:pt idx="688">
                  <c:v>1.372924042909536E-2</c:v>
                </c:pt>
                <c:pt idx="689">
                  <c:v>1.3737670841551027E-2</c:v>
                </c:pt>
                <c:pt idx="690">
                  <c:v>1.3743791335411639E-2</c:v>
                </c:pt>
                <c:pt idx="691">
                  <c:v>1.3750476150246774E-2</c:v>
                </c:pt>
              </c:numCache>
            </c:numRef>
          </c:val>
          <c:smooth val="0"/>
        </c:ser>
        <c:ser>
          <c:idx val="1"/>
          <c:order val="0"/>
          <c:tx>
            <c:strRef>
              <c:f>Eur6M!$AH$2</c:f>
              <c:strCache>
                <c:ptCount val="1"/>
                <c:pt idx="0">
                  <c:v>Fwd Rate </c:v>
                </c:pt>
              </c:strCache>
            </c:strRef>
          </c:tx>
          <c:marker>
            <c:symbol val="none"/>
          </c:marker>
          <c:cat>
            <c:numRef>
              <c:f>Eur6M!$AC$3:$AC$694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42402</c:v>
                </c:pt>
                <c:pt idx="5">
                  <c:v>42431</c:v>
                </c:pt>
                <c:pt idx="6">
                  <c:v>42464</c:v>
                </c:pt>
                <c:pt idx="7">
                  <c:v>42492</c:v>
                </c:pt>
                <c:pt idx="8">
                  <c:v>42523</c:v>
                </c:pt>
                <c:pt idx="9">
                  <c:v>42555</c:v>
                </c:pt>
                <c:pt idx="10">
                  <c:v>42584</c:v>
                </c:pt>
                <c:pt idx="11">
                  <c:v>42615</c:v>
                </c:pt>
                <c:pt idx="12">
                  <c:v>42646</c:v>
                </c:pt>
                <c:pt idx="13">
                  <c:v>42676</c:v>
                </c:pt>
                <c:pt idx="14">
                  <c:v>42706</c:v>
                </c:pt>
                <c:pt idx="15">
                  <c:v>42737</c:v>
                </c:pt>
                <c:pt idx="16">
                  <c:v>42768</c:v>
                </c:pt>
                <c:pt idx="17">
                  <c:v>42796</c:v>
                </c:pt>
                <c:pt idx="18">
                  <c:v>42828</c:v>
                </c:pt>
                <c:pt idx="19">
                  <c:v>42857</c:v>
                </c:pt>
                <c:pt idx="20">
                  <c:v>42888</c:v>
                </c:pt>
                <c:pt idx="21">
                  <c:v>42919</c:v>
                </c:pt>
                <c:pt idx="22">
                  <c:v>42949</c:v>
                </c:pt>
                <c:pt idx="23">
                  <c:v>42982</c:v>
                </c:pt>
                <c:pt idx="24">
                  <c:v>43010</c:v>
                </c:pt>
                <c:pt idx="25">
                  <c:v>43041</c:v>
                </c:pt>
                <c:pt idx="26">
                  <c:v>43073</c:v>
                </c:pt>
                <c:pt idx="27">
                  <c:v>43102</c:v>
                </c:pt>
                <c:pt idx="28">
                  <c:v>43133</c:v>
                </c:pt>
                <c:pt idx="29">
                  <c:v>43161</c:v>
                </c:pt>
                <c:pt idx="30">
                  <c:v>43193</c:v>
                </c:pt>
                <c:pt idx="31">
                  <c:v>43222</c:v>
                </c:pt>
                <c:pt idx="32">
                  <c:v>43255</c:v>
                </c:pt>
                <c:pt idx="33">
                  <c:v>43283</c:v>
                </c:pt>
                <c:pt idx="34">
                  <c:v>43314</c:v>
                </c:pt>
                <c:pt idx="35">
                  <c:v>43346</c:v>
                </c:pt>
                <c:pt idx="36">
                  <c:v>43375</c:v>
                </c:pt>
                <c:pt idx="37">
                  <c:v>43406</c:v>
                </c:pt>
                <c:pt idx="38">
                  <c:v>43437</c:v>
                </c:pt>
                <c:pt idx="39">
                  <c:v>43467</c:v>
                </c:pt>
                <c:pt idx="40">
                  <c:v>43500</c:v>
                </c:pt>
                <c:pt idx="41">
                  <c:v>43528</c:v>
                </c:pt>
                <c:pt idx="42">
                  <c:v>43557</c:v>
                </c:pt>
                <c:pt idx="43">
                  <c:v>43587</c:v>
                </c:pt>
                <c:pt idx="44">
                  <c:v>43619</c:v>
                </c:pt>
                <c:pt idx="45">
                  <c:v>43648</c:v>
                </c:pt>
                <c:pt idx="46">
                  <c:v>43679</c:v>
                </c:pt>
                <c:pt idx="47">
                  <c:v>43710</c:v>
                </c:pt>
                <c:pt idx="48">
                  <c:v>43740</c:v>
                </c:pt>
                <c:pt idx="49">
                  <c:v>43773</c:v>
                </c:pt>
                <c:pt idx="50">
                  <c:v>43801</c:v>
                </c:pt>
                <c:pt idx="51">
                  <c:v>43832</c:v>
                </c:pt>
                <c:pt idx="52">
                  <c:v>43864</c:v>
                </c:pt>
                <c:pt idx="53">
                  <c:v>43892</c:v>
                </c:pt>
                <c:pt idx="54">
                  <c:v>43923</c:v>
                </c:pt>
                <c:pt idx="55">
                  <c:v>43955</c:v>
                </c:pt>
                <c:pt idx="56">
                  <c:v>43984</c:v>
                </c:pt>
                <c:pt idx="57">
                  <c:v>44014</c:v>
                </c:pt>
                <c:pt idx="58">
                  <c:v>44046</c:v>
                </c:pt>
                <c:pt idx="59">
                  <c:v>44076</c:v>
                </c:pt>
                <c:pt idx="60">
                  <c:v>44106</c:v>
                </c:pt>
                <c:pt idx="61">
                  <c:v>44137</c:v>
                </c:pt>
                <c:pt idx="62">
                  <c:v>44167</c:v>
                </c:pt>
                <c:pt idx="63">
                  <c:v>44200</c:v>
                </c:pt>
                <c:pt idx="64">
                  <c:v>44229</c:v>
                </c:pt>
                <c:pt idx="65">
                  <c:v>44257</c:v>
                </c:pt>
                <c:pt idx="66">
                  <c:v>44292</c:v>
                </c:pt>
                <c:pt idx="67">
                  <c:v>44319</c:v>
                </c:pt>
                <c:pt idx="68">
                  <c:v>44349</c:v>
                </c:pt>
                <c:pt idx="69">
                  <c:v>44379</c:v>
                </c:pt>
                <c:pt idx="70">
                  <c:v>44410</c:v>
                </c:pt>
                <c:pt idx="71">
                  <c:v>44441</c:v>
                </c:pt>
                <c:pt idx="72">
                  <c:v>44473</c:v>
                </c:pt>
                <c:pt idx="73">
                  <c:v>44502</c:v>
                </c:pt>
                <c:pt idx="74">
                  <c:v>44532</c:v>
                </c:pt>
                <c:pt idx="75">
                  <c:v>44564</c:v>
                </c:pt>
                <c:pt idx="76">
                  <c:v>44594</c:v>
                </c:pt>
                <c:pt idx="77">
                  <c:v>44622</c:v>
                </c:pt>
                <c:pt idx="78">
                  <c:v>44655</c:v>
                </c:pt>
                <c:pt idx="79">
                  <c:v>44683</c:v>
                </c:pt>
                <c:pt idx="80">
                  <c:v>44714</c:v>
                </c:pt>
                <c:pt idx="81">
                  <c:v>44746</c:v>
                </c:pt>
                <c:pt idx="82">
                  <c:v>44775</c:v>
                </c:pt>
                <c:pt idx="83">
                  <c:v>44806</c:v>
                </c:pt>
                <c:pt idx="84">
                  <c:v>44837</c:v>
                </c:pt>
                <c:pt idx="85">
                  <c:v>44867</c:v>
                </c:pt>
                <c:pt idx="86">
                  <c:v>44897</c:v>
                </c:pt>
                <c:pt idx="87">
                  <c:v>44928</c:v>
                </c:pt>
                <c:pt idx="88">
                  <c:v>44959</c:v>
                </c:pt>
                <c:pt idx="89">
                  <c:v>44987</c:v>
                </c:pt>
                <c:pt idx="90">
                  <c:v>45019</c:v>
                </c:pt>
                <c:pt idx="91">
                  <c:v>45048</c:v>
                </c:pt>
                <c:pt idx="92">
                  <c:v>45079</c:v>
                </c:pt>
                <c:pt idx="93">
                  <c:v>45110</c:v>
                </c:pt>
                <c:pt idx="94">
                  <c:v>45140</c:v>
                </c:pt>
                <c:pt idx="95">
                  <c:v>45173</c:v>
                </c:pt>
                <c:pt idx="96">
                  <c:v>45201</c:v>
                </c:pt>
                <c:pt idx="97">
                  <c:v>45232</c:v>
                </c:pt>
                <c:pt idx="98">
                  <c:v>45264</c:v>
                </c:pt>
                <c:pt idx="99">
                  <c:v>45293</c:v>
                </c:pt>
                <c:pt idx="100">
                  <c:v>45324</c:v>
                </c:pt>
                <c:pt idx="101">
                  <c:v>45355</c:v>
                </c:pt>
                <c:pt idx="102">
                  <c:v>45384</c:v>
                </c:pt>
                <c:pt idx="103">
                  <c:v>45414</c:v>
                </c:pt>
                <c:pt idx="104">
                  <c:v>45446</c:v>
                </c:pt>
                <c:pt idx="105">
                  <c:v>45475</c:v>
                </c:pt>
                <c:pt idx="106">
                  <c:v>45506</c:v>
                </c:pt>
                <c:pt idx="107">
                  <c:v>45537</c:v>
                </c:pt>
                <c:pt idx="108">
                  <c:v>45567</c:v>
                </c:pt>
                <c:pt idx="109">
                  <c:v>45600</c:v>
                </c:pt>
                <c:pt idx="110">
                  <c:v>45628</c:v>
                </c:pt>
                <c:pt idx="111">
                  <c:v>45659</c:v>
                </c:pt>
                <c:pt idx="112">
                  <c:v>45691</c:v>
                </c:pt>
                <c:pt idx="113">
                  <c:v>45719</c:v>
                </c:pt>
                <c:pt idx="114">
                  <c:v>45749</c:v>
                </c:pt>
                <c:pt idx="115">
                  <c:v>45779</c:v>
                </c:pt>
                <c:pt idx="116">
                  <c:v>45810</c:v>
                </c:pt>
                <c:pt idx="117">
                  <c:v>45840</c:v>
                </c:pt>
                <c:pt idx="118">
                  <c:v>45873</c:v>
                </c:pt>
                <c:pt idx="119">
                  <c:v>45902</c:v>
                </c:pt>
                <c:pt idx="120">
                  <c:v>45932</c:v>
                </c:pt>
                <c:pt idx="121">
                  <c:v>45964</c:v>
                </c:pt>
                <c:pt idx="122">
                  <c:v>45993</c:v>
                </c:pt>
                <c:pt idx="123">
                  <c:v>46024</c:v>
                </c:pt>
                <c:pt idx="124">
                  <c:v>46055</c:v>
                </c:pt>
                <c:pt idx="125">
                  <c:v>46083</c:v>
                </c:pt>
                <c:pt idx="126">
                  <c:v>46114</c:v>
                </c:pt>
                <c:pt idx="127">
                  <c:v>46146</c:v>
                </c:pt>
                <c:pt idx="128">
                  <c:v>46175</c:v>
                </c:pt>
                <c:pt idx="129">
                  <c:v>46205</c:v>
                </c:pt>
                <c:pt idx="130">
                  <c:v>46237</c:v>
                </c:pt>
                <c:pt idx="131">
                  <c:v>46267</c:v>
                </c:pt>
                <c:pt idx="132">
                  <c:v>46297</c:v>
                </c:pt>
                <c:pt idx="133">
                  <c:v>46328</c:v>
                </c:pt>
                <c:pt idx="134">
                  <c:v>46358</c:v>
                </c:pt>
                <c:pt idx="135">
                  <c:v>46391</c:v>
                </c:pt>
                <c:pt idx="136">
                  <c:v>46420</c:v>
                </c:pt>
                <c:pt idx="137">
                  <c:v>46448</c:v>
                </c:pt>
                <c:pt idx="138">
                  <c:v>46479</c:v>
                </c:pt>
                <c:pt idx="139">
                  <c:v>46510</c:v>
                </c:pt>
                <c:pt idx="140">
                  <c:v>46540</c:v>
                </c:pt>
                <c:pt idx="141">
                  <c:v>46570</c:v>
                </c:pt>
                <c:pt idx="142">
                  <c:v>46601</c:v>
                </c:pt>
                <c:pt idx="143">
                  <c:v>46632</c:v>
                </c:pt>
                <c:pt idx="144">
                  <c:v>46664</c:v>
                </c:pt>
                <c:pt idx="145">
                  <c:v>46693</c:v>
                </c:pt>
                <c:pt idx="146">
                  <c:v>46723</c:v>
                </c:pt>
                <c:pt idx="147">
                  <c:v>46755</c:v>
                </c:pt>
                <c:pt idx="148">
                  <c:v>46785</c:v>
                </c:pt>
                <c:pt idx="149">
                  <c:v>46814</c:v>
                </c:pt>
                <c:pt idx="150">
                  <c:v>46846</c:v>
                </c:pt>
                <c:pt idx="151">
                  <c:v>46875</c:v>
                </c:pt>
                <c:pt idx="152">
                  <c:v>46906</c:v>
                </c:pt>
                <c:pt idx="153">
                  <c:v>46937</c:v>
                </c:pt>
                <c:pt idx="154">
                  <c:v>46967</c:v>
                </c:pt>
                <c:pt idx="155">
                  <c:v>47000</c:v>
                </c:pt>
                <c:pt idx="156">
                  <c:v>47028</c:v>
                </c:pt>
                <c:pt idx="157">
                  <c:v>47059</c:v>
                </c:pt>
                <c:pt idx="158">
                  <c:v>47091</c:v>
                </c:pt>
                <c:pt idx="159">
                  <c:v>47120</c:v>
                </c:pt>
                <c:pt idx="160">
                  <c:v>47151</c:v>
                </c:pt>
                <c:pt idx="161">
                  <c:v>47179</c:v>
                </c:pt>
                <c:pt idx="162">
                  <c:v>47211</c:v>
                </c:pt>
                <c:pt idx="163">
                  <c:v>47240</c:v>
                </c:pt>
                <c:pt idx="164">
                  <c:v>47273</c:v>
                </c:pt>
                <c:pt idx="165">
                  <c:v>47301</c:v>
                </c:pt>
                <c:pt idx="166">
                  <c:v>47332</c:v>
                </c:pt>
                <c:pt idx="167">
                  <c:v>47364</c:v>
                </c:pt>
                <c:pt idx="168">
                  <c:v>47393</c:v>
                </c:pt>
                <c:pt idx="169">
                  <c:v>47424</c:v>
                </c:pt>
                <c:pt idx="170">
                  <c:v>47455</c:v>
                </c:pt>
                <c:pt idx="171">
                  <c:v>47485</c:v>
                </c:pt>
                <c:pt idx="172">
                  <c:v>47518</c:v>
                </c:pt>
                <c:pt idx="173">
                  <c:v>47546</c:v>
                </c:pt>
                <c:pt idx="174">
                  <c:v>47575</c:v>
                </c:pt>
                <c:pt idx="175">
                  <c:v>47605</c:v>
                </c:pt>
                <c:pt idx="176">
                  <c:v>47637</c:v>
                </c:pt>
                <c:pt idx="177">
                  <c:v>47666</c:v>
                </c:pt>
                <c:pt idx="178">
                  <c:v>47697</c:v>
                </c:pt>
                <c:pt idx="179">
                  <c:v>47728</c:v>
                </c:pt>
                <c:pt idx="180">
                  <c:v>47758</c:v>
                </c:pt>
                <c:pt idx="181">
                  <c:v>47791</c:v>
                </c:pt>
                <c:pt idx="182">
                  <c:v>47819</c:v>
                </c:pt>
                <c:pt idx="183">
                  <c:v>47850</c:v>
                </c:pt>
                <c:pt idx="184">
                  <c:v>47882</c:v>
                </c:pt>
                <c:pt idx="185">
                  <c:v>47910</c:v>
                </c:pt>
                <c:pt idx="186">
                  <c:v>47940</c:v>
                </c:pt>
                <c:pt idx="187">
                  <c:v>47970</c:v>
                </c:pt>
                <c:pt idx="188">
                  <c:v>48001</c:v>
                </c:pt>
                <c:pt idx="189">
                  <c:v>48031</c:v>
                </c:pt>
                <c:pt idx="190">
                  <c:v>48064</c:v>
                </c:pt>
                <c:pt idx="191">
                  <c:v>48093</c:v>
                </c:pt>
                <c:pt idx="192">
                  <c:v>48123</c:v>
                </c:pt>
                <c:pt idx="193">
                  <c:v>48155</c:v>
                </c:pt>
                <c:pt idx="194">
                  <c:v>48184</c:v>
                </c:pt>
                <c:pt idx="195">
                  <c:v>48215</c:v>
                </c:pt>
                <c:pt idx="196">
                  <c:v>48246</c:v>
                </c:pt>
                <c:pt idx="197">
                  <c:v>48275</c:v>
                </c:pt>
                <c:pt idx="198">
                  <c:v>48306</c:v>
                </c:pt>
                <c:pt idx="199">
                  <c:v>48337</c:v>
                </c:pt>
                <c:pt idx="200">
                  <c:v>48367</c:v>
                </c:pt>
                <c:pt idx="201">
                  <c:v>48397</c:v>
                </c:pt>
                <c:pt idx="202">
                  <c:v>48428</c:v>
                </c:pt>
                <c:pt idx="203">
                  <c:v>48459</c:v>
                </c:pt>
                <c:pt idx="204">
                  <c:v>48491</c:v>
                </c:pt>
                <c:pt idx="205">
                  <c:v>48520</c:v>
                </c:pt>
                <c:pt idx="206">
                  <c:v>48550</c:v>
                </c:pt>
                <c:pt idx="207">
                  <c:v>48582</c:v>
                </c:pt>
                <c:pt idx="208">
                  <c:v>48612</c:v>
                </c:pt>
                <c:pt idx="209">
                  <c:v>48640</c:v>
                </c:pt>
                <c:pt idx="210">
                  <c:v>48673</c:v>
                </c:pt>
                <c:pt idx="211">
                  <c:v>48701</c:v>
                </c:pt>
                <c:pt idx="212">
                  <c:v>48732</c:v>
                </c:pt>
                <c:pt idx="213">
                  <c:v>48764</c:v>
                </c:pt>
                <c:pt idx="214">
                  <c:v>48793</c:v>
                </c:pt>
                <c:pt idx="215">
                  <c:v>48824</c:v>
                </c:pt>
                <c:pt idx="216">
                  <c:v>48855</c:v>
                </c:pt>
                <c:pt idx="217">
                  <c:v>48885</c:v>
                </c:pt>
                <c:pt idx="218">
                  <c:v>48915</c:v>
                </c:pt>
                <c:pt idx="219">
                  <c:v>48946</c:v>
                </c:pt>
                <c:pt idx="220">
                  <c:v>48977</c:v>
                </c:pt>
                <c:pt idx="221">
                  <c:v>49005</c:v>
                </c:pt>
                <c:pt idx="222">
                  <c:v>49037</c:v>
                </c:pt>
                <c:pt idx="223">
                  <c:v>49066</c:v>
                </c:pt>
                <c:pt idx="224">
                  <c:v>49097</c:v>
                </c:pt>
                <c:pt idx="225">
                  <c:v>49128</c:v>
                </c:pt>
                <c:pt idx="226">
                  <c:v>49158</c:v>
                </c:pt>
                <c:pt idx="227">
                  <c:v>49191</c:v>
                </c:pt>
                <c:pt idx="228">
                  <c:v>49219</c:v>
                </c:pt>
                <c:pt idx="229">
                  <c:v>49250</c:v>
                </c:pt>
                <c:pt idx="230">
                  <c:v>49282</c:v>
                </c:pt>
                <c:pt idx="231">
                  <c:v>49311</c:v>
                </c:pt>
                <c:pt idx="232">
                  <c:v>49342</c:v>
                </c:pt>
                <c:pt idx="233">
                  <c:v>49370</c:v>
                </c:pt>
                <c:pt idx="234">
                  <c:v>49401</c:v>
                </c:pt>
                <c:pt idx="235">
                  <c:v>49431</c:v>
                </c:pt>
                <c:pt idx="236">
                  <c:v>49464</c:v>
                </c:pt>
                <c:pt idx="237">
                  <c:v>49492</c:v>
                </c:pt>
                <c:pt idx="238">
                  <c:v>49523</c:v>
                </c:pt>
                <c:pt idx="239">
                  <c:v>49555</c:v>
                </c:pt>
                <c:pt idx="240">
                  <c:v>49584</c:v>
                </c:pt>
                <c:pt idx="241">
                  <c:v>49615</c:v>
                </c:pt>
                <c:pt idx="242">
                  <c:v>49646</c:v>
                </c:pt>
                <c:pt idx="243">
                  <c:v>49676</c:v>
                </c:pt>
                <c:pt idx="244">
                  <c:v>49709</c:v>
                </c:pt>
                <c:pt idx="245">
                  <c:v>49737</c:v>
                </c:pt>
                <c:pt idx="246">
                  <c:v>49767</c:v>
                </c:pt>
                <c:pt idx="247">
                  <c:v>49797</c:v>
                </c:pt>
                <c:pt idx="248">
                  <c:v>49828</c:v>
                </c:pt>
                <c:pt idx="249">
                  <c:v>49858</c:v>
                </c:pt>
                <c:pt idx="250">
                  <c:v>49891</c:v>
                </c:pt>
                <c:pt idx="251">
                  <c:v>49920</c:v>
                </c:pt>
                <c:pt idx="252">
                  <c:v>49950</c:v>
                </c:pt>
                <c:pt idx="253">
                  <c:v>49982</c:v>
                </c:pt>
                <c:pt idx="254">
                  <c:v>50011</c:v>
                </c:pt>
                <c:pt idx="255">
                  <c:v>50042</c:v>
                </c:pt>
                <c:pt idx="256">
                  <c:v>50073</c:v>
                </c:pt>
                <c:pt idx="257">
                  <c:v>50101</c:v>
                </c:pt>
                <c:pt idx="258">
                  <c:v>50132</c:v>
                </c:pt>
                <c:pt idx="259">
                  <c:v>50164</c:v>
                </c:pt>
                <c:pt idx="260">
                  <c:v>50193</c:v>
                </c:pt>
                <c:pt idx="261">
                  <c:v>50223</c:v>
                </c:pt>
                <c:pt idx="262">
                  <c:v>50255</c:v>
                </c:pt>
                <c:pt idx="263">
                  <c:v>50285</c:v>
                </c:pt>
                <c:pt idx="264">
                  <c:v>50315</c:v>
                </c:pt>
                <c:pt idx="265">
                  <c:v>50346</c:v>
                </c:pt>
                <c:pt idx="266">
                  <c:v>50376</c:v>
                </c:pt>
                <c:pt idx="267">
                  <c:v>50409</c:v>
                </c:pt>
                <c:pt idx="268">
                  <c:v>50438</c:v>
                </c:pt>
                <c:pt idx="269">
                  <c:v>50466</c:v>
                </c:pt>
                <c:pt idx="270">
                  <c:v>50497</c:v>
                </c:pt>
                <c:pt idx="271">
                  <c:v>50528</c:v>
                </c:pt>
                <c:pt idx="272">
                  <c:v>50558</c:v>
                </c:pt>
                <c:pt idx="273">
                  <c:v>50588</c:v>
                </c:pt>
                <c:pt idx="274">
                  <c:v>50619</c:v>
                </c:pt>
                <c:pt idx="275">
                  <c:v>50650</c:v>
                </c:pt>
                <c:pt idx="276">
                  <c:v>50682</c:v>
                </c:pt>
                <c:pt idx="277">
                  <c:v>50711</c:v>
                </c:pt>
                <c:pt idx="278">
                  <c:v>50741</c:v>
                </c:pt>
                <c:pt idx="279">
                  <c:v>50773</c:v>
                </c:pt>
                <c:pt idx="280">
                  <c:v>50803</c:v>
                </c:pt>
                <c:pt idx="281">
                  <c:v>50831</c:v>
                </c:pt>
                <c:pt idx="282">
                  <c:v>50864</c:v>
                </c:pt>
                <c:pt idx="283">
                  <c:v>50892</c:v>
                </c:pt>
                <c:pt idx="284">
                  <c:v>50923</c:v>
                </c:pt>
                <c:pt idx="285">
                  <c:v>50955</c:v>
                </c:pt>
                <c:pt idx="286">
                  <c:v>50984</c:v>
                </c:pt>
                <c:pt idx="287">
                  <c:v>51015</c:v>
                </c:pt>
                <c:pt idx="288">
                  <c:v>51046</c:v>
                </c:pt>
                <c:pt idx="289">
                  <c:v>51076</c:v>
                </c:pt>
                <c:pt idx="290">
                  <c:v>51106</c:v>
                </c:pt>
                <c:pt idx="291">
                  <c:v>51137</c:v>
                </c:pt>
                <c:pt idx="292">
                  <c:v>51168</c:v>
                </c:pt>
                <c:pt idx="293">
                  <c:v>51197</c:v>
                </c:pt>
                <c:pt idx="294">
                  <c:v>51229</c:v>
                </c:pt>
                <c:pt idx="295">
                  <c:v>51258</c:v>
                </c:pt>
                <c:pt idx="296">
                  <c:v>51291</c:v>
                </c:pt>
                <c:pt idx="297">
                  <c:v>51319</c:v>
                </c:pt>
                <c:pt idx="298">
                  <c:v>51350</c:v>
                </c:pt>
                <c:pt idx="299">
                  <c:v>51382</c:v>
                </c:pt>
                <c:pt idx="300">
                  <c:v>51411</c:v>
                </c:pt>
                <c:pt idx="301">
                  <c:v>51442</c:v>
                </c:pt>
                <c:pt idx="302">
                  <c:v>51473</c:v>
                </c:pt>
                <c:pt idx="303">
                  <c:v>51503</c:v>
                </c:pt>
                <c:pt idx="304">
                  <c:v>51536</c:v>
                </c:pt>
                <c:pt idx="305">
                  <c:v>51564</c:v>
                </c:pt>
                <c:pt idx="306">
                  <c:v>51593</c:v>
                </c:pt>
                <c:pt idx="307">
                  <c:v>51623</c:v>
                </c:pt>
                <c:pt idx="308">
                  <c:v>51655</c:v>
                </c:pt>
                <c:pt idx="309">
                  <c:v>51684</c:v>
                </c:pt>
                <c:pt idx="310">
                  <c:v>51715</c:v>
                </c:pt>
                <c:pt idx="311">
                  <c:v>51746</c:v>
                </c:pt>
                <c:pt idx="312">
                  <c:v>51776</c:v>
                </c:pt>
                <c:pt idx="313">
                  <c:v>51809</c:v>
                </c:pt>
                <c:pt idx="314">
                  <c:v>51837</c:v>
                </c:pt>
                <c:pt idx="315">
                  <c:v>51868</c:v>
                </c:pt>
                <c:pt idx="316">
                  <c:v>51900</c:v>
                </c:pt>
                <c:pt idx="317">
                  <c:v>51928</c:v>
                </c:pt>
                <c:pt idx="318">
                  <c:v>51958</c:v>
                </c:pt>
                <c:pt idx="319">
                  <c:v>51988</c:v>
                </c:pt>
                <c:pt idx="320">
                  <c:v>52019</c:v>
                </c:pt>
                <c:pt idx="321">
                  <c:v>52049</c:v>
                </c:pt>
                <c:pt idx="322">
                  <c:v>52082</c:v>
                </c:pt>
                <c:pt idx="323">
                  <c:v>52111</c:v>
                </c:pt>
                <c:pt idx="324">
                  <c:v>52141</c:v>
                </c:pt>
                <c:pt idx="325">
                  <c:v>52173</c:v>
                </c:pt>
                <c:pt idx="326">
                  <c:v>52202</c:v>
                </c:pt>
                <c:pt idx="327">
                  <c:v>52233</c:v>
                </c:pt>
                <c:pt idx="328">
                  <c:v>52264</c:v>
                </c:pt>
                <c:pt idx="329">
                  <c:v>52292</c:v>
                </c:pt>
                <c:pt idx="330">
                  <c:v>52323</c:v>
                </c:pt>
                <c:pt idx="331">
                  <c:v>52355</c:v>
                </c:pt>
                <c:pt idx="332">
                  <c:v>52384</c:v>
                </c:pt>
                <c:pt idx="333">
                  <c:v>52414</c:v>
                </c:pt>
                <c:pt idx="334">
                  <c:v>52446</c:v>
                </c:pt>
                <c:pt idx="335">
                  <c:v>52476</c:v>
                </c:pt>
                <c:pt idx="336">
                  <c:v>52506</c:v>
                </c:pt>
                <c:pt idx="337">
                  <c:v>52537</c:v>
                </c:pt>
                <c:pt idx="338">
                  <c:v>52567</c:v>
                </c:pt>
                <c:pt idx="339">
                  <c:v>52600</c:v>
                </c:pt>
                <c:pt idx="340">
                  <c:v>52629</c:v>
                </c:pt>
                <c:pt idx="341">
                  <c:v>52658</c:v>
                </c:pt>
                <c:pt idx="342">
                  <c:v>52691</c:v>
                </c:pt>
                <c:pt idx="343">
                  <c:v>52719</c:v>
                </c:pt>
                <c:pt idx="344">
                  <c:v>52750</c:v>
                </c:pt>
                <c:pt idx="345">
                  <c:v>52782</c:v>
                </c:pt>
                <c:pt idx="346">
                  <c:v>52811</c:v>
                </c:pt>
                <c:pt idx="347">
                  <c:v>52842</c:v>
                </c:pt>
                <c:pt idx="348">
                  <c:v>52873</c:v>
                </c:pt>
                <c:pt idx="349">
                  <c:v>52903</c:v>
                </c:pt>
                <c:pt idx="350">
                  <c:v>52933</c:v>
                </c:pt>
                <c:pt idx="351">
                  <c:v>52964</c:v>
                </c:pt>
                <c:pt idx="352">
                  <c:v>52995</c:v>
                </c:pt>
                <c:pt idx="353">
                  <c:v>53023</c:v>
                </c:pt>
                <c:pt idx="354">
                  <c:v>53055</c:v>
                </c:pt>
                <c:pt idx="355">
                  <c:v>53084</c:v>
                </c:pt>
                <c:pt idx="356">
                  <c:v>53115</c:v>
                </c:pt>
                <c:pt idx="357">
                  <c:v>53146</c:v>
                </c:pt>
                <c:pt idx="358">
                  <c:v>53176</c:v>
                </c:pt>
                <c:pt idx="359">
                  <c:v>53209</c:v>
                </c:pt>
                <c:pt idx="360">
                  <c:v>53237</c:v>
                </c:pt>
                <c:pt idx="361">
                  <c:v>53268</c:v>
                </c:pt>
                <c:pt idx="362">
                  <c:v>53300</c:v>
                </c:pt>
                <c:pt idx="363">
                  <c:v>53329</c:v>
                </c:pt>
                <c:pt idx="364">
                  <c:v>53360</c:v>
                </c:pt>
                <c:pt idx="365">
                  <c:v>53388</c:v>
                </c:pt>
                <c:pt idx="366">
                  <c:v>53419</c:v>
                </c:pt>
                <c:pt idx="367">
                  <c:v>53449</c:v>
                </c:pt>
                <c:pt idx="368">
                  <c:v>53482</c:v>
                </c:pt>
                <c:pt idx="369">
                  <c:v>53510</c:v>
                </c:pt>
                <c:pt idx="370">
                  <c:v>53541</c:v>
                </c:pt>
                <c:pt idx="371">
                  <c:v>53573</c:v>
                </c:pt>
                <c:pt idx="372">
                  <c:v>53602</c:v>
                </c:pt>
                <c:pt idx="373">
                  <c:v>53633</c:v>
                </c:pt>
                <c:pt idx="374">
                  <c:v>53664</c:v>
                </c:pt>
                <c:pt idx="375">
                  <c:v>53694</c:v>
                </c:pt>
                <c:pt idx="376">
                  <c:v>53727</c:v>
                </c:pt>
                <c:pt idx="377">
                  <c:v>53755</c:v>
                </c:pt>
                <c:pt idx="378">
                  <c:v>53784</c:v>
                </c:pt>
                <c:pt idx="379">
                  <c:v>53814</c:v>
                </c:pt>
                <c:pt idx="380">
                  <c:v>53846</c:v>
                </c:pt>
                <c:pt idx="381">
                  <c:v>53875</c:v>
                </c:pt>
                <c:pt idx="382">
                  <c:v>53906</c:v>
                </c:pt>
                <c:pt idx="383">
                  <c:v>53937</c:v>
                </c:pt>
                <c:pt idx="384">
                  <c:v>53967</c:v>
                </c:pt>
                <c:pt idx="385">
                  <c:v>54000</c:v>
                </c:pt>
                <c:pt idx="386">
                  <c:v>54028</c:v>
                </c:pt>
                <c:pt idx="387">
                  <c:v>54059</c:v>
                </c:pt>
                <c:pt idx="388">
                  <c:v>54091</c:v>
                </c:pt>
                <c:pt idx="389">
                  <c:v>54119</c:v>
                </c:pt>
                <c:pt idx="390">
                  <c:v>54150</c:v>
                </c:pt>
                <c:pt idx="391">
                  <c:v>54182</c:v>
                </c:pt>
                <c:pt idx="392">
                  <c:v>54211</c:v>
                </c:pt>
                <c:pt idx="393">
                  <c:v>54241</c:v>
                </c:pt>
                <c:pt idx="394">
                  <c:v>54273</c:v>
                </c:pt>
                <c:pt idx="395">
                  <c:v>54303</c:v>
                </c:pt>
                <c:pt idx="396">
                  <c:v>54333</c:v>
                </c:pt>
                <c:pt idx="397">
                  <c:v>54364</c:v>
                </c:pt>
                <c:pt idx="398">
                  <c:v>54394</c:v>
                </c:pt>
                <c:pt idx="399">
                  <c:v>54427</c:v>
                </c:pt>
                <c:pt idx="400">
                  <c:v>54456</c:v>
                </c:pt>
                <c:pt idx="401">
                  <c:v>54484</c:v>
                </c:pt>
                <c:pt idx="402">
                  <c:v>54515</c:v>
                </c:pt>
                <c:pt idx="403">
                  <c:v>54546</c:v>
                </c:pt>
                <c:pt idx="404">
                  <c:v>54576</c:v>
                </c:pt>
                <c:pt idx="405">
                  <c:v>54606</c:v>
                </c:pt>
                <c:pt idx="406">
                  <c:v>54637</c:v>
                </c:pt>
                <c:pt idx="407">
                  <c:v>54668</c:v>
                </c:pt>
                <c:pt idx="408">
                  <c:v>54700</c:v>
                </c:pt>
                <c:pt idx="409">
                  <c:v>54729</c:v>
                </c:pt>
                <c:pt idx="410">
                  <c:v>54759</c:v>
                </c:pt>
                <c:pt idx="411">
                  <c:v>54791</c:v>
                </c:pt>
                <c:pt idx="412">
                  <c:v>54821</c:v>
                </c:pt>
                <c:pt idx="413">
                  <c:v>54849</c:v>
                </c:pt>
                <c:pt idx="414">
                  <c:v>54882</c:v>
                </c:pt>
                <c:pt idx="415">
                  <c:v>54910</c:v>
                </c:pt>
                <c:pt idx="416">
                  <c:v>54941</c:v>
                </c:pt>
                <c:pt idx="417">
                  <c:v>54973</c:v>
                </c:pt>
                <c:pt idx="418">
                  <c:v>55002</c:v>
                </c:pt>
                <c:pt idx="419">
                  <c:v>55033</c:v>
                </c:pt>
                <c:pt idx="420">
                  <c:v>55064</c:v>
                </c:pt>
                <c:pt idx="421">
                  <c:v>55094</c:v>
                </c:pt>
                <c:pt idx="422">
                  <c:v>55124</c:v>
                </c:pt>
                <c:pt idx="423">
                  <c:v>55155</c:v>
                </c:pt>
                <c:pt idx="424">
                  <c:v>55186</c:v>
                </c:pt>
                <c:pt idx="425">
                  <c:v>55214</c:v>
                </c:pt>
                <c:pt idx="426">
                  <c:v>55247</c:v>
                </c:pt>
                <c:pt idx="427">
                  <c:v>55275</c:v>
                </c:pt>
                <c:pt idx="428">
                  <c:v>55306</c:v>
                </c:pt>
                <c:pt idx="429">
                  <c:v>55337</c:v>
                </c:pt>
                <c:pt idx="430">
                  <c:v>55367</c:v>
                </c:pt>
                <c:pt idx="431">
                  <c:v>55400</c:v>
                </c:pt>
                <c:pt idx="432">
                  <c:v>55428</c:v>
                </c:pt>
                <c:pt idx="433">
                  <c:v>55459</c:v>
                </c:pt>
                <c:pt idx="434">
                  <c:v>55491</c:v>
                </c:pt>
                <c:pt idx="435">
                  <c:v>55520</c:v>
                </c:pt>
                <c:pt idx="436">
                  <c:v>55551</c:v>
                </c:pt>
                <c:pt idx="437">
                  <c:v>55582</c:v>
                </c:pt>
                <c:pt idx="438">
                  <c:v>55611</c:v>
                </c:pt>
                <c:pt idx="439">
                  <c:v>55641</c:v>
                </c:pt>
                <c:pt idx="440">
                  <c:v>55673</c:v>
                </c:pt>
                <c:pt idx="441">
                  <c:v>55702</c:v>
                </c:pt>
                <c:pt idx="442">
                  <c:v>55733</c:v>
                </c:pt>
                <c:pt idx="443">
                  <c:v>55764</c:v>
                </c:pt>
                <c:pt idx="444">
                  <c:v>55794</c:v>
                </c:pt>
                <c:pt idx="445">
                  <c:v>55827</c:v>
                </c:pt>
                <c:pt idx="446">
                  <c:v>55855</c:v>
                </c:pt>
                <c:pt idx="447">
                  <c:v>55886</c:v>
                </c:pt>
                <c:pt idx="448">
                  <c:v>55918</c:v>
                </c:pt>
                <c:pt idx="449">
                  <c:v>55946</c:v>
                </c:pt>
                <c:pt idx="450">
                  <c:v>55976</c:v>
                </c:pt>
                <c:pt idx="451">
                  <c:v>56006</c:v>
                </c:pt>
                <c:pt idx="452">
                  <c:v>56037</c:v>
                </c:pt>
                <c:pt idx="453">
                  <c:v>56067</c:v>
                </c:pt>
                <c:pt idx="454">
                  <c:v>56100</c:v>
                </c:pt>
                <c:pt idx="455">
                  <c:v>56129</c:v>
                </c:pt>
                <c:pt idx="456">
                  <c:v>56159</c:v>
                </c:pt>
                <c:pt idx="457">
                  <c:v>56191</c:v>
                </c:pt>
                <c:pt idx="458">
                  <c:v>56220</c:v>
                </c:pt>
                <c:pt idx="459">
                  <c:v>56251</c:v>
                </c:pt>
                <c:pt idx="460">
                  <c:v>56282</c:v>
                </c:pt>
                <c:pt idx="461">
                  <c:v>56310</c:v>
                </c:pt>
                <c:pt idx="462">
                  <c:v>56341</c:v>
                </c:pt>
                <c:pt idx="463">
                  <c:v>56373</c:v>
                </c:pt>
                <c:pt idx="464">
                  <c:v>56402</c:v>
                </c:pt>
                <c:pt idx="465">
                  <c:v>56432</c:v>
                </c:pt>
                <c:pt idx="466">
                  <c:v>56464</c:v>
                </c:pt>
                <c:pt idx="467">
                  <c:v>56494</c:v>
                </c:pt>
                <c:pt idx="468">
                  <c:v>56524</c:v>
                </c:pt>
                <c:pt idx="469">
                  <c:v>56555</c:v>
                </c:pt>
                <c:pt idx="470">
                  <c:v>56585</c:v>
                </c:pt>
                <c:pt idx="471">
                  <c:v>56618</c:v>
                </c:pt>
                <c:pt idx="472">
                  <c:v>56647</c:v>
                </c:pt>
                <c:pt idx="473">
                  <c:v>56675</c:v>
                </c:pt>
                <c:pt idx="474">
                  <c:v>56706</c:v>
                </c:pt>
                <c:pt idx="475">
                  <c:v>56737</c:v>
                </c:pt>
                <c:pt idx="476">
                  <c:v>56767</c:v>
                </c:pt>
                <c:pt idx="477">
                  <c:v>56797</c:v>
                </c:pt>
                <c:pt idx="478">
                  <c:v>56828</c:v>
                </c:pt>
                <c:pt idx="479">
                  <c:v>56859</c:v>
                </c:pt>
                <c:pt idx="480">
                  <c:v>56891</c:v>
                </c:pt>
                <c:pt idx="481">
                  <c:v>56920</c:v>
                </c:pt>
                <c:pt idx="482">
                  <c:v>56950</c:v>
                </c:pt>
                <c:pt idx="483">
                  <c:v>56982</c:v>
                </c:pt>
                <c:pt idx="484">
                  <c:v>57012</c:v>
                </c:pt>
                <c:pt idx="485">
                  <c:v>57041</c:v>
                </c:pt>
                <c:pt idx="486">
                  <c:v>57074</c:v>
                </c:pt>
                <c:pt idx="487">
                  <c:v>57102</c:v>
                </c:pt>
                <c:pt idx="488">
                  <c:v>57133</c:v>
                </c:pt>
                <c:pt idx="489">
                  <c:v>57164</c:v>
                </c:pt>
                <c:pt idx="490">
                  <c:v>57194</c:v>
                </c:pt>
                <c:pt idx="491">
                  <c:v>57227</c:v>
                </c:pt>
                <c:pt idx="492">
                  <c:v>57255</c:v>
                </c:pt>
                <c:pt idx="493">
                  <c:v>57286</c:v>
                </c:pt>
                <c:pt idx="494">
                  <c:v>57318</c:v>
                </c:pt>
                <c:pt idx="495">
                  <c:v>57347</c:v>
                </c:pt>
                <c:pt idx="496">
                  <c:v>57378</c:v>
                </c:pt>
                <c:pt idx="497">
                  <c:v>57406</c:v>
                </c:pt>
                <c:pt idx="498">
                  <c:v>57437</c:v>
                </c:pt>
                <c:pt idx="499">
                  <c:v>57467</c:v>
                </c:pt>
                <c:pt idx="500">
                  <c:v>57500</c:v>
                </c:pt>
                <c:pt idx="501">
                  <c:v>57528</c:v>
                </c:pt>
                <c:pt idx="502">
                  <c:v>57559</c:v>
                </c:pt>
                <c:pt idx="503">
                  <c:v>57591</c:v>
                </c:pt>
                <c:pt idx="504">
                  <c:v>57620</c:v>
                </c:pt>
                <c:pt idx="505">
                  <c:v>57651</c:v>
                </c:pt>
                <c:pt idx="506">
                  <c:v>57682</c:v>
                </c:pt>
                <c:pt idx="507">
                  <c:v>57712</c:v>
                </c:pt>
                <c:pt idx="508">
                  <c:v>57745</c:v>
                </c:pt>
                <c:pt idx="509">
                  <c:v>57773</c:v>
                </c:pt>
                <c:pt idx="510">
                  <c:v>57802</c:v>
                </c:pt>
                <c:pt idx="511">
                  <c:v>57832</c:v>
                </c:pt>
                <c:pt idx="512">
                  <c:v>57864</c:v>
                </c:pt>
                <c:pt idx="513">
                  <c:v>57893</c:v>
                </c:pt>
                <c:pt idx="514">
                  <c:v>57924</c:v>
                </c:pt>
                <c:pt idx="515">
                  <c:v>57955</c:v>
                </c:pt>
                <c:pt idx="516">
                  <c:v>57985</c:v>
                </c:pt>
                <c:pt idx="517">
                  <c:v>58018</c:v>
                </c:pt>
                <c:pt idx="518">
                  <c:v>58046</c:v>
                </c:pt>
                <c:pt idx="519">
                  <c:v>58077</c:v>
                </c:pt>
                <c:pt idx="520">
                  <c:v>58109</c:v>
                </c:pt>
                <c:pt idx="521">
                  <c:v>58137</c:v>
                </c:pt>
                <c:pt idx="522">
                  <c:v>58167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58320</c:v>
                </c:pt>
                <c:pt idx="528">
                  <c:v>58350</c:v>
                </c:pt>
                <c:pt idx="529">
                  <c:v>58382</c:v>
                </c:pt>
                <c:pt idx="530">
                  <c:v>58411</c:v>
                </c:pt>
                <c:pt idx="531">
                  <c:v>58442</c:v>
                </c:pt>
                <c:pt idx="532">
                  <c:v>58473</c:v>
                </c:pt>
                <c:pt idx="533">
                  <c:v>58502</c:v>
                </c:pt>
                <c:pt idx="534">
                  <c:v>58533</c:v>
                </c:pt>
                <c:pt idx="535">
                  <c:v>58564</c:v>
                </c:pt>
                <c:pt idx="536">
                  <c:v>58594</c:v>
                </c:pt>
                <c:pt idx="537">
                  <c:v>58624</c:v>
                </c:pt>
                <c:pt idx="538">
                  <c:v>58655</c:v>
                </c:pt>
                <c:pt idx="539">
                  <c:v>58686</c:v>
                </c:pt>
                <c:pt idx="540">
                  <c:v>58718</c:v>
                </c:pt>
                <c:pt idx="541">
                  <c:v>58747</c:v>
                </c:pt>
                <c:pt idx="542">
                  <c:v>58777</c:v>
                </c:pt>
                <c:pt idx="543">
                  <c:v>58809</c:v>
                </c:pt>
                <c:pt idx="544">
                  <c:v>58839</c:v>
                </c:pt>
                <c:pt idx="545">
                  <c:v>58867</c:v>
                </c:pt>
                <c:pt idx="546">
                  <c:v>58900</c:v>
                </c:pt>
                <c:pt idx="547">
                  <c:v>58928</c:v>
                </c:pt>
                <c:pt idx="548">
                  <c:v>58959</c:v>
                </c:pt>
                <c:pt idx="549">
                  <c:v>58991</c:v>
                </c:pt>
                <c:pt idx="550">
                  <c:v>59020</c:v>
                </c:pt>
                <c:pt idx="551">
                  <c:v>59051</c:v>
                </c:pt>
                <c:pt idx="552">
                  <c:v>59082</c:v>
                </c:pt>
                <c:pt idx="553">
                  <c:v>59112</c:v>
                </c:pt>
                <c:pt idx="554">
                  <c:v>59142</c:v>
                </c:pt>
                <c:pt idx="555">
                  <c:v>59173</c:v>
                </c:pt>
                <c:pt idx="556">
                  <c:v>59204</c:v>
                </c:pt>
                <c:pt idx="557">
                  <c:v>59232</c:v>
                </c:pt>
                <c:pt idx="558">
                  <c:v>59264</c:v>
                </c:pt>
                <c:pt idx="559">
                  <c:v>59293</c:v>
                </c:pt>
                <c:pt idx="560">
                  <c:v>59324</c:v>
                </c:pt>
                <c:pt idx="561">
                  <c:v>59355</c:v>
                </c:pt>
                <c:pt idx="562">
                  <c:v>59385</c:v>
                </c:pt>
                <c:pt idx="563">
                  <c:v>59418</c:v>
                </c:pt>
                <c:pt idx="564">
                  <c:v>59446</c:v>
                </c:pt>
                <c:pt idx="565">
                  <c:v>59477</c:v>
                </c:pt>
                <c:pt idx="566">
                  <c:v>59509</c:v>
                </c:pt>
                <c:pt idx="567">
                  <c:v>59538</c:v>
                </c:pt>
                <c:pt idx="568">
                  <c:v>59569</c:v>
                </c:pt>
                <c:pt idx="569">
                  <c:v>59597</c:v>
                </c:pt>
                <c:pt idx="570">
                  <c:v>59628</c:v>
                </c:pt>
                <c:pt idx="571">
                  <c:v>59658</c:v>
                </c:pt>
                <c:pt idx="572">
                  <c:v>59691</c:v>
                </c:pt>
                <c:pt idx="573">
                  <c:v>59719</c:v>
                </c:pt>
                <c:pt idx="574">
                  <c:v>59750</c:v>
                </c:pt>
                <c:pt idx="575">
                  <c:v>59782</c:v>
                </c:pt>
                <c:pt idx="576">
                  <c:v>59811</c:v>
                </c:pt>
                <c:pt idx="577">
                  <c:v>59842</c:v>
                </c:pt>
                <c:pt idx="578">
                  <c:v>59873</c:v>
                </c:pt>
                <c:pt idx="579">
                  <c:v>59903</c:v>
                </c:pt>
                <c:pt idx="580">
                  <c:v>59936</c:v>
                </c:pt>
                <c:pt idx="581">
                  <c:v>59964</c:v>
                </c:pt>
                <c:pt idx="582">
                  <c:v>59994</c:v>
                </c:pt>
                <c:pt idx="583">
                  <c:v>60024</c:v>
                </c:pt>
                <c:pt idx="584">
                  <c:v>60055</c:v>
                </c:pt>
                <c:pt idx="585">
                  <c:v>60085</c:v>
                </c:pt>
                <c:pt idx="586">
                  <c:v>60118</c:v>
                </c:pt>
                <c:pt idx="587">
                  <c:v>60147</c:v>
                </c:pt>
                <c:pt idx="588">
                  <c:v>60177</c:v>
                </c:pt>
                <c:pt idx="589">
                  <c:v>60209</c:v>
                </c:pt>
                <c:pt idx="590">
                  <c:v>60238</c:v>
                </c:pt>
                <c:pt idx="591">
                  <c:v>60269</c:v>
                </c:pt>
                <c:pt idx="592">
                  <c:v>60300</c:v>
                </c:pt>
                <c:pt idx="593">
                  <c:v>60328</c:v>
                </c:pt>
                <c:pt idx="594">
                  <c:v>60359</c:v>
                </c:pt>
                <c:pt idx="595">
                  <c:v>60391</c:v>
                </c:pt>
                <c:pt idx="596">
                  <c:v>60420</c:v>
                </c:pt>
                <c:pt idx="597">
                  <c:v>60450</c:v>
                </c:pt>
                <c:pt idx="598">
                  <c:v>60482</c:v>
                </c:pt>
                <c:pt idx="599">
                  <c:v>60512</c:v>
                </c:pt>
                <c:pt idx="600">
                  <c:v>60542</c:v>
                </c:pt>
                <c:pt idx="601">
                  <c:v>60573</c:v>
                </c:pt>
                <c:pt idx="602">
                  <c:v>60603</c:v>
                </c:pt>
                <c:pt idx="603">
                  <c:v>60636</c:v>
                </c:pt>
                <c:pt idx="604">
                  <c:v>60665</c:v>
                </c:pt>
                <c:pt idx="605">
                  <c:v>60693</c:v>
                </c:pt>
                <c:pt idx="606">
                  <c:v>60724</c:v>
                </c:pt>
                <c:pt idx="607">
                  <c:v>60755</c:v>
                </c:pt>
                <c:pt idx="608">
                  <c:v>60785</c:v>
                </c:pt>
                <c:pt idx="609">
                  <c:v>60815</c:v>
                </c:pt>
                <c:pt idx="610">
                  <c:v>60846</c:v>
                </c:pt>
                <c:pt idx="611">
                  <c:v>60877</c:v>
                </c:pt>
                <c:pt idx="612">
                  <c:v>60909</c:v>
                </c:pt>
                <c:pt idx="613">
                  <c:v>60938</c:v>
                </c:pt>
                <c:pt idx="614">
                  <c:v>60968</c:v>
                </c:pt>
                <c:pt idx="615">
                  <c:v>61000</c:v>
                </c:pt>
                <c:pt idx="616">
                  <c:v>61030</c:v>
                </c:pt>
                <c:pt idx="617">
                  <c:v>61058</c:v>
                </c:pt>
                <c:pt idx="618">
                  <c:v>61092</c:v>
                </c:pt>
                <c:pt idx="619">
                  <c:v>61119</c:v>
                </c:pt>
                <c:pt idx="620">
                  <c:v>61150</c:v>
                </c:pt>
                <c:pt idx="621">
                  <c:v>61182</c:v>
                </c:pt>
                <c:pt idx="622">
                  <c:v>61211</c:v>
                </c:pt>
                <c:pt idx="623">
                  <c:v>61242</c:v>
                </c:pt>
                <c:pt idx="624">
                  <c:v>61273</c:v>
                </c:pt>
                <c:pt idx="625">
                  <c:v>61303</c:v>
                </c:pt>
                <c:pt idx="626">
                  <c:v>61333</c:v>
                </c:pt>
                <c:pt idx="627">
                  <c:v>61364</c:v>
                </c:pt>
                <c:pt idx="628">
                  <c:v>61395</c:v>
                </c:pt>
                <c:pt idx="629">
                  <c:v>61424</c:v>
                </c:pt>
                <c:pt idx="630">
                  <c:v>61455</c:v>
                </c:pt>
                <c:pt idx="631">
                  <c:v>61485</c:v>
                </c:pt>
                <c:pt idx="632">
                  <c:v>61518</c:v>
                </c:pt>
                <c:pt idx="633">
                  <c:v>61546</c:v>
                </c:pt>
                <c:pt idx="634">
                  <c:v>61577</c:v>
                </c:pt>
                <c:pt idx="635">
                  <c:v>61609</c:v>
                </c:pt>
                <c:pt idx="636">
                  <c:v>61638</c:v>
                </c:pt>
                <c:pt idx="637">
                  <c:v>61669</c:v>
                </c:pt>
                <c:pt idx="638">
                  <c:v>61700</c:v>
                </c:pt>
                <c:pt idx="639">
                  <c:v>61730</c:v>
                </c:pt>
                <c:pt idx="640">
                  <c:v>61763</c:v>
                </c:pt>
                <c:pt idx="641">
                  <c:v>61791</c:v>
                </c:pt>
                <c:pt idx="642">
                  <c:v>61820</c:v>
                </c:pt>
                <c:pt idx="643">
                  <c:v>61850</c:v>
                </c:pt>
                <c:pt idx="644">
                  <c:v>61882</c:v>
                </c:pt>
                <c:pt idx="645">
                  <c:v>61911</c:v>
                </c:pt>
                <c:pt idx="646">
                  <c:v>61942</c:v>
                </c:pt>
                <c:pt idx="647">
                  <c:v>61973</c:v>
                </c:pt>
                <c:pt idx="648">
                  <c:v>62003</c:v>
                </c:pt>
                <c:pt idx="649">
                  <c:v>62036</c:v>
                </c:pt>
                <c:pt idx="650">
                  <c:v>62064</c:v>
                </c:pt>
                <c:pt idx="651">
                  <c:v>62095</c:v>
                </c:pt>
                <c:pt idx="652">
                  <c:v>62127</c:v>
                </c:pt>
                <c:pt idx="653">
                  <c:v>62155</c:v>
                </c:pt>
                <c:pt idx="654">
                  <c:v>62185</c:v>
                </c:pt>
                <c:pt idx="655">
                  <c:v>62215</c:v>
                </c:pt>
                <c:pt idx="656">
                  <c:v>62246</c:v>
                </c:pt>
                <c:pt idx="657">
                  <c:v>62276</c:v>
                </c:pt>
                <c:pt idx="658">
                  <c:v>62309</c:v>
                </c:pt>
                <c:pt idx="659">
                  <c:v>62338</c:v>
                </c:pt>
                <c:pt idx="660">
                  <c:v>62368</c:v>
                </c:pt>
                <c:pt idx="661">
                  <c:v>62400</c:v>
                </c:pt>
                <c:pt idx="662">
                  <c:v>62429</c:v>
                </c:pt>
                <c:pt idx="663">
                  <c:v>62460</c:v>
                </c:pt>
                <c:pt idx="664">
                  <c:v>62491</c:v>
                </c:pt>
                <c:pt idx="665">
                  <c:v>62519</c:v>
                </c:pt>
                <c:pt idx="666">
                  <c:v>62550</c:v>
                </c:pt>
                <c:pt idx="667">
                  <c:v>62582</c:v>
                </c:pt>
                <c:pt idx="668">
                  <c:v>62611</c:v>
                </c:pt>
                <c:pt idx="669">
                  <c:v>62641</c:v>
                </c:pt>
                <c:pt idx="670">
                  <c:v>62673</c:v>
                </c:pt>
                <c:pt idx="671">
                  <c:v>62703</c:v>
                </c:pt>
                <c:pt idx="672">
                  <c:v>62733</c:v>
                </c:pt>
                <c:pt idx="673">
                  <c:v>62764</c:v>
                </c:pt>
                <c:pt idx="674">
                  <c:v>62794</c:v>
                </c:pt>
                <c:pt idx="675">
                  <c:v>62827</c:v>
                </c:pt>
                <c:pt idx="676">
                  <c:v>62856</c:v>
                </c:pt>
                <c:pt idx="677">
                  <c:v>62885</c:v>
                </c:pt>
                <c:pt idx="678">
                  <c:v>62918</c:v>
                </c:pt>
                <c:pt idx="679">
                  <c:v>62946</c:v>
                </c:pt>
                <c:pt idx="680">
                  <c:v>62977</c:v>
                </c:pt>
                <c:pt idx="681">
                  <c:v>63009</c:v>
                </c:pt>
                <c:pt idx="682">
                  <c:v>63038</c:v>
                </c:pt>
                <c:pt idx="683">
                  <c:v>63069</c:v>
                </c:pt>
                <c:pt idx="684">
                  <c:v>63100</c:v>
                </c:pt>
                <c:pt idx="685">
                  <c:v>63130</c:v>
                </c:pt>
                <c:pt idx="686">
                  <c:v>63160</c:v>
                </c:pt>
                <c:pt idx="687">
                  <c:v>63191</c:v>
                </c:pt>
                <c:pt idx="688">
                  <c:v>63222</c:v>
                </c:pt>
                <c:pt idx="689">
                  <c:v>63250</c:v>
                </c:pt>
                <c:pt idx="690">
                  <c:v>63282</c:v>
                </c:pt>
                <c:pt idx="691">
                  <c:v>63311</c:v>
                </c:pt>
              </c:numCache>
            </c:numRef>
          </c:cat>
          <c:val>
            <c:numRef>
              <c:f>Eur6M!$AH$3:$AH$694</c:f>
              <c:numCache>
                <c:formatCode>0.0000%</c:formatCode>
                <c:ptCount val="692"/>
                <c:pt idx="0">
                  <c:v>2.4200000000026755E-4</c:v>
                </c:pt>
                <c:pt idx="1">
                  <c:v>2.5000000044194493E-4</c:v>
                </c:pt>
                <c:pt idx="2">
                  <c:v>2.300000000002619E-4</c:v>
                </c:pt>
                <c:pt idx="3">
                  <c:v>2.1999999999986012E-4</c:v>
                </c:pt>
                <c:pt idx="4">
                  <c:v>2.0999999999992636E-4</c:v>
                </c:pt>
                <c:pt idx="5">
                  <c:v>2.0000000000000695E-4</c:v>
                </c:pt>
                <c:pt idx="6">
                  <c:v>1.9999999946752959E-4</c:v>
                </c:pt>
                <c:pt idx="7">
                  <c:v>2.0999999999981179E-4</c:v>
                </c:pt>
                <c:pt idx="8">
                  <c:v>2.1000000000052398E-4</c:v>
                </c:pt>
                <c:pt idx="9">
                  <c:v>2.5000000087615565E-4</c:v>
                </c:pt>
                <c:pt idx="10">
                  <c:v>2.8999999999998835E-4</c:v>
                </c:pt>
                <c:pt idx="11">
                  <c:v>3.2999999999975497E-4</c:v>
                </c:pt>
                <c:pt idx="12">
                  <c:v>3.8999999937505692E-4</c:v>
                </c:pt>
                <c:pt idx="13">
                  <c:v>4.7999999999996483E-4</c:v>
                </c:pt>
                <c:pt idx="14">
                  <c:v>5.599999999998036E-4</c:v>
                </c:pt>
                <c:pt idx="15">
                  <c:v>6.600000009847264E-4</c:v>
                </c:pt>
                <c:pt idx="16">
                  <c:v>7.6999999999972273E-4</c:v>
                </c:pt>
                <c:pt idx="17">
                  <c:v>8.799999999996623E-4</c:v>
                </c:pt>
                <c:pt idx="18">
                  <c:v>9.9999999915477357E-4</c:v>
                </c:pt>
                <c:pt idx="19">
                  <c:v>1.0884225892267105E-3</c:v>
                </c:pt>
                <c:pt idx="20">
                  <c:v>1.2783070642047342E-3</c:v>
                </c:pt>
                <c:pt idx="21">
                  <c:v>1.4065881174220851E-3</c:v>
                </c:pt>
                <c:pt idx="22">
                  <c:v>1.5852986951400575E-3</c:v>
                </c:pt>
                <c:pt idx="23">
                  <c:v>1.807491775720165E-3</c:v>
                </c:pt>
                <c:pt idx="24">
                  <c:v>2.0097926637583584E-3</c:v>
                </c:pt>
                <c:pt idx="25">
                  <c:v>2.2240482223035121E-3</c:v>
                </c:pt>
                <c:pt idx="26">
                  <c:v>2.4576859626188998E-3</c:v>
                </c:pt>
                <c:pt idx="27">
                  <c:v>2.6637460620716168E-3</c:v>
                </c:pt>
                <c:pt idx="28">
                  <c:v>2.8892222920043264E-3</c:v>
                </c:pt>
                <c:pt idx="29">
                  <c:v>3.1088625116441272E-3</c:v>
                </c:pt>
                <c:pt idx="30">
                  <c:v>3.3369578854047064E-3</c:v>
                </c:pt>
                <c:pt idx="31">
                  <c:v>3.5554080405686421E-3</c:v>
                </c:pt>
                <c:pt idx="32">
                  <c:v>3.7975429422575937E-3</c:v>
                </c:pt>
                <c:pt idx="33">
                  <c:v>4.0114004931340154E-3</c:v>
                </c:pt>
                <c:pt idx="34">
                  <c:v>4.2532996850564954E-3</c:v>
                </c:pt>
                <c:pt idx="35">
                  <c:v>4.4815086385026608E-3</c:v>
                </c:pt>
                <c:pt idx="36">
                  <c:v>4.7040396503421943E-3</c:v>
                </c:pt>
                <c:pt idx="37">
                  <c:v>4.9399241347779085E-3</c:v>
                </c:pt>
                <c:pt idx="38">
                  <c:v>5.1857482255240834E-3</c:v>
                </c:pt>
                <c:pt idx="39">
                  <c:v>5.4177410277505651E-3</c:v>
                </c:pt>
                <c:pt idx="40">
                  <c:v>5.6835863508924453E-3</c:v>
                </c:pt>
                <c:pt idx="41">
                  <c:v>5.9157449326289729E-3</c:v>
                </c:pt>
                <c:pt idx="42">
                  <c:v>6.1454074691150119E-3</c:v>
                </c:pt>
                <c:pt idx="43">
                  <c:v>6.4014898129364827E-3</c:v>
                </c:pt>
                <c:pt idx="44">
                  <c:v>6.6503511557855369E-3</c:v>
                </c:pt>
                <c:pt idx="45">
                  <c:v>6.8921305347245127E-3</c:v>
                </c:pt>
                <c:pt idx="46">
                  <c:v>7.1505064668644074E-3</c:v>
                </c:pt>
                <c:pt idx="47">
                  <c:v>7.3919114699623253E-3</c:v>
                </c:pt>
                <c:pt idx="48">
                  <c:v>7.6408127023682593E-3</c:v>
                </c:pt>
                <c:pt idx="49">
                  <c:v>7.9043526142135983E-3</c:v>
                </c:pt>
                <c:pt idx="50">
                  <c:v>8.1341566022962736E-3</c:v>
                </c:pt>
                <c:pt idx="51">
                  <c:v>8.3784837057373652E-3</c:v>
                </c:pt>
                <c:pt idx="52">
                  <c:v>8.633266916480118E-3</c:v>
                </c:pt>
                <c:pt idx="53">
                  <c:v>8.862889319474548E-3</c:v>
                </c:pt>
                <c:pt idx="54">
                  <c:v>9.1026554983715691E-3</c:v>
                </c:pt>
                <c:pt idx="55">
                  <c:v>9.3567683007168417E-3</c:v>
                </c:pt>
                <c:pt idx="56">
                  <c:v>9.578496666273896E-3</c:v>
                </c:pt>
                <c:pt idx="57">
                  <c:v>9.8236134184603134E-3</c:v>
                </c:pt>
                <c:pt idx="58">
                  <c:v>1.0064254845785311E-2</c:v>
                </c:pt>
                <c:pt idx="59">
                  <c:v>1.0285755950674894E-2</c:v>
                </c:pt>
                <c:pt idx="60">
                  <c:v>1.0540958469062856E-2</c:v>
                </c:pt>
                <c:pt idx="61">
                  <c:v>1.0768630193089263E-2</c:v>
                </c:pt>
                <c:pt idx="62">
                  <c:v>1.1006431208588126E-2</c:v>
                </c:pt>
                <c:pt idx="63">
                  <c:v>1.1269813876144773E-2</c:v>
                </c:pt>
                <c:pt idx="64">
                  <c:v>1.1498591093067704E-2</c:v>
                </c:pt>
                <c:pt idx="65">
                  <c:v>1.1737738541420748E-2</c:v>
                </c:pt>
                <c:pt idx="66">
                  <c:v>1.2018375251939483E-2</c:v>
                </c:pt>
                <c:pt idx="67">
                  <c:v>1.224376335823512E-2</c:v>
                </c:pt>
                <c:pt idx="68">
                  <c:v>1.2485433828662032E-2</c:v>
                </c:pt>
                <c:pt idx="69">
                  <c:v>1.2739215159713688E-2</c:v>
                </c:pt>
                <c:pt idx="70">
                  <c:v>1.2986279787665067E-2</c:v>
                </c:pt>
                <c:pt idx="71">
                  <c:v>1.3221874721141997E-2</c:v>
                </c:pt>
                <c:pt idx="72">
                  <c:v>1.34772547241554E-2</c:v>
                </c:pt>
                <c:pt idx="73">
                  <c:v>1.3695707806284291E-2</c:v>
                </c:pt>
                <c:pt idx="74">
                  <c:v>1.3924229963820105E-2</c:v>
                </c:pt>
                <c:pt idx="75">
                  <c:v>1.4157587887586197E-2</c:v>
                </c:pt>
                <c:pt idx="76">
                  <c:v>1.4366870453509368E-2</c:v>
                </c:pt>
                <c:pt idx="77">
                  <c:v>1.4571508208234612E-2</c:v>
                </c:pt>
                <c:pt idx="78">
                  <c:v>1.4789835877709934E-2</c:v>
                </c:pt>
                <c:pt idx="79">
                  <c:v>1.4976311409947514E-2</c:v>
                </c:pt>
                <c:pt idx="80">
                  <c:v>1.5170125192600055E-2</c:v>
                </c:pt>
                <c:pt idx="81">
                  <c:v>1.5371461593618995E-2</c:v>
                </c:pt>
                <c:pt idx="82">
                  <c:v>1.5546290759658816E-2</c:v>
                </c:pt>
                <c:pt idx="83">
                  <c:v>1.5719136768861004E-2</c:v>
                </c:pt>
                <c:pt idx="84">
                  <c:v>1.5900537551553233E-2</c:v>
                </c:pt>
                <c:pt idx="85">
                  <c:v>1.6066106759546808E-2</c:v>
                </c:pt>
                <c:pt idx="86">
                  <c:v>1.6234122693456154E-2</c:v>
                </c:pt>
                <c:pt idx="87">
                  <c:v>1.640066876889636E-2</c:v>
                </c:pt>
                <c:pt idx="88">
                  <c:v>1.6560349282539799E-2</c:v>
                </c:pt>
                <c:pt idx="89">
                  <c:v>1.6718127717286219E-2</c:v>
                </c:pt>
                <c:pt idx="90">
                  <c:v>1.6869498165455969E-2</c:v>
                </c:pt>
                <c:pt idx="91">
                  <c:v>1.7013526591382357E-2</c:v>
                </c:pt>
                <c:pt idx="92">
                  <c:v>1.7163297164817144E-2</c:v>
                </c:pt>
                <c:pt idx="93">
                  <c:v>1.7303639086757534E-2</c:v>
                </c:pt>
                <c:pt idx="94">
                  <c:v>1.743813122284767E-2</c:v>
                </c:pt>
                <c:pt idx="95">
                  <c:v>1.757656722866548E-2</c:v>
                </c:pt>
                <c:pt idx="96">
                  <c:v>1.7697074640750283E-2</c:v>
                </c:pt>
                <c:pt idx="97">
                  <c:v>1.7821291896151465E-2</c:v>
                </c:pt>
                <c:pt idx="98">
                  <c:v>1.7949875541579147E-2</c:v>
                </c:pt>
                <c:pt idx="99">
                  <c:v>1.8058061304721217E-2</c:v>
                </c:pt>
                <c:pt idx="100">
                  <c:v>1.8172050635032737E-2</c:v>
                </c:pt>
                <c:pt idx="101">
                  <c:v>1.82860273494686E-2</c:v>
                </c:pt>
                <c:pt idx="102">
                  <c:v>1.8382611974455985E-2</c:v>
                </c:pt>
                <c:pt idx="103">
                  <c:v>1.8486976616959624E-2</c:v>
                </c:pt>
                <c:pt idx="104">
                  <c:v>1.8582216987817618E-2</c:v>
                </c:pt>
                <c:pt idx="105">
                  <c:v>1.8673564532622262E-2</c:v>
                </c:pt>
                <c:pt idx="106">
                  <c:v>1.8769314621466544E-2</c:v>
                </c:pt>
                <c:pt idx="107">
                  <c:v>1.8856125576993191E-2</c:v>
                </c:pt>
                <c:pt idx="108">
                  <c:v>1.8945697330011859E-2</c:v>
                </c:pt>
                <c:pt idx="109">
                  <c:v>1.9044759674470293E-2</c:v>
                </c:pt>
                <c:pt idx="110">
                  <c:v>1.9129364703188555E-2</c:v>
                </c:pt>
                <c:pt idx="111">
                  <c:v>1.9221579384514357E-2</c:v>
                </c:pt>
                <c:pt idx="112">
                  <c:v>1.9321579621773857E-2</c:v>
                </c:pt>
                <c:pt idx="113">
                  <c:v>1.9411985123504751E-2</c:v>
                </c:pt>
                <c:pt idx="114">
                  <c:v>1.9502899818318566E-2</c:v>
                </c:pt>
                <c:pt idx="115">
                  <c:v>1.9600576908107525E-2</c:v>
                </c:pt>
                <c:pt idx="116">
                  <c:v>1.969301540138859E-2</c:v>
                </c:pt>
                <c:pt idx="117">
                  <c:v>1.9788070050550197E-2</c:v>
                </c:pt>
                <c:pt idx="118">
                  <c:v>1.988906836546463E-2</c:v>
                </c:pt>
                <c:pt idx="119">
                  <c:v>1.9970187587947909E-2</c:v>
                </c:pt>
                <c:pt idx="120">
                  <c:v>2.0060211681864747E-2</c:v>
                </c:pt>
                <c:pt idx="121">
                  <c:v>2.0151185963530483E-2</c:v>
                </c:pt>
                <c:pt idx="122">
                  <c:v>2.0230939893701266E-2</c:v>
                </c:pt>
                <c:pt idx="123">
                  <c:v>2.0311532578565768E-2</c:v>
                </c:pt>
                <c:pt idx="124">
                  <c:v>2.0392862617410561E-2</c:v>
                </c:pt>
                <c:pt idx="125">
                  <c:v>2.0465650581377559E-2</c:v>
                </c:pt>
                <c:pt idx="126">
                  <c:v>2.053779043415507E-2</c:v>
                </c:pt>
                <c:pt idx="127">
                  <c:v>2.0612653020247056E-2</c:v>
                </c:pt>
                <c:pt idx="128">
                  <c:v>2.0674638442714232E-2</c:v>
                </c:pt>
                <c:pt idx="129">
                  <c:v>2.0742514684562324E-2</c:v>
                </c:pt>
                <c:pt idx="130">
                  <c:v>2.0803650032173753E-2</c:v>
                </c:pt>
                <c:pt idx="131">
                  <c:v>2.0856613432779111E-2</c:v>
                </c:pt>
                <c:pt idx="132">
                  <c:v>2.0912886183622029E-2</c:v>
                </c:pt>
                <c:pt idx="133">
                  <c:v>2.0966612298539848E-2</c:v>
                </c:pt>
                <c:pt idx="134">
                  <c:v>2.101581756813671E-2</c:v>
                </c:pt>
                <c:pt idx="135">
                  <c:v>2.1066776059634858E-2</c:v>
                </c:pt>
                <c:pt idx="136">
                  <c:v>2.1107544688044919E-2</c:v>
                </c:pt>
                <c:pt idx="137">
                  <c:v>2.1149442844165898E-2</c:v>
                </c:pt>
                <c:pt idx="138">
                  <c:v>2.1190000941258114E-2</c:v>
                </c:pt>
                <c:pt idx="139">
                  <c:v>2.1225293062898328E-2</c:v>
                </c:pt>
                <c:pt idx="140">
                  <c:v>2.1256902125837411E-2</c:v>
                </c:pt>
                <c:pt idx="141">
                  <c:v>2.1289477081910004E-2</c:v>
                </c:pt>
                <c:pt idx="142">
                  <c:v>2.1317566430038501E-2</c:v>
                </c:pt>
                <c:pt idx="143">
                  <c:v>2.1342638478034345E-2</c:v>
                </c:pt>
                <c:pt idx="144">
                  <c:v>2.13697865366596E-2</c:v>
                </c:pt>
                <c:pt idx="145">
                  <c:v>2.1390986173831981E-2</c:v>
                </c:pt>
                <c:pt idx="146">
                  <c:v>2.1413451169767082E-2</c:v>
                </c:pt>
                <c:pt idx="147">
                  <c:v>2.1433805975296569E-2</c:v>
                </c:pt>
                <c:pt idx="148">
                  <c:v>2.1452253081962514E-2</c:v>
                </c:pt>
                <c:pt idx="149">
                  <c:v>2.1472209077561727E-2</c:v>
                </c:pt>
                <c:pt idx="150">
                  <c:v>2.1486050637152209E-2</c:v>
                </c:pt>
                <c:pt idx="151">
                  <c:v>2.150037318830253E-2</c:v>
                </c:pt>
                <c:pt idx="152">
                  <c:v>2.1514044406522718E-2</c:v>
                </c:pt>
                <c:pt idx="153">
                  <c:v>2.1524513685679272E-2</c:v>
                </c:pt>
                <c:pt idx="154">
                  <c:v>2.1533921834170841E-2</c:v>
                </c:pt>
                <c:pt idx="155">
                  <c:v>2.1541089318940585E-2</c:v>
                </c:pt>
                <c:pt idx="156">
                  <c:v>2.1547768843750936E-2</c:v>
                </c:pt>
                <c:pt idx="157">
                  <c:v>2.1551469550883159E-2</c:v>
                </c:pt>
                <c:pt idx="158">
                  <c:v>2.1555762295736365E-2</c:v>
                </c:pt>
                <c:pt idx="159">
                  <c:v>2.1556935180577406E-2</c:v>
                </c:pt>
                <c:pt idx="160">
                  <c:v>2.1557364586286629E-2</c:v>
                </c:pt>
                <c:pt idx="161">
                  <c:v>2.1558745368846392E-2</c:v>
                </c:pt>
                <c:pt idx="162">
                  <c:v>2.1554824766283964E-2</c:v>
                </c:pt>
                <c:pt idx="163">
                  <c:v>2.1551417715448506E-2</c:v>
                </c:pt>
                <c:pt idx="164">
                  <c:v>2.1544707071191733E-2</c:v>
                </c:pt>
                <c:pt idx="165">
                  <c:v>2.1538549107671296E-2</c:v>
                </c:pt>
                <c:pt idx="166">
                  <c:v>2.1530579785528185E-2</c:v>
                </c:pt>
                <c:pt idx="167">
                  <c:v>2.1517958347868418E-2</c:v>
                </c:pt>
                <c:pt idx="168">
                  <c:v>2.1506731369110771E-2</c:v>
                </c:pt>
                <c:pt idx="169">
                  <c:v>2.1492815132748762E-2</c:v>
                </c:pt>
                <c:pt idx="170">
                  <c:v>2.1478083598570803E-2</c:v>
                </c:pt>
                <c:pt idx="171">
                  <c:v>2.1461617934715901E-2</c:v>
                </c:pt>
                <c:pt idx="172">
                  <c:v>2.1442490230437945E-2</c:v>
                </c:pt>
                <c:pt idx="173">
                  <c:v>2.1425129690684316E-2</c:v>
                </c:pt>
                <c:pt idx="174">
                  <c:v>2.1404909025855959E-2</c:v>
                </c:pt>
                <c:pt idx="175">
                  <c:v>2.1383524850397243E-2</c:v>
                </c:pt>
                <c:pt idx="176">
                  <c:v>2.1357793243734696E-2</c:v>
                </c:pt>
                <c:pt idx="177">
                  <c:v>2.1334050865816634E-2</c:v>
                </c:pt>
                <c:pt idx="178">
                  <c:v>2.1307446447170208E-2</c:v>
                </c:pt>
                <c:pt idx="179">
                  <c:v>2.1279097889502056E-2</c:v>
                </c:pt>
                <c:pt idx="180">
                  <c:v>2.1251233906455898E-2</c:v>
                </c:pt>
                <c:pt idx="181">
                  <c:v>2.1219642768899878E-2</c:v>
                </c:pt>
                <c:pt idx="182">
                  <c:v>2.1192082327755664E-2</c:v>
                </c:pt>
                <c:pt idx="183">
                  <c:v>2.1160665253084215E-2</c:v>
                </c:pt>
                <c:pt idx="184">
                  <c:v>2.1127534472238828E-2</c:v>
                </c:pt>
                <c:pt idx="185">
                  <c:v>2.1097846411722809E-2</c:v>
                </c:pt>
                <c:pt idx="186">
                  <c:v>2.1065052862405714E-2</c:v>
                </c:pt>
                <c:pt idx="187">
                  <c:v>2.1031592206333528E-2</c:v>
                </c:pt>
                <c:pt idx="188">
                  <c:v>2.0996045735972069E-2</c:v>
                </c:pt>
                <c:pt idx="189">
                  <c:v>2.0960902017164211E-2</c:v>
                </c:pt>
                <c:pt idx="190">
                  <c:v>2.0921305139622148E-2</c:v>
                </c:pt>
                <c:pt idx="191">
                  <c:v>2.0885771701840878E-2</c:v>
                </c:pt>
                <c:pt idx="192">
                  <c:v>2.0848154759489645E-2</c:v>
                </c:pt>
                <c:pt idx="193">
                  <c:v>2.0807245266493683E-2</c:v>
                </c:pt>
                <c:pt idx="194">
                  <c:v>2.0769271644493104E-2</c:v>
                </c:pt>
                <c:pt idx="195">
                  <c:v>2.0728014639304071E-2</c:v>
                </c:pt>
                <c:pt idx="196">
                  <c:v>2.0685831340947727E-2</c:v>
                </c:pt>
                <c:pt idx="197">
                  <c:v>2.0645352401742624E-2</c:v>
                </c:pt>
                <c:pt idx="198">
                  <c:v>2.0601351238975992E-2</c:v>
                </c:pt>
                <c:pt idx="199">
                  <c:v>2.0556781479810264E-2</c:v>
                </c:pt>
                <c:pt idx="200">
                  <c:v>2.0512876546139279E-2</c:v>
                </c:pt>
                <c:pt idx="201">
                  <c:v>2.046764284230183E-2</c:v>
                </c:pt>
                <c:pt idx="202">
                  <c:v>2.0420626564557513E-2</c:v>
                </c:pt>
                <c:pt idx="203">
                  <c:v>2.0373233732000017E-2</c:v>
                </c:pt>
                <c:pt idx="204">
                  <c:v>2.0322552021181408E-2</c:v>
                </c:pt>
                <c:pt idx="205">
                  <c:v>2.0276291969736446E-2</c:v>
                </c:pt>
                <c:pt idx="206">
                  <c:v>2.0227140802531698E-2</c:v>
                </c:pt>
                <c:pt idx="207">
                  <c:v>2.0174105594760759E-2</c:v>
                </c:pt>
                <c:pt idx="208">
                  <c:v>2.0123864969451073E-2</c:v>
                </c:pt>
                <c:pt idx="209">
                  <c:v>2.0075038400854117E-2</c:v>
                </c:pt>
                <c:pt idx="210">
                  <c:v>2.0018006678400573E-2</c:v>
                </c:pt>
                <c:pt idx="211">
                  <c:v>1.9968241929107632E-2</c:v>
                </c:pt>
                <c:pt idx="212">
                  <c:v>1.9913075520139396E-2</c:v>
                </c:pt>
                <c:pt idx="213">
                  <c:v>1.9854493097924301E-2</c:v>
                </c:pt>
                <c:pt idx="214">
                  <c:v>1.9800954139465952E-2</c:v>
                </c:pt>
                <c:pt idx="215">
                  <c:v>1.9744151302120941E-2</c:v>
                </c:pt>
                <c:pt idx="216">
                  <c:v>1.9684867400598244E-2</c:v>
                </c:pt>
                <c:pt idx="217">
                  <c:v>1.9627540266926528E-2</c:v>
                </c:pt>
                <c:pt idx="218">
                  <c:v>1.9568519436918109E-2</c:v>
                </c:pt>
                <c:pt idx="219">
                  <c:v>1.950716100889174E-2</c:v>
                </c:pt>
                <c:pt idx="220">
                  <c:v>1.9445454194852566E-2</c:v>
                </c:pt>
                <c:pt idx="221">
                  <c:v>1.9385972966061631E-2</c:v>
                </c:pt>
                <c:pt idx="222">
                  <c:v>1.9321610898351702E-2</c:v>
                </c:pt>
                <c:pt idx="223">
                  <c:v>1.9260547976210424E-2</c:v>
                </c:pt>
                <c:pt idx="224">
                  <c:v>1.9194456313501654E-2</c:v>
                </c:pt>
                <c:pt idx="225">
                  <c:v>1.9128651379848656E-2</c:v>
                </c:pt>
                <c:pt idx="226">
                  <c:v>1.9063612767286561E-2</c:v>
                </c:pt>
                <c:pt idx="227">
                  <c:v>1.899239121237253E-2</c:v>
                </c:pt>
                <c:pt idx="228">
                  <c:v>1.8930188208974762E-2</c:v>
                </c:pt>
                <c:pt idx="229">
                  <c:v>1.8861165335628156E-2</c:v>
                </c:pt>
                <c:pt idx="230">
                  <c:v>1.8787703253958548E-2</c:v>
                </c:pt>
                <c:pt idx="231">
                  <c:v>1.8721624022113647E-2</c:v>
                </c:pt>
                <c:pt idx="232">
                  <c:v>1.8649452224807017E-2</c:v>
                </c:pt>
                <c:pt idx="233">
                  <c:v>1.8580659728445803E-2</c:v>
                </c:pt>
                <c:pt idx="234">
                  <c:v>1.8508279873603341E-2</c:v>
                </c:pt>
                <c:pt idx="235">
                  <c:v>1.8435333053489742E-2</c:v>
                </c:pt>
                <c:pt idx="236">
                  <c:v>1.8356083651267108E-2</c:v>
                </c:pt>
                <c:pt idx="237">
                  <c:v>1.8287245823591938E-2</c:v>
                </c:pt>
                <c:pt idx="238">
                  <c:v>1.8210450745615749E-2</c:v>
                </c:pt>
                <c:pt idx="239">
                  <c:v>1.8136072112138607E-2</c:v>
                </c:pt>
                <c:pt idx="240">
                  <c:v>1.8065867309306892E-2</c:v>
                </c:pt>
                <c:pt idx="241">
                  <c:v>1.7993221892611887E-2</c:v>
                </c:pt>
                <c:pt idx="242">
                  <c:v>1.7920133902116657E-2</c:v>
                </c:pt>
                <c:pt idx="243">
                  <c:v>1.7851713347064993E-2</c:v>
                </c:pt>
                <c:pt idx="244">
                  <c:v>1.7776741862284687E-2</c:v>
                </c:pt>
                <c:pt idx="245">
                  <c:v>1.7712674737561638E-2</c:v>
                </c:pt>
                <c:pt idx="246">
                  <c:v>1.7647014513563992E-2</c:v>
                </c:pt>
                <c:pt idx="247">
                  <c:v>1.7580332047004831E-2</c:v>
                </c:pt>
                <c:pt idx="248">
                  <c:v>1.7514988121718152E-2</c:v>
                </c:pt>
                <c:pt idx="249">
                  <c:v>1.7450835103429516E-2</c:v>
                </c:pt>
                <c:pt idx="250">
                  <c:v>1.7382015514963316E-2</c:v>
                </c:pt>
                <c:pt idx="251">
                  <c:v>1.7324220612149333E-2</c:v>
                </c:pt>
                <c:pt idx="252">
                  <c:v>1.7262893970084518E-2</c:v>
                </c:pt>
                <c:pt idx="253">
                  <c:v>1.7199118288991424E-2</c:v>
                </c:pt>
                <c:pt idx="254">
                  <c:v>1.7142223028297911E-2</c:v>
                </c:pt>
                <c:pt idx="255">
                  <c:v>1.7082890041942848E-2</c:v>
                </c:pt>
                <c:pt idx="256">
                  <c:v>1.7023459599635898E-2</c:v>
                </c:pt>
                <c:pt idx="257">
                  <c:v>1.6970082081580969E-2</c:v>
                </c:pt>
                <c:pt idx="258">
                  <c:v>1.6913579586889268E-2</c:v>
                </c:pt>
                <c:pt idx="259">
                  <c:v>1.6855265531630324E-2</c:v>
                </c:pt>
                <c:pt idx="260">
                  <c:v>1.6804246425224552E-2</c:v>
                </c:pt>
                <c:pt idx="261">
                  <c:v>1.6750484102470296E-2</c:v>
                </c:pt>
                <c:pt idx="262">
                  <c:v>1.6696557580209836E-2</c:v>
                </c:pt>
                <c:pt idx="263">
                  <c:v>1.6647388838273706E-2</c:v>
                </c:pt>
                <c:pt idx="264">
                  <c:v>1.6597371897117255E-2</c:v>
                </c:pt>
                <c:pt idx="265">
                  <c:v>1.6547099870211971E-2</c:v>
                </c:pt>
                <c:pt idx="266">
                  <c:v>1.6499381141408424E-2</c:v>
                </c:pt>
                <c:pt idx="267">
                  <c:v>1.6447948841678509E-2</c:v>
                </c:pt>
                <c:pt idx="268">
                  <c:v>1.6404034099253666E-2</c:v>
                </c:pt>
                <c:pt idx="269">
                  <c:v>1.636101164704705E-2</c:v>
                </c:pt>
                <c:pt idx="270">
                  <c:v>1.6315191193807161E-2</c:v>
                </c:pt>
                <c:pt idx="271">
                  <c:v>1.6271031389546008E-2</c:v>
                </c:pt>
                <c:pt idx="272">
                  <c:v>1.6229211572226034E-2</c:v>
                </c:pt>
                <c:pt idx="273">
                  <c:v>1.6187378375133281E-2</c:v>
                </c:pt>
                <c:pt idx="274">
                  <c:v>1.6146049157275084E-2</c:v>
                </c:pt>
                <c:pt idx="275">
                  <c:v>1.6106217351903734E-2</c:v>
                </c:pt>
                <c:pt idx="276">
                  <c:v>1.6064977236712338E-2</c:v>
                </c:pt>
                <c:pt idx="277">
                  <c:v>1.6028997367121108E-2</c:v>
                </c:pt>
                <c:pt idx="278">
                  <c:v>1.599217657114126E-2</c:v>
                </c:pt>
                <c:pt idx="279">
                  <c:v>1.5954172697881467E-2</c:v>
                </c:pt>
                <c:pt idx="280">
                  <c:v>1.5919694216256195E-2</c:v>
                </c:pt>
                <c:pt idx="281">
                  <c:v>1.5887564082438958E-2</c:v>
                </c:pt>
                <c:pt idx="282">
                  <c:v>1.5851616310336269E-2</c:v>
                </c:pt>
                <c:pt idx="283">
                  <c:v>1.582165954209825E-2</c:v>
                </c:pt>
                <c:pt idx="284">
                  <c:v>1.5789765696313938E-2</c:v>
                </c:pt>
                <c:pt idx="285">
                  <c:v>1.5757567170862317E-2</c:v>
                </c:pt>
                <c:pt idx="286">
                  <c:v>1.5729421098663311E-2</c:v>
                </c:pt>
                <c:pt idx="287">
                  <c:v>1.5700490564170902E-2</c:v>
                </c:pt>
                <c:pt idx="288">
                  <c:v>1.5672206383871831E-2</c:v>
                </c:pt>
                <c:pt idx="289">
                  <c:v>1.5645944121851035E-2</c:v>
                </c:pt>
                <c:pt idx="290">
                  <c:v>1.562031856067031E-2</c:v>
                </c:pt>
                <c:pt idx="291">
                  <c:v>1.559518113509583E-2</c:v>
                </c:pt>
                <c:pt idx="292">
                  <c:v>1.557083339310404E-2</c:v>
                </c:pt>
                <c:pt idx="293">
                  <c:v>1.5548883141159354E-2</c:v>
                </c:pt>
                <c:pt idx="294">
                  <c:v>1.5525771735854879E-2</c:v>
                </c:pt>
                <c:pt idx="295">
                  <c:v>1.5505690918481564E-2</c:v>
                </c:pt>
                <c:pt idx="296">
                  <c:v>1.5483792747321702E-2</c:v>
                </c:pt>
                <c:pt idx="297">
                  <c:v>1.5466008075528623E-2</c:v>
                </c:pt>
                <c:pt idx="298">
                  <c:v>1.5447126612237872E-2</c:v>
                </c:pt>
                <c:pt idx="299">
                  <c:v>1.5428123568210382E-2</c:v>
                </c:pt>
                <c:pt idx="300">
                  <c:v>1.5411663867563973E-2</c:v>
                </c:pt>
                <c:pt idx="301">
                  <c:v>1.5394591814512245E-2</c:v>
                </c:pt>
                <c:pt idx="302">
                  <c:v>1.5378257477112703E-2</c:v>
                </c:pt>
                <c:pt idx="303">
                  <c:v>1.5362870293128678E-2</c:v>
                </c:pt>
                <c:pt idx="304">
                  <c:v>1.5346775237143456E-2</c:v>
                </c:pt>
                <c:pt idx="305">
                  <c:v>1.533378829694413E-2</c:v>
                </c:pt>
                <c:pt idx="306">
                  <c:v>1.5320543025883655E-2</c:v>
                </c:pt>
                <c:pt idx="307">
                  <c:v>1.5307867782671486E-2</c:v>
                </c:pt>
                <c:pt idx="308">
                  <c:v>1.5294212905120178E-2</c:v>
                </c:pt>
                <c:pt idx="309">
                  <c:v>1.5282862122824231E-2</c:v>
                </c:pt>
                <c:pt idx="310">
                  <c:v>1.5271319171656137E-2</c:v>
                </c:pt>
                <c:pt idx="311">
                  <c:v>1.5259763373736282E-2</c:v>
                </c:pt>
                <c:pt idx="312">
                  <c:v>1.5249584635743151E-2</c:v>
                </c:pt>
                <c:pt idx="313">
                  <c:v>1.52390381200481E-2</c:v>
                </c:pt>
                <c:pt idx="314">
                  <c:v>1.5230623639160213E-2</c:v>
                </c:pt>
                <c:pt idx="315">
                  <c:v>1.5221685328314241E-2</c:v>
                </c:pt>
                <c:pt idx="316">
                  <c:v>1.5213483687231686E-2</c:v>
                </c:pt>
                <c:pt idx="317">
                  <c:v>1.5207087874283676E-2</c:v>
                </c:pt>
                <c:pt idx="318">
                  <c:v>1.5200120044754888E-2</c:v>
                </c:pt>
                <c:pt idx="319">
                  <c:v>1.5194389855963521E-2</c:v>
                </c:pt>
                <c:pt idx="320">
                  <c:v>1.5188120372708492E-2</c:v>
                </c:pt>
                <c:pt idx="321">
                  <c:v>1.5183322071249009E-2</c:v>
                </c:pt>
                <c:pt idx="322">
                  <c:v>1.517842959963161E-2</c:v>
                </c:pt>
                <c:pt idx="323">
                  <c:v>1.5173887272754729E-2</c:v>
                </c:pt>
                <c:pt idx="324">
                  <c:v>1.5170824301381955E-2</c:v>
                </c:pt>
                <c:pt idx="325">
                  <c:v>1.5167891418999284E-2</c:v>
                </c:pt>
                <c:pt idx="326">
                  <c:v>1.5165786586843682E-2</c:v>
                </c:pt>
                <c:pt idx="327">
                  <c:v>1.5163812262231192E-2</c:v>
                </c:pt>
                <c:pt idx="328">
                  <c:v>1.5163050611501135E-2</c:v>
                </c:pt>
                <c:pt idx="329">
                  <c:v>1.5163252069621862E-2</c:v>
                </c:pt>
                <c:pt idx="330">
                  <c:v>1.5163013243766489E-2</c:v>
                </c:pt>
                <c:pt idx="331">
                  <c:v>1.516407664534565E-2</c:v>
                </c:pt>
                <c:pt idx="332">
                  <c:v>1.5164936904986751E-2</c:v>
                </c:pt>
                <c:pt idx="333">
                  <c:v>1.5167826217106502E-2</c:v>
                </c:pt>
                <c:pt idx="334">
                  <c:v>1.5169649634113507E-2</c:v>
                </c:pt>
                <c:pt idx="335">
                  <c:v>1.5171856916408408E-2</c:v>
                </c:pt>
                <c:pt idx="336">
                  <c:v>1.5176549424849702E-2</c:v>
                </c:pt>
                <c:pt idx="337">
                  <c:v>1.5179597506539473E-2</c:v>
                </c:pt>
                <c:pt idx="338">
                  <c:v>1.5184669292841586E-2</c:v>
                </c:pt>
                <c:pt idx="339">
                  <c:v>1.5190034416671216E-2</c:v>
                </c:pt>
                <c:pt idx="340">
                  <c:v>1.5195672906132045E-2</c:v>
                </c:pt>
                <c:pt idx="341">
                  <c:v>1.5202718659905119E-2</c:v>
                </c:pt>
                <c:pt idx="342">
                  <c:v>1.5209942908178094E-2</c:v>
                </c:pt>
                <c:pt idx="343">
                  <c:v>1.5217441135784403E-2</c:v>
                </c:pt>
                <c:pt idx="344">
                  <c:v>1.5225344359421184E-2</c:v>
                </c:pt>
                <c:pt idx="345">
                  <c:v>1.5235089190140988E-2</c:v>
                </c:pt>
                <c:pt idx="346">
                  <c:v>1.5244047220270406E-2</c:v>
                </c:pt>
                <c:pt idx="347">
                  <c:v>1.5252703916524038E-2</c:v>
                </c:pt>
                <c:pt idx="348">
                  <c:v>1.5263942194470125E-2</c:v>
                </c:pt>
                <c:pt idx="349">
                  <c:v>1.5274386272671468E-2</c:v>
                </c:pt>
                <c:pt idx="350">
                  <c:v>1.5286433269053086E-2</c:v>
                </c:pt>
                <c:pt idx="351">
                  <c:v>1.5298935818938141E-2</c:v>
                </c:pt>
                <c:pt idx="352">
                  <c:v>1.5311489054863483E-2</c:v>
                </c:pt>
                <c:pt idx="353">
                  <c:v>1.5326632488191232E-2</c:v>
                </c:pt>
                <c:pt idx="354">
                  <c:v>1.5339679223747125E-2</c:v>
                </c:pt>
                <c:pt idx="355">
                  <c:v>1.5354126720951688E-2</c:v>
                </c:pt>
                <c:pt idx="356">
                  <c:v>1.5369924510340844E-2</c:v>
                </c:pt>
                <c:pt idx="357">
                  <c:v>1.5384765716306427E-2</c:v>
                </c:pt>
                <c:pt idx="358">
                  <c:v>1.5399693630666719E-2</c:v>
                </c:pt>
                <c:pt idx="359">
                  <c:v>1.5414773669662443E-2</c:v>
                </c:pt>
                <c:pt idx="360">
                  <c:v>1.5428193305744372E-2</c:v>
                </c:pt>
                <c:pt idx="361">
                  <c:v>1.5441976051299799E-2</c:v>
                </c:pt>
                <c:pt idx="362">
                  <c:v>1.5456705281917379E-2</c:v>
                </c:pt>
                <c:pt idx="363">
                  <c:v>1.5468490714061752E-2</c:v>
                </c:pt>
                <c:pt idx="364">
                  <c:v>1.5481100810646364E-2</c:v>
                </c:pt>
                <c:pt idx="365">
                  <c:v>1.5494042466638453E-2</c:v>
                </c:pt>
                <c:pt idx="366">
                  <c:v>1.5504499817542393E-2</c:v>
                </c:pt>
                <c:pt idx="367">
                  <c:v>1.5515553434943772E-2</c:v>
                </c:pt>
                <c:pt idx="368">
                  <c:v>1.5526041449488165E-2</c:v>
                </c:pt>
                <c:pt idx="369">
                  <c:v>1.5535320854341646E-2</c:v>
                </c:pt>
                <c:pt idx="370">
                  <c:v>1.5545439055044755E-2</c:v>
                </c:pt>
                <c:pt idx="371">
                  <c:v>1.5552448359629517E-2</c:v>
                </c:pt>
                <c:pt idx="372">
                  <c:v>1.555996356809165E-2</c:v>
                </c:pt>
                <c:pt idx="373">
                  <c:v>1.5566990731628677E-2</c:v>
                </c:pt>
                <c:pt idx="374">
                  <c:v>1.557431990002589E-2</c:v>
                </c:pt>
                <c:pt idx="375">
                  <c:v>1.5580005216334951E-2</c:v>
                </c:pt>
                <c:pt idx="376">
                  <c:v>1.5586520028492049E-2</c:v>
                </c:pt>
                <c:pt idx="377">
                  <c:v>1.5591981993876715E-2</c:v>
                </c:pt>
                <c:pt idx="378">
                  <c:v>1.5595881886172773E-2</c:v>
                </c:pt>
                <c:pt idx="379">
                  <c:v>1.5600964535030683E-2</c:v>
                </c:pt>
                <c:pt idx="380">
                  <c:v>1.5603376848550716E-2</c:v>
                </c:pt>
                <c:pt idx="381">
                  <c:v>1.5606452603466435E-2</c:v>
                </c:pt>
                <c:pt idx="382">
                  <c:v>1.5609132135550907E-2</c:v>
                </c:pt>
                <c:pt idx="383">
                  <c:v>1.5609803750764473E-2</c:v>
                </c:pt>
                <c:pt idx="384">
                  <c:v>1.5611289599554649E-2</c:v>
                </c:pt>
                <c:pt idx="385">
                  <c:v>1.561157375821058E-2</c:v>
                </c:pt>
                <c:pt idx="386">
                  <c:v>1.5611912139437899E-2</c:v>
                </c:pt>
                <c:pt idx="387">
                  <c:v>1.5611048776228736E-2</c:v>
                </c:pt>
                <c:pt idx="388">
                  <c:v>1.5609881051569791E-2</c:v>
                </c:pt>
                <c:pt idx="389">
                  <c:v>1.5608942865206732E-2</c:v>
                </c:pt>
                <c:pt idx="390">
                  <c:v>1.56063871480262E-2</c:v>
                </c:pt>
                <c:pt idx="391">
                  <c:v>1.5603720691122263E-2</c:v>
                </c:pt>
                <c:pt idx="392">
                  <c:v>1.5600239635595725E-2</c:v>
                </c:pt>
                <c:pt idx="393">
                  <c:v>1.5597164459128992E-2</c:v>
                </c:pt>
                <c:pt idx="394">
                  <c:v>1.559192786136346E-2</c:v>
                </c:pt>
                <c:pt idx="395">
                  <c:v>1.5586219786465939E-2</c:v>
                </c:pt>
                <c:pt idx="396">
                  <c:v>1.5580944163889485E-2</c:v>
                </c:pt>
                <c:pt idx="397">
                  <c:v>1.5574671261090968E-2</c:v>
                </c:pt>
                <c:pt idx="398">
                  <c:v>1.5568045840281625E-2</c:v>
                </c:pt>
                <c:pt idx="399">
                  <c:v>1.5560127515586351E-2</c:v>
                </c:pt>
                <c:pt idx="400">
                  <c:v>1.5552431624720768E-2</c:v>
                </c:pt>
                <c:pt idx="401">
                  <c:v>1.5545261149552948E-2</c:v>
                </c:pt>
                <c:pt idx="402">
                  <c:v>1.5536303073485079E-2</c:v>
                </c:pt>
                <c:pt idx="403">
                  <c:v>1.5526416264061295E-2</c:v>
                </c:pt>
                <c:pt idx="404">
                  <c:v>1.5516307061538464E-2</c:v>
                </c:pt>
                <c:pt idx="405">
                  <c:v>1.5506103862032683E-2</c:v>
                </c:pt>
                <c:pt idx="406">
                  <c:v>1.549453525173685E-2</c:v>
                </c:pt>
                <c:pt idx="407">
                  <c:v>1.54821538699586E-2</c:v>
                </c:pt>
                <c:pt idx="408">
                  <c:v>1.5469293473088584E-2</c:v>
                </c:pt>
                <c:pt idx="409">
                  <c:v>1.545688390261123E-2</c:v>
                </c:pt>
                <c:pt idx="410">
                  <c:v>1.5443724149403412E-2</c:v>
                </c:pt>
                <c:pt idx="411">
                  <c:v>1.5428973270217599E-2</c:v>
                </c:pt>
                <c:pt idx="412">
                  <c:v>1.5414504836141218E-2</c:v>
                </c:pt>
                <c:pt idx="413">
                  <c:v>1.540078739317511E-2</c:v>
                </c:pt>
                <c:pt idx="414">
                  <c:v>1.5383688067493618E-2</c:v>
                </c:pt>
                <c:pt idx="415">
                  <c:v>1.536877587569963E-2</c:v>
                </c:pt>
                <c:pt idx="416">
                  <c:v>1.5351683418450744E-2</c:v>
                </c:pt>
                <c:pt idx="417">
                  <c:v>1.5333671193730048E-2</c:v>
                </c:pt>
                <c:pt idx="418">
                  <c:v>1.5316986174802691E-2</c:v>
                </c:pt>
                <c:pt idx="419">
                  <c:v>1.5298799063800215E-2</c:v>
                </c:pt>
                <c:pt idx="420">
                  <c:v>1.5280554164740574E-2</c:v>
                </c:pt>
                <c:pt idx="421">
                  <c:v>1.5262668699645123E-2</c:v>
                </c:pt>
                <c:pt idx="422">
                  <c:v>1.5244738074375094E-2</c:v>
                </c:pt>
                <c:pt idx="423">
                  <c:v>1.5226065254654308E-2</c:v>
                </c:pt>
                <c:pt idx="424">
                  <c:v>1.5207254928986617E-2</c:v>
                </c:pt>
                <c:pt idx="425">
                  <c:v>1.5190232851312617E-2</c:v>
                </c:pt>
                <c:pt idx="426">
                  <c:v>1.5169932552049986E-2</c:v>
                </c:pt>
                <c:pt idx="427">
                  <c:v>1.5152634315267864E-2</c:v>
                </c:pt>
                <c:pt idx="428">
                  <c:v>1.5133359151784905E-2</c:v>
                </c:pt>
                <c:pt idx="429">
                  <c:v>1.5113954137560537E-2</c:v>
                </c:pt>
                <c:pt idx="430">
                  <c:v>1.5095061019471404E-2</c:v>
                </c:pt>
                <c:pt idx="431">
                  <c:v>1.507415550080398E-2</c:v>
                </c:pt>
                <c:pt idx="432">
                  <c:v>1.5056296886170507E-2</c:v>
                </c:pt>
                <c:pt idx="433">
                  <c:v>1.5036423627155595E-2</c:v>
                </c:pt>
                <c:pt idx="434">
                  <c:v>1.5015758958707583E-2</c:v>
                </c:pt>
                <c:pt idx="435">
                  <c:v>1.4996943619973016E-2</c:v>
                </c:pt>
                <c:pt idx="436">
                  <c:v>1.4976697254239182E-2</c:v>
                </c:pt>
                <c:pt idx="437">
                  <c:v>1.4956284453073346E-2</c:v>
                </c:pt>
                <c:pt idx="438">
                  <c:v>1.4937136622050727E-2</c:v>
                </c:pt>
                <c:pt idx="439">
                  <c:v>1.4917111301309698E-2</c:v>
                </c:pt>
                <c:pt idx="440">
                  <c:v>1.4895792040827185E-2</c:v>
                </c:pt>
                <c:pt idx="441">
                  <c:v>1.4876251697635243E-2</c:v>
                </c:pt>
                <c:pt idx="442">
                  <c:v>1.4855241067696121E-2</c:v>
                </c:pt>
                <c:pt idx="443">
                  <c:v>1.4834255109873816E-2</c:v>
                </c:pt>
                <c:pt idx="444">
                  <c:v>1.4813725784518533E-2</c:v>
                </c:pt>
                <c:pt idx="445">
                  <c:v>1.4791010342991207E-2</c:v>
                </c:pt>
                <c:pt idx="446">
                  <c:v>1.4771627221612052E-2</c:v>
                </c:pt>
                <c:pt idx="447">
                  <c:v>1.4750099677351037E-2</c:v>
                </c:pt>
                <c:pt idx="448">
                  <c:v>1.4727647961956468E-2</c:v>
                </c:pt>
                <c:pt idx="449">
                  <c:v>1.4707828103383197E-2</c:v>
                </c:pt>
                <c:pt idx="450">
                  <c:v>1.4686651684900182E-2</c:v>
                </c:pt>
                <c:pt idx="451">
                  <c:v>1.4665183200723013E-2</c:v>
                </c:pt>
                <c:pt idx="452">
                  <c:v>1.4643125209216561E-2</c:v>
                </c:pt>
                <c:pt idx="453">
                  <c:v>1.4621477454270348E-2</c:v>
                </c:pt>
                <c:pt idx="454">
                  <c:v>1.4597601782034987E-2</c:v>
                </c:pt>
                <c:pt idx="455">
                  <c:v>1.4576721473406622E-2</c:v>
                </c:pt>
                <c:pt idx="456">
                  <c:v>1.4554717349967149E-2</c:v>
                </c:pt>
                <c:pt idx="457">
                  <c:v>1.4531196143894188E-2</c:v>
                </c:pt>
                <c:pt idx="458">
                  <c:v>1.4509766774298887E-2</c:v>
                </c:pt>
                <c:pt idx="459">
                  <c:v>1.4486823945744647E-2</c:v>
                </c:pt>
                <c:pt idx="460">
                  <c:v>1.4463590995264173E-2</c:v>
                </c:pt>
                <c:pt idx="461">
                  <c:v>1.4442397722708795E-2</c:v>
                </c:pt>
                <c:pt idx="462">
                  <c:v>1.4419100376469519E-2</c:v>
                </c:pt>
                <c:pt idx="463">
                  <c:v>1.4394735206964621E-2</c:v>
                </c:pt>
                <c:pt idx="464">
                  <c:v>1.4372722375715184E-2</c:v>
                </c:pt>
                <c:pt idx="465">
                  <c:v>1.4349436415305923E-2</c:v>
                </c:pt>
                <c:pt idx="466">
                  <c:v>1.4324992121936156E-2</c:v>
                </c:pt>
                <c:pt idx="467">
                  <c:v>1.4302087040795048E-2</c:v>
                </c:pt>
                <c:pt idx="468">
                  <c:v>1.4278646439043759E-2</c:v>
                </c:pt>
                <c:pt idx="469">
                  <c:v>1.4254413434948515E-2</c:v>
                </c:pt>
                <c:pt idx="470">
                  <c:v>1.4230845006964336E-2</c:v>
                </c:pt>
                <c:pt idx="471">
                  <c:v>1.4204786669560853E-2</c:v>
                </c:pt>
                <c:pt idx="472">
                  <c:v>1.4181892817887686E-2</c:v>
                </c:pt>
                <c:pt idx="473">
                  <c:v>1.4159200995128575E-2</c:v>
                </c:pt>
                <c:pt idx="474">
                  <c:v>1.4134236082089207E-2</c:v>
                </c:pt>
                <c:pt idx="475">
                  <c:v>1.4109388995703355E-2</c:v>
                </c:pt>
                <c:pt idx="476">
                  <c:v>1.4085163632731264E-2</c:v>
                </c:pt>
                <c:pt idx="477">
                  <c:v>1.406025053432655E-2</c:v>
                </c:pt>
                <c:pt idx="478">
                  <c:v>1.4034580517272771E-2</c:v>
                </c:pt>
                <c:pt idx="479">
                  <c:v>1.4008642326689377E-2</c:v>
                </c:pt>
                <c:pt idx="480">
                  <c:v>1.3980808678327175E-2</c:v>
                </c:pt>
                <c:pt idx="481">
                  <c:v>1.3955359688089204E-2</c:v>
                </c:pt>
                <c:pt idx="482">
                  <c:v>1.3928078168028435E-2</c:v>
                </c:pt>
                <c:pt idx="483">
                  <c:v>1.3898741222757706E-2</c:v>
                </c:pt>
                <c:pt idx="484">
                  <c:v>1.3870448321287253E-2</c:v>
                </c:pt>
                <c:pt idx="485">
                  <c:v>1.3841619795678821E-2</c:v>
                </c:pt>
                <c:pt idx="486">
                  <c:v>1.3809880648231389E-2</c:v>
                </c:pt>
                <c:pt idx="487">
                  <c:v>1.3781555281106077E-2</c:v>
                </c:pt>
                <c:pt idx="488">
                  <c:v>1.3749605076135893E-2</c:v>
                </c:pt>
                <c:pt idx="489">
                  <c:v>1.3717558875922641E-2</c:v>
                </c:pt>
                <c:pt idx="490">
                  <c:v>1.3685696187535781E-2</c:v>
                </c:pt>
                <c:pt idx="491">
                  <c:v>1.3650568190822788E-2</c:v>
                </c:pt>
                <c:pt idx="492">
                  <c:v>1.3619722299679045E-2</c:v>
                </c:pt>
                <c:pt idx="493">
                  <c:v>1.3585296846580684E-2</c:v>
                </c:pt>
                <c:pt idx="494">
                  <c:v>1.354845693743068E-2</c:v>
                </c:pt>
                <c:pt idx="495">
                  <c:v>1.3515127603543205E-2</c:v>
                </c:pt>
                <c:pt idx="496">
                  <c:v>1.3478541620983671E-2</c:v>
                </c:pt>
                <c:pt idx="497">
                  <c:v>1.3443503600602192E-2</c:v>
                </c:pt>
                <c:pt idx="498">
                  <c:v>1.3406435427731683E-2</c:v>
                </c:pt>
                <c:pt idx="499">
                  <c:v>1.3368876923906755E-2</c:v>
                </c:pt>
                <c:pt idx="500">
                  <c:v>1.3327699714491511E-2</c:v>
                </c:pt>
                <c:pt idx="501">
                  <c:v>1.3291469346375881E-2</c:v>
                </c:pt>
                <c:pt idx="502">
                  <c:v>1.3250362389424909E-2</c:v>
                </c:pt>
                <c:pt idx="503">
                  <c:v>1.3209853033069832E-2</c:v>
                </c:pt>
                <c:pt idx="504">
                  <c:v>1.3171040731060164E-2</c:v>
                </c:pt>
                <c:pt idx="505">
                  <c:v>1.3129402780190182E-2</c:v>
                </c:pt>
                <c:pt idx="506">
                  <c:v>1.3086231400533464E-2</c:v>
                </c:pt>
                <c:pt idx="507">
                  <c:v>1.3044776514203759E-2</c:v>
                </c:pt>
                <c:pt idx="508">
                  <c:v>1.2997498346696548E-2</c:v>
                </c:pt>
                <c:pt idx="509">
                  <c:v>1.295623259349621E-2</c:v>
                </c:pt>
                <c:pt idx="510">
                  <c:v>1.2914484644974144E-2</c:v>
                </c:pt>
                <c:pt idx="511">
                  <c:v>1.2868633525235641E-2</c:v>
                </c:pt>
                <c:pt idx="512">
                  <c:v>1.2822328409111147E-2</c:v>
                </c:pt>
                <c:pt idx="513">
                  <c:v>1.2777820473497211E-2</c:v>
                </c:pt>
                <c:pt idx="514">
                  <c:v>1.2729653570360327E-2</c:v>
                </c:pt>
                <c:pt idx="515">
                  <c:v>1.2683119540419273E-2</c:v>
                </c:pt>
                <c:pt idx="516">
                  <c:v>1.2635872617373266E-2</c:v>
                </c:pt>
                <c:pt idx="517">
                  <c:v>1.2583226721918776E-2</c:v>
                </c:pt>
                <c:pt idx="518">
                  <c:v>1.253800356371068E-2</c:v>
                </c:pt>
                <c:pt idx="519">
                  <c:v>1.2487957707430433E-2</c:v>
                </c:pt>
                <c:pt idx="520">
                  <c:v>1.2434392402892618E-2</c:v>
                </c:pt>
                <c:pt idx="521">
                  <c:v>1.2386238740405975E-2</c:v>
                </c:pt>
                <c:pt idx="522">
                  <c:v>1.233607851053975E-2</c:v>
                </c:pt>
                <c:pt idx="523">
                  <c:v>1.2283371040754299E-2</c:v>
                </c:pt>
                <c:pt idx="524">
                  <c:v>1.2230986844035374E-2</c:v>
                </c:pt>
                <c:pt idx="525">
                  <c:v>1.2177732000954421E-2</c:v>
                </c:pt>
                <c:pt idx="526">
                  <c:v>1.2119219226718568E-2</c:v>
                </c:pt>
                <c:pt idx="527">
                  <c:v>1.2068634517391669E-2</c:v>
                </c:pt>
                <c:pt idx="528">
                  <c:v>1.201356719290704E-2</c:v>
                </c:pt>
                <c:pt idx="529">
                  <c:v>1.1955675002209587E-2</c:v>
                </c:pt>
                <c:pt idx="530">
                  <c:v>1.1901240004378949E-2</c:v>
                </c:pt>
                <c:pt idx="531">
                  <c:v>1.1843987680659264E-2</c:v>
                </c:pt>
                <c:pt idx="532">
                  <c:v>1.1785368698261476E-2</c:v>
                </c:pt>
                <c:pt idx="533">
                  <c:v>1.1728409404062468E-2</c:v>
                </c:pt>
                <c:pt idx="534">
                  <c:v>1.1667769878909042E-2</c:v>
                </c:pt>
                <c:pt idx="535">
                  <c:v>1.1608156407830413E-2</c:v>
                </c:pt>
                <c:pt idx="536">
                  <c:v>1.1550292366033886E-2</c:v>
                </c:pt>
                <c:pt idx="537">
                  <c:v>1.1490265982779569E-2</c:v>
                </c:pt>
                <c:pt idx="538">
                  <c:v>1.1431262329679727E-2</c:v>
                </c:pt>
                <c:pt idx="539">
                  <c:v>1.1374733453745036E-2</c:v>
                </c:pt>
                <c:pt idx="540">
                  <c:v>1.131489954340106E-2</c:v>
                </c:pt>
                <c:pt idx="541">
                  <c:v>1.1263721724350639E-2</c:v>
                </c:pt>
                <c:pt idx="542">
                  <c:v>1.1211193794333238E-2</c:v>
                </c:pt>
                <c:pt idx="543">
                  <c:v>1.115788212111396E-2</c:v>
                </c:pt>
                <c:pt idx="544">
                  <c:v>1.111036253712768E-2</c:v>
                </c:pt>
                <c:pt idx="545">
                  <c:v>1.1065401311354783E-2</c:v>
                </c:pt>
                <c:pt idx="546">
                  <c:v>1.1017032722727749E-2</c:v>
                </c:pt>
                <c:pt idx="547">
                  <c:v>1.0976742936341993E-2</c:v>
                </c:pt>
                <c:pt idx="548">
                  <c:v>1.0935029642725729E-2</c:v>
                </c:pt>
                <c:pt idx="549">
                  <c:v>1.089305034983612E-2</c:v>
                </c:pt>
                <c:pt idx="550">
                  <c:v>1.0857213613392541E-2</c:v>
                </c:pt>
                <c:pt idx="551">
                  <c:v>1.0821918814923174E-2</c:v>
                </c:pt>
                <c:pt idx="552">
                  <c:v>1.0786980306458737E-2</c:v>
                </c:pt>
                <c:pt idx="553">
                  <c:v>1.0755701506262346E-2</c:v>
                </c:pt>
                <c:pt idx="554">
                  <c:v>1.0725594045530229E-2</c:v>
                </c:pt>
                <c:pt idx="555">
                  <c:v>1.0696719481682611E-2</c:v>
                </c:pt>
                <c:pt idx="556">
                  <c:v>1.0670011715320749E-2</c:v>
                </c:pt>
                <c:pt idx="557">
                  <c:v>1.0646306553526108E-2</c:v>
                </c:pt>
                <c:pt idx="558">
                  <c:v>1.0622969960595436E-2</c:v>
                </c:pt>
                <c:pt idx="559">
                  <c:v>1.0602913670404012E-2</c:v>
                </c:pt>
                <c:pt idx="560">
                  <c:v>1.0583419243320874E-2</c:v>
                </c:pt>
                <c:pt idx="561">
                  <c:v>1.0566081628108783E-2</c:v>
                </c:pt>
                <c:pt idx="562">
                  <c:v>1.0551039375869325E-2</c:v>
                </c:pt>
                <c:pt idx="563">
                  <c:v>1.053662312603274E-2</c:v>
                </c:pt>
                <c:pt idx="564">
                  <c:v>1.0526024550250019E-2</c:v>
                </c:pt>
                <c:pt idx="565">
                  <c:v>1.0516092642190871E-2</c:v>
                </c:pt>
                <c:pt idx="566">
                  <c:v>1.0507950909039998E-2</c:v>
                </c:pt>
                <c:pt idx="567">
                  <c:v>1.0502217324647541E-2</c:v>
                </c:pt>
                <c:pt idx="568">
                  <c:v>1.0498037747997681E-2</c:v>
                </c:pt>
                <c:pt idx="569">
                  <c:v>1.049656951789133E-2</c:v>
                </c:pt>
                <c:pt idx="570">
                  <c:v>1.0495812665942355E-2</c:v>
                </c:pt>
                <c:pt idx="571">
                  <c:v>1.0497458305374074E-2</c:v>
                </c:pt>
                <c:pt idx="572">
                  <c:v>1.0500894493420527E-2</c:v>
                </c:pt>
                <c:pt idx="573">
                  <c:v>1.0506003238394367E-2</c:v>
                </c:pt>
                <c:pt idx="574">
                  <c:v>1.0513851360766352E-2</c:v>
                </c:pt>
                <c:pt idx="575">
                  <c:v>1.0521999501036531E-2</c:v>
                </c:pt>
                <c:pt idx="576">
                  <c:v>1.0532688046173225E-2</c:v>
                </c:pt>
                <c:pt idx="577">
                  <c:v>1.0545206642760459E-2</c:v>
                </c:pt>
                <c:pt idx="578">
                  <c:v>1.0560478158257548E-2</c:v>
                </c:pt>
                <c:pt idx="579">
                  <c:v>1.0576233531037529E-2</c:v>
                </c:pt>
                <c:pt idx="580">
                  <c:v>1.0596142526212621E-2</c:v>
                </c:pt>
                <c:pt idx="581">
                  <c:v>1.0615823003900975E-2</c:v>
                </c:pt>
                <c:pt idx="582">
                  <c:v>1.0637014126751143E-2</c:v>
                </c:pt>
                <c:pt idx="583">
                  <c:v>1.0661745276300184E-2</c:v>
                </c:pt>
                <c:pt idx="584">
                  <c:v>1.0686780177532676E-2</c:v>
                </c:pt>
                <c:pt idx="585">
                  <c:v>1.0714664204473043E-2</c:v>
                </c:pt>
                <c:pt idx="586">
                  <c:v>1.0746740088241252E-2</c:v>
                </c:pt>
                <c:pt idx="587">
                  <c:v>1.0774571299349976E-2</c:v>
                </c:pt>
                <c:pt idx="588">
                  <c:v>1.0808047711542925E-2</c:v>
                </c:pt>
                <c:pt idx="589">
                  <c:v>1.0844984554822298E-2</c:v>
                </c:pt>
                <c:pt idx="590">
                  <c:v>1.0880240823333972E-2</c:v>
                </c:pt>
                <c:pt idx="591">
                  <c:v>1.0918953386327007E-2</c:v>
                </c:pt>
                <c:pt idx="592">
                  <c:v>1.096130099940521E-2</c:v>
                </c:pt>
                <c:pt idx="593">
                  <c:v>1.1002272482932647E-2</c:v>
                </c:pt>
                <c:pt idx="594">
                  <c:v>1.1046577119209819E-2</c:v>
                </c:pt>
                <c:pt idx="595">
                  <c:v>1.1096184873448536E-2</c:v>
                </c:pt>
                <c:pt idx="596">
                  <c:v>1.1140708695106E-2</c:v>
                </c:pt>
                <c:pt idx="597">
                  <c:v>1.1191825801423801E-2</c:v>
                </c:pt>
                <c:pt idx="598">
                  <c:v>1.1241974480846257E-2</c:v>
                </c:pt>
                <c:pt idx="599">
                  <c:v>1.1288236441826086E-2</c:v>
                </c:pt>
                <c:pt idx="600">
                  <c:v>1.1338478180350779E-2</c:v>
                </c:pt>
                <c:pt idx="601">
                  <c:v>1.1389046179593691E-2</c:v>
                </c:pt>
                <c:pt idx="602">
                  <c:v>1.1437613160626574E-2</c:v>
                </c:pt>
                <c:pt idx="603">
                  <c:v>1.1490616699114933E-2</c:v>
                </c:pt>
                <c:pt idx="604">
                  <c:v>1.1535859906333691E-2</c:v>
                </c:pt>
                <c:pt idx="605">
                  <c:v>1.1583067287486102E-2</c:v>
                </c:pt>
                <c:pt idx="606">
                  <c:v>1.1632696897301191E-2</c:v>
                </c:pt>
                <c:pt idx="607">
                  <c:v>1.1680011782975177E-2</c:v>
                </c:pt>
                <c:pt idx="608">
                  <c:v>1.1725408538549646E-2</c:v>
                </c:pt>
                <c:pt idx="609">
                  <c:v>1.1773298423381002E-2</c:v>
                </c:pt>
                <c:pt idx="610">
                  <c:v>1.1819486439663154E-2</c:v>
                </c:pt>
                <c:pt idx="611">
                  <c:v>1.186341520622833E-2</c:v>
                </c:pt>
                <c:pt idx="612">
                  <c:v>1.1913149038064704E-2</c:v>
                </c:pt>
                <c:pt idx="613">
                  <c:v>1.1954297528235382E-2</c:v>
                </c:pt>
                <c:pt idx="614">
                  <c:v>1.1999367735539869E-2</c:v>
                </c:pt>
                <c:pt idx="615">
                  <c:v>1.2046048601195902E-2</c:v>
                </c:pt>
                <c:pt idx="616">
                  <c:v>1.2088519131839745E-2</c:v>
                </c:pt>
                <c:pt idx="617">
                  <c:v>1.2131426007849246E-2</c:v>
                </c:pt>
                <c:pt idx="618">
                  <c:v>1.2178855358605687E-2</c:v>
                </c:pt>
                <c:pt idx="619">
                  <c:v>1.2217813559855011E-2</c:v>
                </c:pt>
                <c:pt idx="620">
                  <c:v>1.2260240549925848E-2</c:v>
                </c:pt>
                <c:pt idx="621">
                  <c:v>1.2305452857038721E-2</c:v>
                </c:pt>
                <c:pt idx="622">
                  <c:v>1.2345254869912116E-2</c:v>
                </c:pt>
                <c:pt idx="623">
                  <c:v>1.2385658292428122E-2</c:v>
                </c:pt>
                <c:pt idx="624">
                  <c:v>1.2428328322682586E-2</c:v>
                </c:pt>
                <c:pt idx="625">
                  <c:v>1.2467522325499664E-2</c:v>
                </c:pt>
                <c:pt idx="626">
                  <c:v>1.250983867842506E-2</c:v>
                </c:pt>
                <c:pt idx="627">
                  <c:v>1.254788008351224E-2</c:v>
                </c:pt>
                <c:pt idx="628">
                  <c:v>1.2588140323729041E-2</c:v>
                </c:pt>
                <c:pt idx="629">
                  <c:v>1.2628015857270854E-2</c:v>
                </c:pt>
                <c:pt idx="630">
                  <c:v>1.2665808215615646E-2</c:v>
                </c:pt>
                <c:pt idx="631">
                  <c:v>1.2704511040228541E-2</c:v>
                </c:pt>
                <c:pt idx="632">
                  <c:v>1.2744887953009243E-2</c:v>
                </c:pt>
                <c:pt idx="633">
                  <c:v>1.2780354241526513E-2</c:v>
                </c:pt>
                <c:pt idx="634">
                  <c:v>1.2819981193238527E-2</c:v>
                </c:pt>
                <c:pt idx="635">
                  <c:v>1.2855450745300027E-2</c:v>
                </c:pt>
                <c:pt idx="636">
                  <c:v>1.2890248056018173E-2</c:v>
                </c:pt>
                <c:pt idx="637">
                  <c:v>1.2926252253188041E-2</c:v>
                </c:pt>
                <c:pt idx="638">
                  <c:v>1.2963499603545202E-2</c:v>
                </c:pt>
                <c:pt idx="639">
                  <c:v>1.2997578440045825E-2</c:v>
                </c:pt>
                <c:pt idx="640">
                  <c:v>1.3036337518307704E-2</c:v>
                </c:pt>
                <c:pt idx="641">
                  <c:v>1.3069786677097569E-2</c:v>
                </c:pt>
                <c:pt idx="642">
                  <c:v>1.3101644680330713E-2</c:v>
                </c:pt>
                <c:pt idx="643">
                  <c:v>1.3137426785137176E-2</c:v>
                </c:pt>
                <c:pt idx="644">
                  <c:v>1.3170314461952597E-2</c:v>
                </c:pt>
                <c:pt idx="645">
                  <c:v>1.3202676414878876E-2</c:v>
                </c:pt>
                <c:pt idx="646">
                  <c:v>1.3236829538560127E-2</c:v>
                </c:pt>
                <c:pt idx="647">
                  <c:v>1.3267515939257769E-2</c:v>
                </c:pt>
                <c:pt idx="648">
                  <c:v>1.3299082516573354E-2</c:v>
                </c:pt>
                <c:pt idx="649">
                  <c:v>1.33333844290886E-2</c:v>
                </c:pt>
                <c:pt idx="650">
                  <c:v>1.3362142928642656E-2</c:v>
                </c:pt>
                <c:pt idx="651">
                  <c:v>1.3392865097299421E-2</c:v>
                </c:pt>
                <c:pt idx="652">
                  <c:v>1.3425687594432599E-2</c:v>
                </c:pt>
                <c:pt idx="653">
                  <c:v>1.3454886864539479E-2</c:v>
                </c:pt>
                <c:pt idx="654">
                  <c:v>1.3483498411088066E-2</c:v>
                </c:pt>
                <c:pt idx="655">
                  <c:v>1.3513932204796191E-2</c:v>
                </c:pt>
                <c:pt idx="656">
                  <c:v>1.3542026087565599E-2</c:v>
                </c:pt>
                <c:pt idx="657">
                  <c:v>1.3570931175412184E-2</c:v>
                </c:pt>
                <c:pt idx="658">
                  <c:v>1.3601456757131918E-2</c:v>
                </c:pt>
                <c:pt idx="659">
                  <c:v>1.3625749416434097E-2</c:v>
                </c:pt>
                <c:pt idx="660">
                  <c:v>1.3653333519691099E-2</c:v>
                </c:pt>
                <c:pt idx="661">
                  <c:v>1.3681503475034426E-2</c:v>
                </c:pt>
                <c:pt idx="662">
                  <c:v>1.3706579874044016E-2</c:v>
                </c:pt>
                <c:pt idx="663">
                  <c:v>1.3732235415433853E-2</c:v>
                </c:pt>
                <c:pt idx="664">
                  <c:v>1.3758747825509506E-2</c:v>
                </c:pt>
                <c:pt idx="665">
                  <c:v>1.3782984497365766E-2</c:v>
                </c:pt>
                <c:pt idx="666">
                  <c:v>1.3807218679127663E-2</c:v>
                </c:pt>
                <c:pt idx="667">
                  <c:v>1.3833047439917265E-2</c:v>
                </c:pt>
                <c:pt idx="668">
                  <c:v>1.3854769391412506E-2</c:v>
                </c:pt>
                <c:pt idx="669">
                  <c:v>1.3879355616592884E-2</c:v>
                </c:pt>
                <c:pt idx="670">
                  <c:v>1.3901773793759098E-2</c:v>
                </c:pt>
                <c:pt idx="671">
                  <c:v>1.3922263306660344E-2</c:v>
                </c:pt>
                <c:pt idx="672">
                  <c:v>1.394538096839599E-2</c:v>
                </c:pt>
                <c:pt idx="673">
                  <c:v>1.3965050362670232E-2</c:v>
                </c:pt>
                <c:pt idx="674">
                  <c:v>1.398599278354179E-2</c:v>
                </c:pt>
                <c:pt idx="675">
                  <c:v>1.4007240607383915E-2</c:v>
                </c:pt>
                <c:pt idx="676">
                  <c:v>1.4025978540820438E-2</c:v>
                </c:pt>
                <c:pt idx="677">
                  <c:v>1.4045440536611798E-2</c:v>
                </c:pt>
                <c:pt idx="678">
                  <c:v>1.4065164336372825E-2</c:v>
                </c:pt>
                <c:pt idx="679">
                  <c:v>1.408251526990476E-2</c:v>
                </c:pt>
                <c:pt idx="680">
                  <c:v>1.410007046573946E-2</c:v>
                </c:pt>
                <c:pt idx="681">
                  <c:v>1.4118805402204851E-2</c:v>
                </c:pt>
                <c:pt idx="682">
                  <c:v>1.4134827244548993E-2</c:v>
                </c:pt>
                <c:pt idx="683">
                  <c:v>1.4149874498976129E-2</c:v>
                </c:pt>
                <c:pt idx="684">
                  <c:v>1.4166582048982515E-2</c:v>
                </c:pt>
                <c:pt idx="685">
                  <c:v>1.4181244569227189E-2</c:v>
                </c:pt>
                <c:pt idx="686">
                  <c:v>1.4196486544775136E-2</c:v>
                </c:pt>
                <c:pt idx="687">
                  <c:v>1.421121485321919E-2</c:v>
                </c:pt>
                <c:pt idx="688">
                  <c:v>1.4224952659142307E-2</c:v>
                </c:pt>
                <c:pt idx="689">
                  <c:v>1.4239851586562963E-2</c:v>
                </c:pt>
                <c:pt idx="690">
                  <c:v>1.4252090513210396E-2</c:v>
                </c:pt>
                <c:pt idx="691">
                  <c:v>1.4264541267936238E-2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714736"/>
        <c:axId val="842708072"/>
      </c:lineChart>
      <c:dateAx>
        <c:axId val="8427147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it-IT"/>
          </a:p>
        </c:txPr>
        <c:crossAx val="842708072"/>
        <c:crosses val="autoZero"/>
        <c:auto val="1"/>
        <c:lblOffset val="100"/>
        <c:baseTimeUnit val="months"/>
      </c:dateAx>
      <c:valAx>
        <c:axId val="84270807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842714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Basis</c:v>
          </c:tx>
          <c:marker>
            <c:symbol val="none"/>
          </c:marker>
          <c:cat>
            <c:numRef>
              <c:f>Eur6M!$AC$3:$AC$694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42402</c:v>
                </c:pt>
                <c:pt idx="5">
                  <c:v>42431</c:v>
                </c:pt>
                <c:pt idx="6">
                  <c:v>42464</c:v>
                </c:pt>
                <c:pt idx="7">
                  <c:v>42492</c:v>
                </c:pt>
                <c:pt idx="8">
                  <c:v>42523</c:v>
                </c:pt>
                <c:pt idx="9">
                  <c:v>42555</c:v>
                </c:pt>
                <c:pt idx="10">
                  <c:v>42584</c:v>
                </c:pt>
                <c:pt idx="11">
                  <c:v>42615</c:v>
                </c:pt>
                <c:pt idx="12">
                  <c:v>42646</c:v>
                </c:pt>
                <c:pt idx="13">
                  <c:v>42676</c:v>
                </c:pt>
                <c:pt idx="14">
                  <c:v>42706</c:v>
                </c:pt>
                <c:pt idx="15">
                  <c:v>42737</c:v>
                </c:pt>
                <c:pt idx="16">
                  <c:v>42768</c:v>
                </c:pt>
                <c:pt idx="17">
                  <c:v>42796</c:v>
                </c:pt>
                <c:pt idx="18">
                  <c:v>42828</c:v>
                </c:pt>
                <c:pt idx="19">
                  <c:v>42857</c:v>
                </c:pt>
                <c:pt idx="20">
                  <c:v>42888</c:v>
                </c:pt>
                <c:pt idx="21">
                  <c:v>42919</c:v>
                </c:pt>
                <c:pt idx="22">
                  <c:v>42949</c:v>
                </c:pt>
                <c:pt idx="23">
                  <c:v>42982</c:v>
                </c:pt>
                <c:pt idx="24">
                  <c:v>43010</c:v>
                </c:pt>
                <c:pt idx="25">
                  <c:v>43041</c:v>
                </c:pt>
                <c:pt idx="26">
                  <c:v>43073</c:v>
                </c:pt>
                <c:pt idx="27">
                  <c:v>43102</c:v>
                </c:pt>
                <c:pt idx="28">
                  <c:v>43133</c:v>
                </c:pt>
                <c:pt idx="29">
                  <c:v>43161</c:v>
                </c:pt>
                <c:pt idx="30">
                  <c:v>43193</c:v>
                </c:pt>
                <c:pt idx="31">
                  <c:v>43222</c:v>
                </c:pt>
                <c:pt idx="32">
                  <c:v>43255</c:v>
                </c:pt>
                <c:pt idx="33">
                  <c:v>43283</c:v>
                </c:pt>
                <c:pt idx="34">
                  <c:v>43314</c:v>
                </c:pt>
                <c:pt idx="35">
                  <c:v>43346</c:v>
                </c:pt>
                <c:pt idx="36">
                  <c:v>43375</c:v>
                </c:pt>
                <c:pt idx="37">
                  <c:v>43406</c:v>
                </c:pt>
                <c:pt idx="38">
                  <c:v>43437</c:v>
                </c:pt>
                <c:pt idx="39">
                  <c:v>43467</c:v>
                </c:pt>
                <c:pt idx="40">
                  <c:v>43500</c:v>
                </c:pt>
                <c:pt idx="41">
                  <c:v>43528</c:v>
                </c:pt>
                <c:pt idx="42">
                  <c:v>43557</c:v>
                </c:pt>
                <c:pt idx="43">
                  <c:v>43587</c:v>
                </c:pt>
                <c:pt idx="44">
                  <c:v>43619</c:v>
                </c:pt>
                <c:pt idx="45">
                  <c:v>43648</c:v>
                </c:pt>
                <c:pt idx="46">
                  <c:v>43679</c:v>
                </c:pt>
                <c:pt idx="47">
                  <c:v>43710</c:v>
                </c:pt>
                <c:pt idx="48">
                  <c:v>43740</c:v>
                </c:pt>
                <c:pt idx="49">
                  <c:v>43773</c:v>
                </c:pt>
                <c:pt idx="50">
                  <c:v>43801</c:v>
                </c:pt>
                <c:pt idx="51">
                  <c:v>43832</c:v>
                </c:pt>
                <c:pt idx="52">
                  <c:v>43864</c:v>
                </c:pt>
                <c:pt idx="53">
                  <c:v>43892</c:v>
                </c:pt>
                <c:pt idx="54">
                  <c:v>43923</c:v>
                </c:pt>
                <c:pt idx="55">
                  <c:v>43955</c:v>
                </c:pt>
                <c:pt idx="56">
                  <c:v>43984</c:v>
                </c:pt>
                <c:pt idx="57">
                  <c:v>44014</c:v>
                </c:pt>
                <c:pt idx="58">
                  <c:v>44046</c:v>
                </c:pt>
                <c:pt idx="59">
                  <c:v>44076</c:v>
                </c:pt>
                <c:pt idx="60">
                  <c:v>44106</c:v>
                </c:pt>
                <c:pt idx="61">
                  <c:v>44137</c:v>
                </c:pt>
                <c:pt idx="62">
                  <c:v>44167</c:v>
                </c:pt>
                <c:pt idx="63">
                  <c:v>44200</c:v>
                </c:pt>
                <c:pt idx="64">
                  <c:v>44229</c:v>
                </c:pt>
                <c:pt idx="65">
                  <c:v>44257</c:v>
                </c:pt>
                <c:pt idx="66">
                  <c:v>44292</c:v>
                </c:pt>
                <c:pt idx="67">
                  <c:v>44319</c:v>
                </c:pt>
                <c:pt idx="68">
                  <c:v>44349</c:v>
                </c:pt>
                <c:pt idx="69">
                  <c:v>44379</c:v>
                </c:pt>
                <c:pt idx="70">
                  <c:v>44410</c:v>
                </c:pt>
                <c:pt idx="71">
                  <c:v>44441</c:v>
                </c:pt>
                <c:pt idx="72">
                  <c:v>44473</c:v>
                </c:pt>
                <c:pt idx="73">
                  <c:v>44502</c:v>
                </c:pt>
                <c:pt idx="74">
                  <c:v>44532</c:v>
                </c:pt>
                <c:pt idx="75">
                  <c:v>44564</c:v>
                </c:pt>
                <c:pt idx="76">
                  <c:v>44594</c:v>
                </c:pt>
                <c:pt idx="77">
                  <c:v>44622</c:v>
                </c:pt>
                <c:pt idx="78">
                  <c:v>44655</c:v>
                </c:pt>
                <c:pt idx="79">
                  <c:v>44683</c:v>
                </c:pt>
                <c:pt idx="80">
                  <c:v>44714</c:v>
                </c:pt>
                <c:pt idx="81">
                  <c:v>44746</c:v>
                </c:pt>
                <c:pt idx="82">
                  <c:v>44775</c:v>
                </c:pt>
                <c:pt idx="83">
                  <c:v>44806</c:v>
                </c:pt>
                <c:pt idx="84">
                  <c:v>44837</c:v>
                </c:pt>
                <c:pt idx="85">
                  <c:v>44867</c:v>
                </c:pt>
                <c:pt idx="86">
                  <c:v>44897</c:v>
                </c:pt>
                <c:pt idx="87">
                  <c:v>44928</c:v>
                </c:pt>
                <c:pt idx="88">
                  <c:v>44959</c:v>
                </c:pt>
                <c:pt idx="89">
                  <c:v>44987</c:v>
                </c:pt>
                <c:pt idx="90">
                  <c:v>45019</c:v>
                </c:pt>
                <c:pt idx="91">
                  <c:v>45048</c:v>
                </c:pt>
                <c:pt idx="92">
                  <c:v>45079</c:v>
                </c:pt>
                <c:pt idx="93">
                  <c:v>45110</c:v>
                </c:pt>
                <c:pt idx="94">
                  <c:v>45140</c:v>
                </c:pt>
                <c:pt idx="95">
                  <c:v>45173</c:v>
                </c:pt>
                <c:pt idx="96">
                  <c:v>45201</c:v>
                </c:pt>
                <c:pt idx="97">
                  <c:v>45232</c:v>
                </c:pt>
                <c:pt idx="98">
                  <c:v>45264</c:v>
                </c:pt>
                <c:pt idx="99">
                  <c:v>45293</c:v>
                </c:pt>
                <c:pt idx="100">
                  <c:v>45324</c:v>
                </c:pt>
                <c:pt idx="101">
                  <c:v>45355</c:v>
                </c:pt>
                <c:pt idx="102">
                  <c:v>45384</c:v>
                </c:pt>
                <c:pt idx="103">
                  <c:v>45414</c:v>
                </c:pt>
                <c:pt idx="104">
                  <c:v>45446</c:v>
                </c:pt>
                <c:pt idx="105">
                  <c:v>45475</c:v>
                </c:pt>
                <c:pt idx="106">
                  <c:v>45506</c:v>
                </c:pt>
                <c:pt idx="107">
                  <c:v>45537</c:v>
                </c:pt>
                <c:pt idx="108">
                  <c:v>45567</c:v>
                </c:pt>
                <c:pt idx="109">
                  <c:v>45600</c:v>
                </c:pt>
                <c:pt idx="110">
                  <c:v>45628</c:v>
                </c:pt>
                <c:pt idx="111">
                  <c:v>45659</c:v>
                </c:pt>
                <c:pt idx="112">
                  <c:v>45691</c:v>
                </c:pt>
                <c:pt idx="113">
                  <c:v>45719</c:v>
                </c:pt>
                <c:pt idx="114">
                  <c:v>45749</c:v>
                </c:pt>
                <c:pt idx="115">
                  <c:v>45779</c:v>
                </c:pt>
                <c:pt idx="116">
                  <c:v>45810</c:v>
                </c:pt>
                <c:pt idx="117">
                  <c:v>45840</c:v>
                </c:pt>
                <c:pt idx="118">
                  <c:v>45873</c:v>
                </c:pt>
                <c:pt idx="119">
                  <c:v>45902</c:v>
                </c:pt>
                <c:pt idx="120">
                  <c:v>45932</c:v>
                </c:pt>
                <c:pt idx="121">
                  <c:v>45964</c:v>
                </c:pt>
                <c:pt idx="122">
                  <c:v>45993</c:v>
                </c:pt>
                <c:pt idx="123">
                  <c:v>46024</c:v>
                </c:pt>
                <c:pt idx="124">
                  <c:v>46055</c:v>
                </c:pt>
                <c:pt idx="125">
                  <c:v>46083</c:v>
                </c:pt>
                <c:pt idx="126">
                  <c:v>46114</c:v>
                </c:pt>
                <c:pt idx="127">
                  <c:v>46146</c:v>
                </c:pt>
                <c:pt idx="128">
                  <c:v>46175</c:v>
                </c:pt>
                <c:pt idx="129">
                  <c:v>46205</c:v>
                </c:pt>
                <c:pt idx="130">
                  <c:v>46237</c:v>
                </c:pt>
                <c:pt idx="131">
                  <c:v>46267</c:v>
                </c:pt>
                <c:pt idx="132">
                  <c:v>46297</c:v>
                </c:pt>
                <c:pt idx="133">
                  <c:v>46328</c:v>
                </c:pt>
                <c:pt idx="134">
                  <c:v>46358</c:v>
                </c:pt>
                <c:pt idx="135">
                  <c:v>46391</c:v>
                </c:pt>
                <c:pt idx="136">
                  <c:v>46420</c:v>
                </c:pt>
                <c:pt idx="137">
                  <c:v>46448</c:v>
                </c:pt>
                <c:pt idx="138">
                  <c:v>46479</c:v>
                </c:pt>
                <c:pt idx="139">
                  <c:v>46510</c:v>
                </c:pt>
                <c:pt idx="140">
                  <c:v>46540</c:v>
                </c:pt>
                <c:pt idx="141">
                  <c:v>46570</c:v>
                </c:pt>
                <c:pt idx="142">
                  <c:v>46601</c:v>
                </c:pt>
                <c:pt idx="143">
                  <c:v>46632</c:v>
                </c:pt>
                <c:pt idx="144">
                  <c:v>46664</c:v>
                </c:pt>
                <c:pt idx="145">
                  <c:v>46693</c:v>
                </c:pt>
                <c:pt idx="146">
                  <c:v>46723</c:v>
                </c:pt>
                <c:pt idx="147">
                  <c:v>46755</c:v>
                </c:pt>
                <c:pt idx="148">
                  <c:v>46785</c:v>
                </c:pt>
                <c:pt idx="149">
                  <c:v>46814</c:v>
                </c:pt>
                <c:pt idx="150">
                  <c:v>46846</c:v>
                </c:pt>
                <c:pt idx="151">
                  <c:v>46875</c:v>
                </c:pt>
                <c:pt idx="152">
                  <c:v>46906</c:v>
                </c:pt>
                <c:pt idx="153">
                  <c:v>46937</c:v>
                </c:pt>
                <c:pt idx="154">
                  <c:v>46967</c:v>
                </c:pt>
                <c:pt idx="155">
                  <c:v>47000</c:v>
                </c:pt>
                <c:pt idx="156">
                  <c:v>47028</c:v>
                </c:pt>
                <c:pt idx="157">
                  <c:v>47059</c:v>
                </c:pt>
                <c:pt idx="158">
                  <c:v>47091</c:v>
                </c:pt>
                <c:pt idx="159">
                  <c:v>47120</c:v>
                </c:pt>
                <c:pt idx="160">
                  <c:v>47151</c:v>
                </c:pt>
                <c:pt idx="161">
                  <c:v>47179</c:v>
                </c:pt>
                <c:pt idx="162">
                  <c:v>47211</c:v>
                </c:pt>
                <c:pt idx="163">
                  <c:v>47240</c:v>
                </c:pt>
                <c:pt idx="164">
                  <c:v>47273</c:v>
                </c:pt>
                <c:pt idx="165">
                  <c:v>47301</c:v>
                </c:pt>
                <c:pt idx="166">
                  <c:v>47332</c:v>
                </c:pt>
                <c:pt idx="167">
                  <c:v>47364</c:v>
                </c:pt>
                <c:pt idx="168">
                  <c:v>47393</c:v>
                </c:pt>
                <c:pt idx="169">
                  <c:v>47424</c:v>
                </c:pt>
                <c:pt idx="170">
                  <c:v>47455</c:v>
                </c:pt>
                <c:pt idx="171">
                  <c:v>47485</c:v>
                </c:pt>
                <c:pt idx="172">
                  <c:v>47518</c:v>
                </c:pt>
                <c:pt idx="173">
                  <c:v>47546</c:v>
                </c:pt>
                <c:pt idx="174">
                  <c:v>47575</c:v>
                </c:pt>
                <c:pt idx="175">
                  <c:v>47605</c:v>
                </c:pt>
                <c:pt idx="176">
                  <c:v>47637</c:v>
                </c:pt>
                <c:pt idx="177">
                  <c:v>47666</c:v>
                </c:pt>
                <c:pt idx="178">
                  <c:v>47697</c:v>
                </c:pt>
                <c:pt idx="179">
                  <c:v>47728</c:v>
                </c:pt>
                <c:pt idx="180">
                  <c:v>47758</c:v>
                </c:pt>
                <c:pt idx="181">
                  <c:v>47791</c:v>
                </c:pt>
                <c:pt idx="182">
                  <c:v>47819</c:v>
                </c:pt>
                <c:pt idx="183">
                  <c:v>47850</c:v>
                </c:pt>
                <c:pt idx="184">
                  <c:v>47882</c:v>
                </c:pt>
                <c:pt idx="185">
                  <c:v>47910</c:v>
                </c:pt>
                <c:pt idx="186">
                  <c:v>47940</c:v>
                </c:pt>
                <c:pt idx="187">
                  <c:v>47970</c:v>
                </c:pt>
                <c:pt idx="188">
                  <c:v>48001</c:v>
                </c:pt>
                <c:pt idx="189">
                  <c:v>48031</c:v>
                </c:pt>
                <c:pt idx="190">
                  <c:v>48064</c:v>
                </c:pt>
                <c:pt idx="191">
                  <c:v>48093</c:v>
                </c:pt>
                <c:pt idx="192">
                  <c:v>48123</c:v>
                </c:pt>
                <c:pt idx="193">
                  <c:v>48155</c:v>
                </c:pt>
                <c:pt idx="194">
                  <c:v>48184</c:v>
                </c:pt>
                <c:pt idx="195">
                  <c:v>48215</c:v>
                </c:pt>
                <c:pt idx="196">
                  <c:v>48246</c:v>
                </c:pt>
                <c:pt idx="197">
                  <c:v>48275</c:v>
                </c:pt>
                <c:pt idx="198">
                  <c:v>48306</c:v>
                </c:pt>
                <c:pt idx="199">
                  <c:v>48337</c:v>
                </c:pt>
                <c:pt idx="200">
                  <c:v>48367</c:v>
                </c:pt>
                <c:pt idx="201">
                  <c:v>48397</c:v>
                </c:pt>
                <c:pt idx="202">
                  <c:v>48428</c:v>
                </c:pt>
                <c:pt idx="203">
                  <c:v>48459</c:v>
                </c:pt>
                <c:pt idx="204">
                  <c:v>48491</c:v>
                </c:pt>
                <c:pt idx="205">
                  <c:v>48520</c:v>
                </c:pt>
                <c:pt idx="206">
                  <c:v>48550</c:v>
                </c:pt>
                <c:pt idx="207">
                  <c:v>48582</c:v>
                </c:pt>
                <c:pt idx="208">
                  <c:v>48612</c:v>
                </c:pt>
                <c:pt idx="209">
                  <c:v>48640</c:v>
                </c:pt>
                <c:pt idx="210">
                  <c:v>48673</c:v>
                </c:pt>
                <c:pt idx="211">
                  <c:v>48701</c:v>
                </c:pt>
                <c:pt idx="212">
                  <c:v>48732</c:v>
                </c:pt>
                <c:pt idx="213">
                  <c:v>48764</c:v>
                </c:pt>
                <c:pt idx="214">
                  <c:v>48793</c:v>
                </c:pt>
                <c:pt idx="215">
                  <c:v>48824</c:v>
                </c:pt>
                <c:pt idx="216">
                  <c:v>48855</c:v>
                </c:pt>
                <c:pt idx="217">
                  <c:v>48885</c:v>
                </c:pt>
                <c:pt idx="218">
                  <c:v>48915</c:v>
                </c:pt>
                <c:pt idx="219">
                  <c:v>48946</c:v>
                </c:pt>
                <c:pt idx="220">
                  <c:v>48977</c:v>
                </c:pt>
                <c:pt idx="221">
                  <c:v>49005</c:v>
                </c:pt>
                <c:pt idx="222">
                  <c:v>49037</c:v>
                </c:pt>
                <c:pt idx="223">
                  <c:v>49066</c:v>
                </c:pt>
                <c:pt idx="224">
                  <c:v>49097</c:v>
                </c:pt>
                <c:pt idx="225">
                  <c:v>49128</c:v>
                </c:pt>
                <c:pt idx="226">
                  <c:v>49158</c:v>
                </c:pt>
                <c:pt idx="227">
                  <c:v>49191</c:v>
                </c:pt>
                <c:pt idx="228">
                  <c:v>49219</c:v>
                </c:pt>
                <c:pt idx="229">
                  <c:v>49250</c:v>
                </c:pt>
                <c:pt idx="230">
                  <c:v>49282</c:v>
                </c:pt>
                <c:pt idx="231">
                  <c:v>49311</c:v>
                </c:pt>
                <c:pt idx="232">
                  <c:v>49342</c:v>
                </c:pt>
                <c:pt idx="233">
                  <c:v>49370</c:v>
                </c:pt>
                <c:pt idx="234">
                  <c:v>49401</c:v>
                </c:pt>
                <c:pt idx="235">
                  <c:v>49431</c:v>
                </c:pt>
                <c:pt idx="236">
                  <c:v>49464</c:v>
                </c:pt>
                <c:pt idx="237">
                  <c:v>49492</c:v>
                </c:pt>
                <c:pt idx="238">
                  <c:v>49523</c:v>
                </c:pt>
                <c:pt idx="239">
                  <c:v>49555</c:v>
                </c:pt>
                <c:pt idx="240">
                  <c:v>49584</c:v>
                </c:pt>
                <c:pt idx="241">
                  <c:v>49615</c:v>
                </c:pt>
                <c:pt idx="242">
                  <c:v>49646</c:v>
                </c:pt>
                <c:pt idx="243">
                  <c:v>49676</c:v>
                </c:pt>
                <c:pt idx="244">
                  <c:v>49709</c:v>
                </c:pt>
                <c:pt idx="245">
                  <c:v>49737</c:v>
                </c:pt>
                <c:pt idx="246">
                  <c:v>49767</c:v>
                </c:pt>
                <c:pt idx="247">
                  <c:v>49797</c:v>
                </c:pt>
                <c:pt idx="248">
                  <c:v>49828</c:v>
                </c:pt>
                <c:pt idx="249">
                  <c:v>49858</c:v>
                </c:pt>
                <c:pt idx="250">
                  <c:v>49891</c:v>
                </c:pt>
                <c:pt idx="251">
                  <c:v>49920</c:v>
                </c:pt>
                <c:pt idx="252">
                  <c:v>49950</c:v>
                </c:pt>
                <c:pt idx="253">
                  <c:v>49982</c:v>
                </c:pt>
                <c:pt idx="254">
                  <c:v>50011</c:v>
                </c:pt>
                <c:pt idx="255">
                  <c:v>50042</c:v>
                </c:pt>
                <c:pt idx="256">
                  <c:v>50073</c:v>
                </c:pt>
                <c:pt idx="257">
                  <c:v>50101</c:v>
                </c:pt>
                <c:pt idx="258">
                  <c:v>50132</c:v>
                </c:pt>
                <c:pt idx="259">
                  <c:v>50164</c:v>
                </c:pt>
                <c:pt idx="260">
                  <c:v>50193</c:v>
                </c:pt>
                <c:pt idx="261">
                  <c:v>50223</c:v>
                </c:pt>
                <c:pt idx="262">
                  <c:v>50255</c:v>
                </c:pt>
                <c:pt idx="263">
                  <c:v>50285</c:v>
                </c:pt>
                <c:pt idx="264">
                  <c:v>50315</c:v>
                </c:pt>
                <c:pt idx="265">
                  <c:v>50346</c:v>
                </c:pt>
                <c:pt idx="266">
                  <c:v>50376</c:v>
                </c:pt>
                <c:pt idx="267">
                  <c:v>50409</c:v>
                </c:pt>
                <c:pt idx="268">
                  <c:v>50438</c:v>
                </c:pt>
                <c:pt idx="269">
                  <c:v>50466</c:v>
                </c:pt>
                <c:pt idx="270">
                  <c:v>50497</c:v>
                </c:pt>
                <c:pt idx="271">
                  <c:v>50528</c:v>
                </c:pt>
                <c:pt idx="272">
                  <c:v>50558</c:v>
                </c:pt>
                <c:pt idx="273">
                  <c:v>50588</c:v>
                </c:pt>
                <c:pt idx="274">
                  <c:v>50619</c:v>
                </c:pt>
                <c:pt idx="275">
                  <c:v>50650</c:v>
                </c:pt>
                <c:pt idx="276">
                  <c:v>50682</c:v>
                </c:pt>
                <c:pt idx="277">
                  <c:v>50711</c:v>
                </c:pt>
                <c:pt idx="278">
                  <c:v>50741</c:v>
                </c:pt>
                <c:pt idx="279">
                  <c:v>50773</c:v>
                </c:pt>
                <c:pt idx="280">
                  <c:v>50803</c:v>
                </c:pt>
                <c:pt idx="281">
                  <c:v>50831</c:v>
                </c:pt>
                <c:pt idx="282">
                  <c:v>50864</c:v>
                </c:pt>
                <c:pt idx="283">
                  <c:v>50892</c:v>
                </c:pt>
                <c:pt idx="284">
                  <c:v>50923</c:v>
                </c:pt>
                <c:pt idx="285">
                  <c:v>50955</c:v>
                </c:pt>
                <c:pt idx="286">
                  <c:v>50984</c:v>
                </c:pt>
                <c:pt idx="287">
                  <c:v>51015</c:v>
                </c:pt>
                <c:pt idx="288">
                  <c:v>51046</c:v>
                </c:pt>
                <c:pt idx="289">
                  <c:v>51076</c:v>
                </c:pt>
                <c:pt idx="290">
                  <c:v>51106</c:v>
                </c:pt>
                <c:pt idx="291">
                  <c:v>51137</c:v>
                </c:pt>
                <c:pt idx="292">
                  <c:v>51168</c:v>
                </c:pt>
                <c:pt idx="293">
                  <c:v>51197</c:v>
                </c:pt>
                <c:pt idx="294">
                  <c:v>51229</c:v>
                </c:pt>
                <c:pt idx="295">
                  <c:v>51258</c:v>
                </c:pt>
                <c:pt idx="296">
                  <c:v>51291</c:v>
                </c:pt>
                <c:pt idx="297">
                  <c:v>51319</c:v>
                </c:pt>
                <c:pt idx="298">
                  <c:v>51350</c:v>
                </c:pt>
                <c:pt idx="299">
                  <c:v>51382</c:v>
                </c:pt>
                <c:pt idx="300">
                  <c:v>51411</c:v>
                </c:pt>
                <c:pt idx="301">
                  <c:v>51442</c:v>
                </c:pt>
                <c:pt idx="302">
                  <c:v>51473</c:v>
                </c:pt>
                <c:pt idx="303">
                  <c:v>51503</c:v>
                </c:pt>
                <c:pt idx="304">
                  <c:v>51536</c:v>
                </c:pt>
                <c:pt idx="305">
                  <c:v>51564</c:v>
                </c:pt>
                <c:pt idx="306">
                  <c:v>51593</c:v>
                </c:pt>
                <c:pt idx="307">
                  <c:v>51623</c:v>
                </c:pt>
                <c:pt idx="308">
                  <c:v>51655</c:v>
                </c:pt>
                <c:pt idx="309">
                  <c:v>51684</c:v>
                </c:pt>
                <c:pt idx="310">
                  <c:v>51715</c:v>
                </c:pt>
                <c:pt idx="311">
                  <c:v>51746</c:v>
                </c:pt>
                <c:pt idx="312">
                  <c:v>51776</c:v>
                </c:pt>
                <c:pt idx="313">
                  <c:v>51809</c:v>
                </c:pt>
                <c:pt idx="314">
                  <c:v>51837</c:v>
                </c:pt>
                <c:pt idx="315">
                  <c:v>51868</c:v>
                </c:pt>
                <c:pt idx="316">
                  <c:v>51900</c:v>
                </c:pt>
                <c:pt idx="317">
                  <c:v>51928</c:v>
                </c:pt>
                <c:pt idx="318">
                  <c:v>51958</c:v>
                </c:pt>
                <c:pt idx="319">
                  <c:v>51988</c:v>
                </c:pt>
                <c:pt idx="320">
                  <c:v>52019</c:v>
                </c:pt>
                <c:pt idx="321">
                  <c:v>52049</c:v>
                </c:pt>
                <c:pt idx="322">
                  <c:v>52082</c:v>
                </c:pt>
                <c:pt idx="323">
                  <c:v>52111</c:v>
                </c:pt>
                <c:pt idx="324">
                  <c:v>52141</c:v>
                </c:pt>
                <c:pt idx="325">
                  <c:v>52173</c:v>
                </c:pt>
                <c:pt idx="326">
                  <c:v>52202</c:v>
                </c:pt>
                <c:pt idx="327">
                  <c:v>52233</c:v>
                </c:pt>
                <c:pt idx="328">
                  <c:v>52264</c:v>
                </c:pt>
                <c:pt idx="329">
                  <c:v>52292</c:v>
                </c:pt>
                <c:pt idx="330">
                  <c:v>52323</c:v>
                </c:pt>
                <c:pt idx="331">
                  <c:v>52355</c:v>
                </c:pt>
                <c:pt idx="332">
                  <c:v>52384</c:v>
                </c:pt>
                <c:pt idx="333">
                  <c:v>52414</c:v>
                </c:pt>
                <c:pt idx="334">
                  <c:v>52446</c:v>
                </c:pt>
                <c:pt idx="335">
                  <c:v>52476</c:v>
                </c:pt>
                <c:pt idx="336">
                  <c:v>52506</c:v>
                </c:pt>
                <c:pt idx="337">
                  <c:v>52537</c:v>
                </c:pt>
                <c:pt idx="338">
                  <c:v>52567</c:v>
                </c:pt>
                <c:pt idx="339">
                  <c:v>52600</c:v>
                </c:pt>
                <c:pt idx="340">
                  <c:v>52629</c:v>
                </c:pt>
                <c:pt idx="341">
                  <c:v>52658</c:v>
                </c:pt>
                <c:pt idx="342">
                  <c:v>52691</c:v>
                </c:pt>
                <c:pt idx="343">
                  <c:v>52719</c:v>
                </c:pt>
                <c:pt idx="344">
                  <c:v>52750</c:v>
                </c:pt>
                <c:pt idx="345">
                  <c:v>52782</c:v>
                </c:pt>
                <c:pt idx="346">
                  <c:v>52811</c:v>
                </c:pt>
                <c:pt idx="347">
                  <c:v>52842</c:v>
                </c:pt>
                <c:pt idx="348">
                  <c:v>52873</c:v>
                </c:pt>
                <c:pt idx="349">
                  <c:v>52903</c:v>
                </c:pt>
                <c:pt idx="350">
                  <c:v>52933</c:v>
                </c:pt>
                <c:pt idx="351">
                  <c:v>52964</c:v>
                </c:pt>
                <c:pt idx="352">
                  <c:v>52995</c:v>
                </c:pt>
                <c:pt idx="353">
                  <c:v>53023</c:v>
                </c:pt>
                <c:pt idx="354">
                  <c:v>53055</c:v>
                </c:pt>
                <c:pt idx="355">
                  <c:v>53084</c:v>
                </c:pt>
                <c:pt idx="356">
                  <c:v>53115</c:v>
                </c:pt>
                <c:pt idx="357">
                  <c:v>53146</c:v>
                </c:pt>
                <c:pt idx="358">
                  <c:v>53176</c:v>
                </c:pt>
                <c:pt idx="359">
                  <c:v>53209</c:v>
                </c:pt>
                <c:pt idx="360">
                  <c:v>53237</c:v>
                </c:pt>
                <c:pt idx="361">
                  <c:v>53268</c:v>
                </c:pt>
                <c:pt idx="362">
                  <c:v>53300</c:v>
                </c:pt>
                <c:pt idx="363">
                  <c:v>53329</c:v>
                </c:pt>
                <c:pt idx="364">
                  <c:v>53360</c:v>
                </c:pt>
                <c:pt idx="365">
                  <c:v>53388</c:v>
                </c:pt>
                <c:pt idx="366">
                  <c:v>53419</c:v>
                </c:pt>
                <c:pt idx="367">
                  <c:v>53449</c:v>
                </c:pt>
                <c:pt idx="368">
                  <c:v>53482</c:v>
                </c:pt>
                <c:pt idx="369">
                  <c:v>53510</c:v>
                </c:pt>
                <c:pt idx="370">
                  <c:v>53541</c:v>
                </c:pt>
                <c:pt idx="371">
                  <c:v>53573</c:v>
                </c:pt>
                <c:pt idx="372">
                  <c:v>53602</c:v>
                </c:pt>
                <c:pt idx="373">
                  <c:v>53633</c:v>
                </c:pt>
                <c:pt idx="374">
                  <c:v>53664</c:v>
                </c:pt>
                <c:pt idx="375">
                  <c:v>53694</c:v>
                </c:pt>
                <c:pt idx="376">
                  <c:v>53727</c:v>
                </c:pt>
                <c:pt idx="377">
                  <c:v>53755</c:v>
                </c:pt>
                <c:pt idx="378">
                  <c:v>53784</c:v>
                </c:pt>
                <c:pt idx="379">
                  <c:v>53814</c:v>
                </c:pt>
                <c:pt idx="380">
                  <c:v>53846</c:v>
                </c:pt>
                <c:pt idx="381">
                  <c:v>53875</c:v>
                </c:pt>
                <c:pt idx="382">
                  <c:v>53906</c:v>
                </c:pt>
                <c:pt idx="383">
                  <c:v>53937</c:v>
                </c:pt>
                <c:pt idx="384">
                  <c:v>53967</c:v>
                </c:pt>
                <c:pt idx="385">
                  <c:v>54000</c:v>
                </c:pt>
                <c:pt idx="386">
                  <c:v>54028</c:v>
                </c:pt>
                <c:pt idx="387">
                  <c:v>54059</c:v>
                </c:pt>
                <c:pt idx="388">
                  <c:v>54091</c:v>
                </c:pt>
                <c:pt idx="389">
                  <c:v>54119</c:v>
                </c:pt>
                <c:pt idx="390">
                  <c:v>54150</c:v>
                </c:pt>
                <c:pt idx="391">
                  <c:v>54182</c:v>
                </c:pt>
                <c:pt idx="392">
                  <c:v>54211</c:v>
                </c:pt>
                <c:pt idx="393">
                  <c:v>54241</c:v>
                </c:pt>
                <c:pt idx="394">
                  <c:v>54273</c:v>
                </c:pt>
                <c:pt idx="395">
                  <c:v>54303</c:v>
                </c:pt>
                <c:pt idx="396">
                  <c:v>54333</c:v>
                </c:pt>
                <c:pt idx="397">
                  <c:v>54364</c:v>
                </c:pt>
                <c:pt idx="398">
                  <c:v>54394</c:v>
                </c:pt>
                <c:pt idx="399">
                  <c:v>54427</c:v>
                </c:pt>
                <c:pt idx="400">
                  <c:v>54456</c:v>
                </c:pt>
                <c:pt idx="401">
                  <c:v>54484</c:v>
                </c:pt>
                <c:pt idx="402">
                  <c:v>54515</c:v>
                </c:pt>
                <c:pt idx="403">
                  <c:v>54546</c:v>
                </c:pt>
                <c:pt idx="404">
                  <c:v>54576</c:v>
                </c:pt>
                <c:pt idx="405">
                  <c:v>54606</c:v>
                </c:pt>
                <c:pt idx="406">
                  <c:v>54637</c:v>
                </c:pt>
                <c:pt idx="407">
                  <c:v>54668</c:v>
                </c:pt>
                <c:pt idx="408">
                  <c:v>54700</c:v>
                </c:pt>
                <c:pt idx="409">
                  <c:v>54729</c:v>
                </c:pt>
                <c:pt idx="410">
                  <c:v>54759</c:v>
                </c:pt>
                <c:pt idx="411">
                  <c:v>54791</c:v>
                </c:pt>
                <c:pt idx="412">
                  <c:v>54821</c:v>
                </c:pt>
                <c:pt idx="413">
                  <c:v>54849</c:v>
                </c:pt>
                <c:pt idx="414">
                  <c:v>54882</c:v>
                </c:pt>
                <c:pt idx="415">
                  <c:v>54910</c:v>
                </c:pt>
                <c:pt idx="416">
                  <c:v>54941</c:v>
                </c:pt>
                <c:pt idx="417">
                  <c:v>54973</c:v>
                </c:pt>
                <c:pt idx="418">
                  <c:v>55002</c:v>
                </c:pt>
                <c:pt idx="419">
                  <c:v>55033</c:v>
                </c:pt>
                <c:pt idx="420">
                  <c:v>55064</c:v>
                </c:pt>
                <c:pt idx="421">
                  <c:v>55094</c:v>
                </c:pt>
                <c:pt idx="422">
                  <c:v>55124</c:v>
                </c:pt>
                <c:pt idx="423">
                  <c:v>55155</c:v>
                </c:pt>
                <c:pt idx="424">
                  <c:v>55186</c:v>
                </c:pt>
                <c:pt idx="425">
                  <c:v>55214</c:v>
                </c:pt>
                <c:pt idx="426">
                  <c:v>55247</c:v>
                </c:pt>
                <c:pt idx="427">
                  <c:v>55275</c:v>
                </c:pt>
                <c:pt idx="428">
                  <c:v>55306</c:v>
                </c:pt>
                <c:pt idx="429">
                  <c:v>55337</c:v>
                </c:pt>
                <c:pt idx="430">
                  <c:v>55367</c:v>
                </c:pt>
                <c:pt idx="431">
                  <c:v>55400</c:v>
                </c:pt>
                <c:pt idx="432">
                  <c:v>55428</c:v>
                </c:pt>
                <c:pt idx="433">
                  <c:v>55459</c:v>
                </c:pt>
                <c:pt idx="434">
                  <c:v>55491</c:v>
                </c:pt>
                <c:pt idx="435">
                  <c:v>55520</c:v>
                </c:pt>
                <c:pt idx="436">
                  <c:v>55551</c:v>
                </c:pt>
                <c:pt idx="437">
                  <c:v>55582</c:v>
                </c:pt>
                <c:pt idx="438">
                  <c:v>55611</c:v>
                </c:pt>
                <c:pt idx="439">
                  <c:v>55641</c:v>
                </c:pt>
                <c:pt idx="440">
                  <c:v>55673</c:v>
                </c:pt>
                <c:pt idx="441">
                  <c:v>55702</c:v>
                </c:pt>
                <c:pt idx="442">
                  <c:v>55733</c:v>
                </c:pt>
                <c:pt idx="443">
                  <c:v>55764</c:v>
                </c:pt>
                <c:pt idx="444">
                  <c:v>55794</c:v>
                </c:pt>
                <c:pt idx="445">
                  <c:v>55827</c:v>
                </c:pt>
                <c:pt idx="446">
                  <c:v>55855</c:v>
                </c:pt>
                <c:pt idx="447">
                  <c:v>55886</c:v>
                </c:pt>
                <c:pt idx="448">
                  <c:v>55918</c:v>
                </c:pt>
                <c:pt idx="449">
                  <c:v>55946</c:v>
                </c:pt>
                <c:pt idx="450">
                  <c:v>55976</c:v>
                </c:pt>
                <c:pt idx="451">
                  <c:v>56006</c:v>
                </c:pt>
                <c:pt idx="452">
                  <c:v>56037</c:v>
                </c:pt>
                <c:pt idx="453">
                  <c:v>56067</c:v>
                </c:pt>
                <c:pt idx="454">
                  <c:v>56100</c:v>
                </c:pt>
                <c:pt idx="455">
                  <c:v>56129</c:v>
                </c:pt>
                <c:pt idx="456">
                  <c:v>56159</c:v>
                </c:pt>
                <c:pt idx="457">
                  <c:v>56191</c:v>
                </c:pt>
                <c:pt idx="458">
                  <c:v>56220</c:v>
                </c:pt>
                <c:pt idx="459">
                  <c:v>56251</c:v>
                </c:pt>
                <c:pt idx="460">
                  <c:v>56282</c:v>
                </c:pt>
                <c:pt idx="461">
                  <c:v>56310</c:v>
                </c:pt>
                <c:pt idx="462">
                  <c:v>56341</c:v>
                </c:pt>
                <c:pt idx="463">
                  <c:v>56373</c:v>
                </c:pt>
                <c:pt idx="464">
                  <c:v>56402</c:v>
                </c:pt>
                <c:pt idx="465">
                  <c:v>56432</c:v>
                </c:pt>
                <c:pt idx="466">
                  <c:v>56464</c:v>
                </c:pt>
                <c:pt idx="467">
                  <c:v>56494</c:v>
                </c:pt>
                <c:pt idx="468">
                  <c:v>56524</c:v>
                </c:pt>
                <c:pt idx="469">
                  <c:v>56555</c:v>
                </c:pt>
                <c:pt idx="470">
                  <c:v>56585</c:v>
                </c:pt>
                <c:pt idx="471">
                  <c:v>56618</c:v>
                </c:pt>
                <c:pt idx="472">
                  <c:v>56647</c:v>
                </c:pt>
                <c:pt idx="473">
                  <c:v>56675</c:v>
                </c:pt>
                <c:pt idx="474">
                  <c:v>56706</c:v>
                </c:pt>
                <c:pt idx="475">
                  <c:v>56737</c:v>
                </c:pt>
                <c:pt idx="476">
                  <c:v>56767</c:v>
                </c:pt>
                <c:pt idx="477">
                  <c:v>56797</c:v>
                </c:pt>
                <c:pt idx="478">
                  <c:v>56828</c:v>
                </c:pt>
                <c:pt idx="479">
                  <c:v>56859</c:v>
                </c:pt>
                <c:pt idx="480">
                  <c:v>56891</c:v>
                </c:pt>
                <c:pt idx="481">
                  <c:v>56920</c:v>
                </c:pt>
                <c:pt idx="482">
                  <c:v>56950</c:v>
                </c:pt>
                <c:pt idx="483">
                  <c:v>56982</c:v>
                </c:pt>
                <c:pt idx="484">
                  <c:v>57012</c:v>
                </c:pt>
                <c:pt idx="485">
                  <c:v>57041</c:v>
                </c:pt>
                <c:pt idx="486">
                  <c:v>57074</c:v>
                </c:pt>
                <c:pt idx="487">
                  <c:v>57102</c:v>
                </c:pt>
                <c:pt idx="488">
                  <c:v>57133</c:v>
                </c:pt>
                <c:pt idx="489">
                  <c:v>57164</c:v>
                </c:pt>
                <c:pt idx="490">
                  <c:v>57194</c:v>
                </c:pt>
                <c:pt idx="491">
                  <c:v>57227</c:v>
                </c:pt>
                <c:pt idx="492">
                  <c:v>57255</c:v>
                </c:pt>
                <c:pt idx="493">
                  <c:v>57286</c:v>
                </c:pt>
                <c:pt idx="494">
                  <c:v>57318</c:v>
                </c:pt>
                <c:pt idx="495">
                  <c:v>57347</c:v>
                </c:pt>
                <c:pt idx="496">
                  <c:v>57378</c:v>
                </c:pt>
                <c:pt idx="497">
                  <c:v>57406</c:v>
                </c:pt>
                <c:pt idx="498">
                  <c:v>57437</c:v>
                </c:pt>
                <c:pt idx="499">
                  <c:v>57467</c:v>
                </c:pt>
                <c:pt idx="500">
                  <c:v>57500</c:v>
                </c:pt>
                <c:pt idx="501">
                  <c:v>57528</c:v>
                </c:pt>
                <c:pt idx="502">
                  <c:v>57559</c:v>
                </c:pt>
                <c:pt idx="503">
                  <c:v>57591</c:v>
                </c:pt>
                <c:pt idx="504">
                  <c:v>57620</c:v>
                </c:pt>
                <c:pt idx="505">
                  <c:v>57651</c:v>
                </c:pt>
                <c:pt idx="506">
                  <c:v>57682</c:v>
                </c:pt>
                <c:pt idx="507">
                  <c:v>57712</c:v>
                </c:pt>
                <c:pt idx="508">
                  <c:v>57745</c:v>
                </c:pt>
                <c:pt idx="509">
                  <c:v>57773</c:v>
                </c:pt>
                <c:pt idx="510">
                  <c:v>57802</c:v>
                </c:pt>
                <c:pt idx="511">
                  <c:v>57832</c:v>
                </c:pt>
                <c:pt idx="512">
                  <c:v>57864</c:v>
                </c:pt>
                <c:pt idx="513">
                  <c:v>57893</c:v>
                </c:pt>
                <c:pt idx="514">
                  <c:v>57924</c:v>
                </c:pt>
                <c:pt idx="515">
                  <c:v>57955</c:v>
                </c:pt>
                <c:pt idx="516">
                  <c:v>57985</c:v>
                </c:pt>
                <c:pt idx="517">
                  <c:v>58018</c:v>
                </c:pt>
                <c:pt idx="518">
                  <c:v>58046</c:v>
                </c:pt>
                <c:pt idx="519">
                  <c:v>58077</c:v>
                </c:pt>
                <c:pt idx="520">
                  <c:v>58109</c:v>
                </c:pt>
                <c:pt idx="521">
                  <c:v>58137</c:v>
                </c:pt>
                <c:pt idx="522">
                  <c:v>58167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58320</c:v>
                </c:pt>
                <c:pt idx="528">
                  <c:v>58350</c:v>
                </c:pt>
                <c:pt idx="529">
                  <c:v>58382</c:v>
                </c:pt>
                <c:pt idx="530">
                  <c:v>58411</c:v>
                </c:pt>
                <c:pt idx="531">
                  <c:v>58442</c:v>
                </c:pt>
                <c:pt idx="532">
                  <c:v>58473</c:v>
                </c:pt>
                <c:pt idx="533">
                  <c:v>58502</c:v>
                </c:pt>
                <c:pt idx="534">
                  <c:v>58533</c:v>
                </c:pt>
                <c:pt idx="535">
                  <c:v>58564</c:v>
                </c:pt>
                <c:pt idx="536">
                  <c:v>58594</c:v>
                </c:pt>
                <c:pt idx="537">
                  <c:v>58624</c:v>
                </c:pt>
                <c:pt idx="538">
                  <c:v>58655</c:v>
                </c:pt>
                <c:pt idx="539">
                  <c:v>58686</c:v>
                </c:pt>
                <c:pt idx="540">
                  <c:v>58718</c:v>
                </c:pt>
                <c:pt idx="541">
                  <c:v>58747</c:v>
                </c:pt>
                <c:pt idx="542">
                  <c:v>58777</c:v>
                </c:pt>
                <c:pt idx="543">
                  <c:v>58809</c:v>
                </c:pt>
                <c:pt idx="544">
                  <c:v>58839</c:v>
                </c:pt>
                <c:pt idx="545">
                  <c:v>58867</c:v>
                </c:pt>
                <c:pt idx="546">
                  <c:v>58900</c:v>
                </c:pt>
                <c:pt idx="547">
                  <c:v>58928</c:v>
                </c:pt>
                <c:pt idx="548">
                  <c:v>58959</c:v>
                </c:pt>
                <c:pt idx="549">
                  <c:v>58991</c:v>
                </c:pt>
                <c:pt idx="550">
                  <c:v>59020</c:v>
                </c:pt>
                <c:pt idx="551">
                  <c:v>59051</c:v>
                </c:pt>
                <c:pt idx="552">
                  <c:v>59082</c:v>
                </c:pt>
                <c:pt idx="553">
                  <c:v>59112</c:v>
                </c:pt>
                <c:pt idx="554">
                  <c:v>59142</c:v>
                </c:pt>
                <c:pt idx="555">
                  <c:v>59173</c:v>
                </c:pt>
                <c:pt idx="556">
                  <c:v>59204</c:v>
                </c:pt>
                <c:pt idx="557">
                  <c:v>59232</c:v>
                </c:pt>
                <c:pt idx="558">
                  <c:v>59264</c:v>
                </c:pt>
                <c:pt idx="559">
                  <c:v>59293</c:v>
                </c:pt>
                <c:pt idx="560">
                  <c:v>59324</c:v>
                </c:pt>
                <c:pt idx="561">
                  <c:v>59355</c:v>
                </c:pt>
                <c:pt idx="562">
                  <c:v>59385</c:v>
                </c:pt>
                <c:pt idx="563">
                  <c:v>59418</c:v>
                </c:pt>
                <c:pt idx="564">
                  <c:v>59446</c:v>
                </c:pt>
                <c:pt idx="565">
                  <c:v>59477</c:v>
                </c:pt>
                <c:pt idx="566">
                  <c:v>59509</c:v>
                </c:pt>
                <c:pt idx="567">
                  <c:v>59538</c:v>
                </c:pt>
                <c:pt idx="568">
                  <c:v>59569</c:v>
                </c:pt>
                <c:pt idx="569">
                  <c:v>59597</c:v>
                </c:pt>
                <c:pt idx="570">
                  <c:v>59628</c:v>
                </c:pt>
                <c:pt idx="571">
                  <c:v>59658</c:v>
                </c:pt>
                <c:pt idx="572">
                  <c:v>59691</c:v>
                </c:pt>
                <c:pt idx="573">
                  <c:v>59719</c:v>
                </c:pt>
                <c:pt idx="574">
                  <c:v>59750</c:v>
                </c:pt>
                <c:pt idx="575">
                  <c:v>59782</c:v>
                </c:pt>
                <c:pt idx="576">
                  <c:v>59811</c:v>
                </c:pt>
                <c:pt idx="577">
                  <c:v>59842</c:v>
                </c:pt>
                <c:pt idx="578">
                  <c:v>59873</c:v>
                </c:pt>
                <c:pt idx="579">
                  <c:v>59903</c:v>
                </c:pt>
                <c:pt idx="580">
                  <c:v>59936</c:v>
                </c:pt>
                <c:pt idx="581">
                  <c:v>59964</c:v>
                </c:pt>
                <c:pt idx="582">
                  <c:v>59994</c:v>
                </c:pt>
                <c:pt idx="583">
                  <c:v>60024</c:v>
                </c:pt>
                <c:pt idx="584">
                  <c:v>60055</c:v>
                </c:pt>
                <c:pt idx="585">
                  <c:v>60085</c:v>
                </c:pt>
                <c:pt idx="586">
                  <c:v>60118</c:v>
                </c:pt>
                <c:pt idx="587">
                  <c:v>60147</c:v>
                </c:pt>
                <c:pt idx="588">
                  <c:v>60177</c:v>
                </c:pt>
                <c:pt idx="589">
                  <c:v>60209</c:v>
                </c:pt>
                <c:pt idx="590">
                  <c:v>60238</c:v>
                </c:pt>
                <c:pt idx="591">
                  <c:v>60269</c:v>
                </c:pt>
                <c:pt idx="592">
                  <c:v>60300</c:v>
                </c:pt>
                <c:pt idx="593">
                  <c:v>60328</c:v>
                </c:pt>
                <c:pt idx="594">
                  <c:v>60359</c:v>
                </c:pt>
                <c:pt idx="595">
                  <c:v>60391</c:v>
                </c:pt>
                <c:pt idx="596">
                  <c:v>60420</c:v>
                </c:pt>
                <c:pt idx="597">
                  <c:v>60450</c:v>
                </c:pt>
                <c:pt idx="598">
                  <c:v>60482</c:v>
                </c:pt>
                <c:pt idx="599">
                  <c:v>60512</c:v>
                </c:pt>
                <c:pt idx="600">
                  <c:v>60542</c:v>
                </c:pt>
                <c:pt idx="601">
                  <c:v>60573</c:v>
                </c:pt>
                <c:pt idx="602">
                  <c:v>60603</c:v>
                </c:pt>
                <c:pt idx="603">
                  <c:v>60636</c:v>
                </c:pt>
                <c:pt idx="604">
                  <c:v>60665</c:v>
                </c:pt>
                <c:pt idx="605">
                  <c:v>60693</c:v>
                </c:pt>
                <c:pt idx="606">
                  <c:v>60724</c:v>
                </c:pt>
                <c:pt idx="607">
                  <c:v>60755</c:v>
                </c:pt>
                <c:pt idx="608">
                  <c:v>60785</c:v>
                </c:pt>
                <c:pt idx="609">
                  <c:v>60815</c:v>
                </c:pt>
                <c:pt idx="610">
                  <c:v>60846</c:v>
                </c:pt>
                <c:pt idx="611">
                  <c:v>60877</c:v>
                </c:pt>
                <c:pt idx="612">
                  <c:v>60909</c:v>
                </c:pt>
                <c:pt idx="613">
                  <c:v>60938</c:v>
                </c:pt>
                <c:pt idx="614">
                  <c:v>60968</c:v>
                </c:pt>
                <c:pt idx="615">
                  <c:v>61000</c:v>
                </c:pt>
                <c:pt idx="616">
                  <c:v>61030</c:v>
                </c:pt>
                <c:pt idx="617">
                  <c:v>61058</c:v>
                </c:pt>
                <c:pt idx="618">
                  <c:v>61092</c:v>
                </c:pt>
                <c:pt idx="619">
                  <c:v>61119</c:v>
                </c:pt>
                <c:pt idx="620">
                  <c:v>61150</c:v>
                </c:pt>
                <c:pt idx="621">
                  <c:v>61182</c:v>
                </c:pt>
                <c:pt idx="622">
                  <c:v>61211</c:v>
                </c:pt>
                <c:pt idx="623">
                  <c:v>61242</c:v>
                </c:pt>
                <c:pt idx="624">
                  <c:v>61273</c:v>
                </c:pt>
                <c:pt idx="625">
                  <c:v>61303</c:v>
                </c:pt>
                <c:pt idx="626">
                  <c:v>61333</c:v>
                </c:pt>
                <c:pt idx="627">
                  <c:v>61364</c:v>
                </c:pt>
                <c:pt idx="628">
                  <c:v>61395</c:v>
                </c:pt>
                <c:pt idx="629">
                  <c:v>61424</c:v>
                </c:pt>
                <c:pt idx="630">
                  <c:v>61455</c:v>
                </c:pt>
                <c:pt idx="631">
                  <c:v>61485</c:v>
                </c:pt>
                <c:pt idx="632">
                  <c:v>61518</c:v>
                </c:pt>
                <c:pt idx="633">
                  <c:v>61546</c:v>
                </c:pt>
                <c:pt idx="634">
                  <c:v>61577</c:v>
                </c:pt>
                <c:pt idx="635">
                  <c:v>61609</c:v>
                </c:pt>
                <c:pt idx="636">
                  <c:v>61638</c:v>
                </c:pt>
                <c:pt idx="637">
                  <c:v>61669</c:v>
                </c:pt>
                <c:pt idx="638">
                  <c:v>61700</c:v>
                </c:pt>
                <c:pt idx="639">
                  <c:v>61730</c:v>
                </c:pt>
                <c:pt idx="640">
                  <c:v>61763</c:v>
                </c:pt>
                <c:pt idx="641">
                  <c:v>61791</c:v>
                </c:pt>
                <c:pt idx="642">
                  <c:v>61820</c:v>
                </c:pt>
                <c:pt idx="643">
                  <c:v>61850</c:v>
                </c:pt>
                <c:pt idx="644">
                  <c:v>61882</c:v>
                </c:pt>
                <c:pt idx="645">
                  <c:v>61911</c:v>
                </c:pt>
                <c:pt idx="646">
                  <c:v>61942</c:v>
                </c:pt>
                <c:pt idx="647">
                  <c:v>61973</c:v>
                </c:pt>
                <c:pt idx="648">
                  <c:v>62003</c:v>
                </c:pt>
                <c:pt idx="649">
                  <c:v>62036</c:v>
                </c:pt>
                <c:pt idx="650">
                  <c:v>62064</c:v>
                </c:pt>
                <c:pt idx="651">
                  <c:v>62095</c:v>
                </c:pt>
                <c:pt idx="652">
                  <c:v>62127</c:v>
                </c:pt>
                <c:pt idx="653">
                  <c:v>62155</c:v>
                </c:pt>
                <c:pt idx="654">
                  <c:v>62185</c:v>
                </c:pt>
                <c:pt idx="655">
                  <c:v>62215</c:v>
                </c:pt>
                <c:pt idx="656">
                  <c:v>62246</c:v>
                </c:pt>
                <c:pt idx="657">
                  <c:v>62276</c:v>
                </c:pt>
                <c:pt idx="658">
                  <c:v>62309</c:v>
                </c:pt>
                <c:pt idx="659">
                  <c:v>62338</c:v>
                </c:pt>
                <c:pt idx="660">
                  <c:v>62368</c:v>
                </c:pt>
                <c:pt idx="661">
                  <c:v>62400</c:v>
                </c:pt>
                <c:pt idx="662">
                  <c:v>62429</c:v>
                </c:pt>
                <c:pt idx="663">
                  <c:v>62460</c:v>
                </c:pt>
                <c:pt idx="664">
                  <c:v>62491</c:v>
                </c:pt>
                <c:pt idx="665">
                  <c:v>62519</c:v>
                </c:pt>
                <c:pt idx="666">
                  <c:v>62550</c:v>
                </c:pt>
                <c:pt idx="667">
                  <c:v>62582</c:v>
                </c:pt>
                <c:pt idx="668">
                  <c:v>62611</c:v>
                </c:pt>
                <c:pt idx="669">
                  <c:v>62641</c:v>
                </c:pt>
                <c:pt idx="670">
                  <c:v>62673</c:v>
                </c:pt>
                <c:pt idx="671">
                  <c:v>62703</c:v>
                </c:pt>
                <c:pt idx="672">
                  <c:v>62733</c:v>
                </c:pt>
                <c:pt idx="673">
                  <c:v>62764</c:v>
                </c:pt>
                <c:pt idx="674">
                  <c:v>62794</c:v>
                </c:pt>
                <c:pt idx="675">
                  <c:v>62827</c:v>
                </c:pt>
                <c:pt idx="676">
                  <c:v>62856</c:v>
                </c:pt>
                <c:pt idx="677">
                  <c:v>62885</c:v>
                </c:pt>
                <c:pt idx="678">
                  <c:v>62918</c:v>
                </c:pt>
                <c:pt idx="679">
                  <c:v>62946</c:v>
                </c:pt>
                <c:pt idx="680">
                  <c:v>62977</c:v>
                </c:pt>
                <c:pt idx="681">
                  <c:v>63009</c:v>
                </c:pt>
                <c:pt idx="682">
                  <c:v>63038</c:v>
                </c:pt>
                <c:pt idx="683">
                  <c:v>63069</c:v>
                </c:pt>
                <c:pt idx="684">
                  <c:v>63100</c:v>
                </c:pt>
                <c:pt idx="685">
                  <c:v>63130</c:v>
                </c:pt>
                <c:pt idx="686">
                  <c:v>63160</c:v>
                </c:pt>
                <c:pt idx="687">
                  <c:v>63191</c:v>
                </c:pt>
                <c:pt idx="688">
                  <c:v>63222</c:v>
                </c:pt>
                <c:pt idx="689">
                  <c:v>63250</c:v>
                </c:pt>
                <c:pt idx="690">
                  <c:v>63282</c:v>
                </c:pt>
                <c:pt idx="691">
                  <c:v>63311</c:v>
                </c:pt>
              </c:numCache>
            </c:numRef>
          </c:cat>
          <c:val>
            <c:numRef>
              <c:f>Eur6M!$AE$3:$AE$694</c:f>
              <c:numCache>
                <c:formatCode>0.0000%</c:formatCode>
                <c:ptCount val="692"/>
                <c:pt idx="0">
                  <c:v>1.803984707449445E-3</c:v>
                </c:pt>
                <c:pt idx="1">
                  <c:v>1.864187399088241E-3</c:v>
                </c:pt>
                <c:pt idx="2">
                  <c:v>1.9201389959046635E-3</c:v>
                </c:pt>
                <c:pt idx="3">
                  <c:v>1.9791319616450174E-3</c:v>
                </c:pt>
                <c:pt idx="4">
                  <c:v>2.0288231291064212E-3</c:v>
                </c:pt>
                <c:pt idx="5">
                  <c:v>2.0765539575771613E-3</c:v>
                </c:pt>
                <c:pt idx="6">
                  <c:v>2.1285456104857075E-3</c:v>
                </c:pt>
                <c:pt idx="7">
                  <c:v>2.170770659799634E-3</c:v>
                </c:pt>
                <c:pt idx="8">
                  <c:v>2.2155503660394159E-3</c:v>
                </c:pt>
                <c:pt idx="9">
                  <c:v>2.259660713206857E-3</c:v>
                </c:pt>
                <c:pt idx="10">
                  <c:v>2.2978302456700779E-3</c:v>
                </c:pt>
                <c:pt idx="11">
                  <c:v>2.3367845827348185E-3</c:v>
                </c:pt>
                <c:pt idx="12">
                  <c:v>2.3738804686522473E-3</c:v>
                </c:pt>
                <c:pt idx="13">
                  <c:v>2.408057941638612E-3</c:v>
                </c:pt>
                <c:pt idx="14">
                  <c:v>2.4405872475672776E-3</c:v>
                </c:pt>
                <c:pt idx="15">
                  <c:v>2.4725159649184765E-3</c:v>
                </c:pt>
                <c:pt idx="16">
                  <c:v>2.5027789516185442E-3</c:v>
                </c:pt>
                <c:pt idx="17">
                  <c:v>2.5287199927617244E-3</c:v>
                </c:pt>
                <c:pt idx="18">
                  <c:v>2.5567917683359076E-3</c:v>
                </c:pt>
                <c:pt idx="19">
                  <c:v>2.5808194690567841E-3</c:v>
                </c:pt>
                <c:pt idx="20">
                  <c:v>2.6050605873454741E-3</c:v>
                </c:pt>
                <c:pt idx="21">
                  <c:v>2.627851189110411E-3</c:v>
                </c:pt>
                <c:pt idx="22">
                  <c:v>2.6485643472167766E-3</c:v>
                </c:pt>
                <c:pt idx="23">
                  <c:v>2.6698679229996448E-3</c:v>
                </c:pt>
                <c:pt idx="24">
                  <c:v>2.6867612417430572E-3</c:v>
                </c:pt>
                <c:pt idx="25">
                  <c:v>2.7042345047308216E-3</c:v>
                </c:pt>
                <c:pt idx="26">
                  <c:v>2.7209540960954578E-3</c:v>
                </c:pt>
                <c:pt idx="27">
                  <c:v>2.7349836660142831E-3</c:v>
                </c:pt>
                <c:pt idx="28">
                  <c:v>2.7488347471559212E-3</c:v>
                </c:pt>
                <c:pt idx="29">
                  <c:v>2.7603559541750301E-3</c:v>
                </c:pt>
                <c:pt idx="30">
                  <c:v>2.7724064785308077E-3</c:v>
                </c:pt>
                <c:pt idx="31">
                  <c:v>2.782327907785495E-3</c:v>
                </c:pt>
                <c:pt idx="32">
                  <c:v>2.7924970344669151E-3</c:v>
                </c:pt>
                <c:pt idx="33">
                  <c:v>2.8002171309285937E-3</c:v>
                </c:pt>
                <c:pt idx="34">
                  <c:v>2.8078210427250967E-3</c:v>
                </c:pt>
                <c:pt idx="35">
                  <c:v>2.8146615895208401E-3</c:v>
                </c:pt>
                <c:pt idx="36">
                  <c:v>2.8200027382928481E-3</c:v>
                </c:pt>
                <c:pt idx="37">
                  <c:v>2.8248376879402132E-3</c:v>
                </c:pt>
                <c:pt idx="38">
                  <c:v>2.8287965485959037E-3</c:v>
                </c:pt>
                <c:pt idx="39">
                  <c:v>2.8318195053720131E-3</c:v>
                </c:pt>
                <c:pt idx="40">
                  <c:v>2.8342559800281814E-3</c:v>
                </c:pt>
                <c:pt idx="41">
                  <c:v>2.8356159305659694E-3</c:v>
                </c:pt>
                <c:pt idx="42">
                  <c:v>2.8363611865724106E-3</c:v>
                </c:pt>
                <c:pt idx="43">
                  <c:v>2.8364434742949515E-3</c:v>
                </c:pt>
                <c:pt idx="44">
                  <c:v>2.8357839813672563E-3</c:v>
                </c:pt>
                <c:pt idx="45">
                  <c:v>2.8345414941606034E-3</c:v>
                </c:pt>
                <c:pt idx="46">
                  <c:v>2.8325575892679854E-3</c:v>
                </c:pt>
                <c:pt idx="47">
                  <c:v>2.829918294181125E-3</c:v>
                </c:pt>
                <c:pt idx="48">
                  <c:v>2.8267609670415538E-3</c:v>
                </c:pt>
                <c:pt idx="49">
                  <c:v>2.8226262580663924E-3</c:v>
                </c:pt>
                <c:pt idx="50">
                  <c:v>2.8185927453682905E-3</c:v>
                </c:pt>
                <c:pt idx="51">
                  <c:v>2.813583909425656E-3</c:v>
                </c:pt>
                <c:pt idx="52">
                  <c:v>2.8078353438396693E-3</c:v>
                </c:pt>
                <c:pt idx="53">
                  <c:v>2.8023402566244178E-3</c:v>
                </c:pt>
                <c:pt idx="54">
                  <c:v>2.7957678003637885E-3</c:v>
                </c:pt>
                <c:pt idx="55">
                  <c:v>2.7884638165752451E-3</c:v>
                </c:pt>
                <c:pt idx="56">
                  <c:v>2.781405205331509E-3</c:v>
                </c:pt>
                <c:pt idx="57">
                  <c:v>2.773679475870434E-3</c:v>
                </c:pt>
                <c:pt idx="58">
                  <c:v>2.764981127595584E-3</c:v>
                </c:pt>
                <c:pt idx="59">
                  <c:v>2.756413510918512E-3</c:v>
                </c:pt>
                <c:pt idx="60">
                  <c:v>2.7474614437333626E-3</c:v>
                </c:pt>
                <c:pt idx="61">
                  <c:v>2.737822421483778E-3</c:v>
                </c:pt>
                <c:pt idx="62">
                  <c:v>2.7281327798838323E-3</c:v>
                </c:pt>
                <c:pt idx="63">
                  <c:v>2.7170799543723401E-3</c:v>
                </c:pt>
                <c:pt idx="64">
                  <c:v>2.7070395584748437E-3</c:v>
                </c:pt>
                <c:pt idx="65">
                  <c:v>2.6970663831741748E-3</c:v>
                </c:pt>
                <c:pt idx="66">
                  <c:v>2.6842303119233666E-3</c:v>
                </c:pt>
                <c:pt idx="67">
                  <c:v>2.6740590827934851E-3</c:v>
                </c:pt>
                <c:pt idx="68">
                  <c:v>2.6624944911598559E-3</c:v>
                </c:pt>
                <c:pt idx="69">
                  <c:v>2.6506641400942505E-3</c:v>
                </c:pt>
                <c:pt idx="70">
                  <c:v>2.6381723720840149E-3</c:v>
                </c:pt>
                <c:pt idx="71">
                  <c:v>2.6254212823721501E-3</c:v>
                </c:pt>
                <c:pt idx="72">
                  <c:v>2.6119995108165968E-3</c:v>
                </c:pt>
                <c:pt idx="73">
                  <c:v>2.5996190210824327E-3</c:v>
                </c:pt>
                <c:pt idx="74">
                  <c:v>2.5866046681185906E-3</c:v>
                </c:pt>
                <c:pt idx="75">
                  <c:v>2.5725018251453826E-3</c:v>
                </c:pt>
                <c:pt idx="76">
                  <c:v>2.5590835908443181E-3</c:v>
                </c:pt>
                <c:pt idx="77">
                  <c:v>2.5463965753041028E-3</c:v>
                </c:pt>
                <c:pt idx="78">
                  <c:v>2.5312519488849316E-3</c:v>
                </c:pt>
                <c:pt idx="79">
                  <c:v>2.5182473768880654E-3</c:v>
                </c:pt>
                <c:pt idx="80">
                  <c:v>2.5036929512139605E-3</c:v>
                </c:pt>
                <c:pt idx="81">
                  <c:v>2.4885060895900569E-3</c:v>
                </c:pt>
                <c:pt idx="82">
                  <c:v>2.4746082792800224E-3</c:v>
                </c:pt>
                <c:pt idx="83">
                  <c:v>2.4596187915696842E-3</c:v>
                </c:pt>
                <c:pt idx="84">
                  <c:v>2.4445000383373464E-3</c:v>
                </c:pt>
                <c:pt idx="85">
                  <c:v>2.4297537526435558E-3</c:v>
                </c:pt>
                <c:pt idx="86">
                  <c:v>2.4149015374490775E-3</c:v>
                </c:pt>
                <c:pt idx="87">
                  <c:v>2.3994505326579139E-3</c:v>
                </c:pt>
                <c:pt idx="88">
                  <c:v>2.3839016673061291E-3</c:v>
                </c:pt>
                <c:pt idx="89">
                  <c:v>2.3697795909166553E-3</c:v>
                </c:pt>
                <c:pt idx="90">
                  <c:v>2.3535565359878437E-3</c:v>
                </c:pt>
                <c:pt idx="91">
                  <c:v>2.338783590109644E-3</c:v>
                </c:pt>
                <c:pt idx="92">
                  <c:v>2.322923885657802E-3</c:v>
                </c:pt>
                <c:pt idx="93">
                  <c:v>2.3070004384952705E-3</c:v>
                </c:pt>
                <c:pt idx="94">
                  <c:v>2.2915359920469185E-3</c:v>
                </c:pt>
                <c:pt idx="95">
                  <c:v>2.2744697939642749E-3</c:v>
                </c:pt>
                <c:pt idx="96">
                  <c:v>2.2599491838696801E-3</c:v>
                </c:pt>
                <c:pt idx="97">
                  <c:v>2.2438352461825119E-3</c:v>
                </c:pt>
                <c:pt idx="98">
                  <c:v>2.2271659281491714E-3</c:v>
                </c:pt>
                <c:pt idx="99">
                  <c:v>2.2120331416325815E-3</c:v>
                </c:pt>
                <c:pt idx="100">
                  <c:v>2.1958342432138985E-3</c:v>
                </c:pt>
                <c:pt idx="101">
                  <c:v>2.1796171684652704E-3</c:v>
                </c:pt>
                <c:pt idx="102">
                  <c:v>2.1644343277322201E-3</c:v>
                </c:pt>
                <c:pt idx="103">
                  <c:v>2.1487200187206793E-3</c:v>
                </c:pt>
                <c:pt idx="104">
                  <c:v>2.1319539439154352E-3</c:v>
                </c:pt>
                <c:pt idx="105">
                  <c:v>2.1167600816100135E-3</c:v>
                </c:pt>
                <c:pt idx="106">
                  <c:v>2.1005229866289574E-3</c:v>
                </c:pt>
                <c:pt idx="107">
                  <c:v>2.0842948245821391E-3</c:v>
                </c:pt>
                <c:pt idx="108">
                  <c:v>2.0686025305357422E-3</c:v>
                </c:pt>
                <c:pt idx="109">
                  <c:v>2.0513594146586091E-3</c:v>
                </c:pt>
                <c:pt idx="110">
                  <c:v>2.036747354930743E-3</c:v>
                </c:pt>
                <c:pt idx="111">
                  <c:v>2.0205929827185934E-3</c:v>
                </c:pt>
                <c:pt idx="112">
                  <c:v>2.003946824429666E-3</c:v>
                </c:pt>
                <c:pt idx="113">
                  <c:v>1.9894088346586875E-3</c:v>
                </c:pt>
                <c:pt idx="114">
                  <c:v>1.9738637254597207E-3</c:v>
                </c:pt>
                <c:pt idx="115">
                  <c:v>1.958353867268539E-3</c:v>
                </c:pt>
                <c:pt idx="116">
                  <c:v>1.9423670501958095E-3</c:v>
                </c:pt>
                <c:pt idx="117">
                  <c:v>1.9269374854243E-3</c:v>
                </c:pt>
                <c:pt idx="118">
                  <c:v>1.9100153357016756E-3</c:v>
                </c:pt>
                <c:pt idx="119">
                  <c:v>1.895190503263196E-3</c:v>
                </c:pt>
                <c:pt idx="120">
                  <c:v>1.8799023489878364E-3</c:v>
                </c:pt>
                <c:pt idx="121">
                  <c:v>1.8636512661986417E-3</c:v>
                </c:pt>
                <c:pt idx="122">
                  <c:v>1.8489761489409184E-3</c:v>
                </c:pt>
                <c:pt idx="123">
                  <c:v>1.8333463719769189E-3</c:v>
                </c:pt>
                <c:pt idx="124">
                  <c:v>1.8177781792698812E-3</c:v>
                </c:pt>
                <c:pt idx="125">
                  <c:v>1.8037713606170623E-3</c:v>
                </c:pt>
                <c:pt idx="126">
                  <c:v>1.7883264134031707E-3</c:v>
                </c:pt>
                <c:pt idx="127">
                  <c:v>1.7724543391728668E-3</c:v>
                </c:pt>
                <c:pt idx="128">
                  <c:v>1.7581344413099091E-3</c:v>
                </c:pt>
                <c:pt idx="129">
                  <c:v>1.7433866507616603E-3</c:v>
                </c:pt>
                <c:pt idx="130">
                  <c:v>1.7277313530552781E-3</c:v>
                </c:pt>
                <c:pt idx="131">
                  <c:v>1.7131271070153077E-3</c:v>
                </c:pt>
                <c:pt idx="132">
                  <c:v>1.6985946384391918E-3</c:v>
                </c:pt>
                <c:pt idx="133">
                  <c:v>1.6836546725992941E-3</c:v>
                </c:pt>
                <c:pt idx="134">
                  <c:v>1.6692724756564319E-3</c:v>
                </c:pt>
                <c:pt idx="135">
                  <c:v>1.653539774673457E-3</c:v>
                </c:pt>
                <c:pt idx="136">
                  <c:v>1.6397911872835782E-3</c:v>
                </c:pt>
                <c:pt idx="137">
                  <c:v>1.6265861862857778E-3</c:v>
                </c:pt>
                <c:pt idx="138">
                  <c:v>1.6120471169637886E-3</c:v>
                </c:pt>
                <c:pt idx="139">
                  <c:v>1.5975940412336312E-3</c:v>
                </c:pt>
                <c:pt idx="140">
                  <c:v>1.5836901188960386E-3</c:v>
                </c:pt>
                <c:pt idx="141">
                  <c:v>1.5698687275893955E-3</c:v>
                </c:pt>
                <c:pt idx="142">
                  <c:v>1.5556742855274866E-3</c:v>
                </c:pt>
                <c:pt idx="143">
                  <c:v>1.5415698729100531E-3</c:v>
                </c:pt>
                <c:pt idx="144">
                  <c:v>1.5271058500944869E-3</c:v>
                </c:pt>
                <c:pt idx="145">
                  <c:v>1.5140822728670017E-3</c:v>
                </c:pt>
                <c:pt idx="146">
                  <c:v>1.5006948013768498E-3</c:v>
                </c:pt>
                <c:pt idx="147">
                  <c:v>1.486511064519834E-3</c:v>
                </c:pt>
                <c:pt idx="148">
                  <c:v>1.473304682715429E-3</c:v>
                </c:pt>
                <c:pt idx="149">
                  <c:v>1.4606226594614164E-3</c:v>
                </c:pt>
                <c:pt idx="150">
                  <c:v>1.44672528686435E-3</c:v>
                </c:pt>
                <c:pt idx="151">
                  <c:v>1.4342188086915115E-3</c:v>
                </c:pt>
                <c:pt idx="152">
                  <c:v>1.4209428400575696E-3</c:v>
                </c:pt>
                <c:pt idx="153">
                  <c:v>1.4077634487772515E-3</c:v>
                </c:pt>
                <c:pt idx="154">
                  <c:v>1.3951015500671684E-3</c:v>
                </c:pt>
                <c:pt idx="155">
                  <c:v>1.3812787941717476E-3</c:v>
                </c:pt>
                <c:pt idx="156">
                  <c:v>1.369637228769111E-3</c:v>
                </c:pt>
                <c:pt idx="157">
                  <c:v>1.3568416251386545E-3</c:v>
                </c:pt>
                <c:pt idx="158">
                  <c:v>1.3437363444273182E-3</c:v>
                </c:pt>
                <c:pt idx="159">
                  <c:v>1.331950351531644E-3</c:v>
                </c:pt>
                <c:pt idx="160">
                  <c:v>1.3194470549856654E-3</c:v>
                </c:pt>
                <c:pt idx="161">
                  <c:v>1.3082387326721252E-3</c:v>
                </c:pt>
                <c:pt idx="162">
                  <c:v>1.2955281185147445E-3</c:v>
                </c:pt>
                <c:pt idx="163">
                  <c:v>1.2841003372513914E-3</c:v>
                </c:pt>
                <c:pt idx="164">
                  <c:v>1.271201887928901E-3</c:v>
                </c:pt>
                <c:pt idx="165">
                  <c:v>1.2603459260817347E-3</c:v>
                </c:pt>
                <c:pt idx="166">
                  <c:v>1.248421267668268E-3</c:v>
                </c:pt>
                <c:pt idx="167">
                  <c:v>1.2362160328599466E-3</c:v>
                </c:pt>
                <c:pt idx="168">
                  <c:v>1.2252463450137495E-3</c:v>
                </c:pt>
                <c:pt idx="169">
                  <c:v>1.2136160732817219E-3</c:v>
                </c:pt>
                <c:pt idx="170">
                  <c:v>1.2020848637668718E-3</c:v>
                </c:pt>
                <c:pt idx="171">
                  <c:v>1.1910198477668615E-3</c:v>
                </c:pt>
                <c:pt idx="172">
                  <c:v>1.1789552257232942E-3</c:v>
                </c:pt>
                <c:pt idx="173">
                  <c:v>1.1688062632853552E-3</c:v>
                </c:pt>
                <c:pt idx="174">
                  <c:v>1.1583795556611833E-3</c:v>
                </c:pt>
                <c:pt idx="175">
                  <c:v>1.147683852690061E-3</c:v>
                </c:pt>
                <c:pt idx="176">
                  <c:v>1.1363763801010391E-3</c:v>
                </c:pt>
                <c:pt idx="177">
                  <c:v>1.1262190751046165E-3</c:v>
                </c:pt>
                <c:pt idx="178">
                  <c:v>1.1154557516399113E-3</c:v>
                </c:pt>
                <c:pt idx="179">
                  <c:v>1.1047897987718938E-3</c:v>
                </c:pt>
                <c:pt idx="180">
                  <c:v>1.0945603481436444E-3</c:v>
                </c:pt>
                <c:pt idx="181">
                  <c:v>1.0834126367858642E-3</c:v>
                </c:pt>
                <c:pt idx="182">
                  <c:v>1.0740396973144579E-3</c:v>
                </c:pt>
                <c:pt idx="183">
                  <c:v>1.0637539958967901E-3</c:v>
                </c:pt>
                <c:pt idx="184">
                  <c:v>1.0532369722640394E-3</c:v>
                </c:pt>
                <c:pt idx="185">
                  <c:v>1.044117993333937E-3</c:v>
                </c:pt>
                <c:pt idx="186">
                  <c:v>1.0344337230481797E-3</c:v>
                </c:pt>
                <c:pt idx="187">
                  <c:v>1.0248381378077612E-3</c:v>
                </c:pt>
                <c:pt idx="188">
                  <c:v>1.0150154794316374E-3</c:v>
                </c:pt>
                <c:pt idx="189">
                  <c:v>1.0055990802298896E-3</c:v>
                </c:pt>
                <c:pt idx="190">
                  <c:v>9.9534213666543198E-4</c:v>
                </c:pt>
                <c:pt idx="191">
                  <c:v>9.8641548392072211E-4</c:v>
                </c:pt>
                <c:pt idx="192">
                  <c:v>9.7726627539853001E-4</c:v>
                </c:pt>
                <c:pt idx="193">
                  <c:v>9.6760222276736545E-4</c:v>
                </c:pt>
                <c:pt idx="194">
                  <c:v>9.5892854890584087E-4</c:v>
                </c:pt>
                <c:pt idx="195">
                  <c:v>9.4974494590457361E-4</c:v>
                </c:pt>
                <c:pt idx="196">
                  <c:v>9.406520621627508E-4</c:v>
                </c:pt>
                <c:pt idx="197">
                  <c:v>9.3222750483400001E-4</c:v>
                </c:pt>
                <c:pt idx="198">
                  <c:v>9.2330878794605461E-4</c:v>
                </c:pt>
                <c:pt idx="199">
                  <c:v>9.1447930870313244E-4</c:v>
                </c:pt>
                <c:pt idx="200">
                  <c:v>9.0601912783005176E-4</c:v>
                </c:pt>
                <c:pt idx="201">
                  <c:v>8.9764155575906704E-4</c:v>
                </c:pt>
                <c:pt idx="202">
                  <c:v>8.8907100285012092E-4</c:v>
                </c:pt>
                <c:pt idx="203">
                  <c:v>8.8058760187440617E-4</c:v>
                </c:pt>
                <c:pt idx="204">
                  <c:v>8.719213785312633E-4</c:v>
                </c:pt>
                <c:pt idx="205">
                  <c:v>8.6414681816631323E-4</c:v>
                </c:pt>
                <c:pt idx="206">
                  <c:v>8.5618291725875597E-4</c:v>
                </c:pt>
                <c:pt idx="207">
                  <c:v>8.4777579104918649E-4</c:v>
                </c:pt>
                <c:pt idx="208">
                  <c:v>8.3997578829356169E-4</c:v>
                </c:pt>
                <c:pt idx="209">
                  <c:v>8.327666338860105E-4</c:v>
                </c:pt>
                <c:pt idx="210">
                  <c:v>8.2435736026283579E-4</c:v>
                </c:pt>
                <c:pt idx="211">
                  <c:v>8.1729574043896296E-4</c:v>
                </c:pt>
                <c:pt idx="212">
                  <c:v>8.0955570086495288E-4</c:v>
                </c:pt>
                <c:pt idx="213">
                  <c:v>8.0165155812420984E-4</c:v>
                </c:pt>
                <c:pt idx="214">
                  <c:v>7.9456298435278392E-4</c:v>
                </c:pt>
                <c:pt idx="215">
                  <c:v>7.8706336885360191E-4</c:v>
                </c:pt>
                <c:pt idx="216">
                  <c:v>7.7964359260854774E-4</c:v>
                </c:pt>
                <c:pt idx="217">
                  <c:v>7.7253862084085672E-4</c:v>
                </c:pt>
                <c:pt idx="218">
                  <c:v>7.6550732152046446E-4</c:v>
                </c:pt>
                <c:pt idx="219">
                  <c:v>7.5831846573745252E-4</c:v>
                </c:pt>
                <c:pt idx="220">
                  <c:v>7.5120709520185686E-4</c:v>
                </c:pt>
                <c:pt idx="221">
                  <c:v>7.4485002121833961E-4</c:v>
                </c:pt>
                <c:pt idx="222">
                  <c:v>7.3766102667749064E-4</c:v>
                </c:pt>
                <c:pt idx="223">
                  <c:v>7.3121570563109035E-4</c:v>
                </c:pt>
                <c:pt idx="224">
                  <c:v>7.2439859148180647E-4</c:v>
                </c:pt>
                <c:pt idx="225">
                  <c:v>7.176560202515538E-4</c:v>
                </c:pt>
                <c:pt idx="226">
                  <c:v>7.1120135526593566E-4</c:v>
                </c:pt>
                <c:pt idx="227">
                  <c:v>7.041805443850828E-4</c:v>
                </c:pt>
                <c:pt idx="228">
                  <c:v>6.9828813117933457E-4</c:v>
                </c:pt>
                <c:pt idx="229">
                  <c:v>6.9183303483854675E-4</c:v>
                </c:pt>
                <c:pt idx="230">
                  <c:v>6.8524475293978127E-4</c:v>
                </c:pt>
                <c:pt idx="231">
                  <c:v>6.7933942002415212E-4</c:v>
                </c:pt>
                <c:pt idx="232">
                  <c:v>6.7309489996980371E-4</c:v>
                </c:pt>
                <c:pt idx="233">
                  <c:v>6.6751466091371104E-4</c:v>
                </c:pt>
                <c:pt idx="234">
                  <c:v>6.6140238135986508E-4</c:v>
                </c:pt>
                <c:pt idx="235">
                  <c:v>6.5555260110444031E-4</c:v>
                </c:pt>
                <c:pt idx="236">
                  <c:v>6.4919140294569647E-4</c:v>
                </c:pt>
                <c:pt idx="237">
                  <c:v>6.4385393371145397E-4</c:v>
                </c:pt>
                <c:pt idx="238">
                  <c:v>6.3800818395796498E-4</c:v>
                </c:pt>
                <c:pt idx="239">
                  <c:v>6.3204334093310281E-4</c:v>
                </c:pt>
                <c:pt idx="240">
                  <c:v>6.2669812573000483E-4</c:v>
                </c:pt>
                <c:pt idx="241">
                  <c:v>6.2104723780966346E-4</c:v>
                </c:pt>
                <c:pt idx="242">
                  <c:v>6.1546083134104241E-4</c:v>
                </c:pt>
                <c:pt idx="243">
                  <c:v>6.1011546976414202E-4</c:v>
                </c:pt>
                <c:pt idx="244">
                  <c:v>6.0430404423093614E-4</c:v>
                </c:pt>
                <c:pt idx="245">
                  <c:v>5.9942888053737364E-4</c:v>
                </c:pt>
                <c:pt idx="246">
                  <c:v>5.9426175991328096E-4</c:v>
                </c:pt>
                <c:pt idx="247">
                  <c:v>5.8915233225988553E-4</c:v>
                </c:pt>
                <c:pt idx="248">
                  <c:v>5.8393264118384962E-4</c:v>
                </c:pt>
                <c:pt idx="249">
                  <c:v>5.789389023245163E-4</c:v>
                </c:pt>
                <c:pt idx="250">
                  <c:v>5.7351056928277126E-4</c:v>
                </c:pt>
                <c:pt idx="251">
                  <c:v>5.6879570963567464E-4</c:v>
                </c:pt>
                <c:pt idx="252">
                  <c:v>5.6397237830179466E-4</c:v>
                </c:pt>
                <c:pt idx="253">
                  <c:v>5.5888756975993616E-4</c:v>
                </c:pt>
                <c:pt idx="254">
                  <c:v>5.5433252076152087E-4</c:v>
                </c:pt>
                <c:pt idx="255">
                  <c:v>5.4951858023335911E-4</c:v>
                </c:pt>
                <c:pt idx="256">
                  <c:v>5.4476118366198769E-4</c:v>
                </c:pt>
                <c:pt idx="257">
                  <c:v>5.405123179888908E-4</c:v>
                </c:pt>
                <c:pt idx="258">
                  <c:v>5.3586100201978679E-4</c:v>
                </c:pt>
                <c:pt idx="259">
                  <c:v>5.3111726047930057E-4</c:v>
                </c:pt>
                <c:pt idx="260">
                  <c:v>5.26868303620332E-4</c:v>
                </c:pt>
                <c:pt idx="261">
                  <c:v>5.2252242738732668E-4</c:v>
                </c:pt>
                <c:pt idx="262">
                  <c:v>5.1794187186749645E-4</c:v>
                </c:pt>
                <c:pt idx="263">
                  <c:v>5.1369869108390683E-4</c:v>
                </c:pt>
                <c:pt idx="264">
                  <c:v>5.0950445643852134E-4</c:v>
                </c:pt>
                <c:pt idx="265">
                  <c:v>5.0522132254738239E-4</c:v>
                </c:pt>
                <c:pt idx="266">
                  <c:v>5.0112512812264525E-4</c:v>
                </c:pt>
                <c:pt idx="267">
                  <c:v>4.9667415027920977E-4</c:v>
                </c:pt>
                <c:pt idx="268">
                  <c:v>4.9280962626403887E-4</c:v>
                </c:pt>
                <c:pt idx="269">
                  <c:v>4.8911961262528025E-4</c:v>
                </c:pt>
                <c:pt idx="270">
                  <c:v>4.8508104964072464E-4</c:v>
                </c:pt>
                <c:pt idx="271">
                  <c:v>4.8109118072947208E-4</c:v>
                </c:pt>
                <c:pt idx="272">
                  <c:v>4.772759016255541E-4</c:v>
                </c:pt>
                <c:pt idx="273">
                  <c:v>4.7350529195131668E-4</c:v>
                </c:pt>
                <c:pt idx="274">
                  <c:v>4.6965544025519794E-4</c:v>
                </c:pt>
                <c:pt idx="275">
                  <c:v>4.6585230234449601E-4</c:v>
                </c:pt>
                <c:pt idx="276">
                  <c:v>4.6197495691457658E-4</c:v>
                </c:pt>
                <c:pt idx="277">
                  <c:v>4.5850320106945945E-4</c:v>
                </c:pt>
                <c:pt idx="278">
                  <c:v>4.5495340274203364E-4</c:v>
                </c:pt>
                <c:pt idx="279">
                  <c:v>4.5121317445128231E-4</c:v>
                </c:pt>
                <c:pt idx="280">
                  <c:v>4.4774958520357906E-4</c:v>
                </c:pt>
                <c:pt idx="281">
                  <c:v>4.4455394705199708E-4</c:v>
                </c:pt>
                <c:pt idx="282">
                  <c:v>4.4083309331670843E-4</c:v>
                </c:pt>
                <c:pt idx="283">
                  <c:v>4.3771415633158203E-4</c:v>
                </c:pt>
                <c:pt idx="284">
                  <c:v>4.3430146287493576E-4</c:v>
                </c:pt>
                <c:pt idx="285">
                  <c:v>4.3082275580977591E-4</c:v>
                </c:pt>
                <c:pt idx="286">
                  <c:v>4.2770843353950991E-4</c:v>
                </c:pt>
                <c:pt idx="287">
                  <c:v>4.244191189998776E-4</c:v>
                </c:pt>
                <c:pt idx="288">
                  <c:v>4.2117047791838017E-4</c:v>
                </c:pt>
                <c:pt idx="289">
                  <c:v>4.1806493677089165E-4</c:v>
                </c:pt>
                <c:pt idx="290">
                  <c:v>4.1499666599941029E-4</c:v>
                </c:pt>
                <c:pt idx="291">
                  <c:v>4.1186485034989614E-4</c:v>
                </c:pt>
                <c:pt idx="292">
                  <c:v>4.0877196858338271E-4</c:v>
                </c:pt>
                <c:pt idx="293">
                  <c:v>4.0591349117183556E-4</c:v>
                </c:pt>
                <c:pt idx="294">
                  <c:v>4.0279798925372753E-4</c:v>
                </c:pt>
                <c:pt idx="295">
                  <c:v>4.0000924028784577E-4</c:v>
                </c:pt>
                <c:pt idx="296">
                  <c:v>3.9687548641721064E-4</c:v>
                </c:pt>
                <c:pt idx="297">
                  <c:v>3.942492838325743E-4</c:v>
                </c:pt>
                <c:pt idx="298">
                  <c:v>3.9137637141046681E-4</c:v>
                </c:pt>
                <c:pt idx="299">
                  <c:v>3.8844857604863344E-4</c:v>
                </c:pt>
                <c:pt idx="300">
                  <c:v>3.8582805181119873E-4</c:v>
                </c:pt>
                <c:pt idx="301">
                  <c:v>3.8306089211427997E-4</c:v>
                </c:pt>
                <c:pt idx="302">
                  <c:v>3.8032856735739759E-4</c:v>
                </c:pt>
                <c:pt idx="303">
                  <c:v>3.7771717584708805E-4</c:v>
                </c:pt>
                <c:pt idx="304">
                  <c:v>3.7488147116096656E-4</c:v>
                </c:pt>
                <c:pt idx="305">
                  <c:v>3.7250533424222187E-4</c:v>
                </c:pt>
                <c:pt idx="306">
                  <c:v>3.7007296612592838E-4</c:v>
                </c:pt>
                <c:pt idx="307">
                  <c:v>3.6758705091159683E-4</c:v>
                </c:pt>
                <c:pt idx="308">
                  <c:v>3.6496901935617501E-4</c:v>
                </c:pt>
                <c:pt idx="309">
                  <c:v>3.6262605879394498E-4</c:v>
                </c:pt>
                <c:pt idx="310">
                  <c:v>3.6015231308907049E-4</c:v>
                </c:pt>
                <c:pt idx="311">
                  <c:v>3.5771003145910151E-4</c:v>
                </c:pt>
                <c:pt idx="312">
                  <c:v>3.5537614694542628E-4</c:v>
                </c:pt>
                <c:pt idx="313">
                  <c:v>3.528421216195582E-4</c:v>
                </c:pt>
                <c:pt idx="314">
                  <c:v>3.5071904241342611E-4</c:v>
                </c:pt>
                <c:pt idx="315">
                  <c:v>3.4839707208533224E-4</c:v>
                </c:pt>
                <c:pt idx="316">
                  <c:v>3.4603134254278538E-4</c:v>
                </c:pt>
                <c:pt idx="317">
                  <c:v>3.4398698386327011E-4</c:v>
                </c:pt>
                <c:pt idx="318">
                  <c:v>3.4182286826952256E-4</c:v>
                </c:pt>
                <c:pt idx="319">
                  <c:v>3.3968562443713432E-4</c:v>
                </c:pt>
                <c:pt idx="320">
                  <c:v>3.3750504363382565E-4</c:v>
                </c:pt>
                <c:pt idx="321">
                  <c:v>3.3542149627039015E-4</c:v>
                </c:pt>
                <c:pt idx="322">
                  <c:v>3.3315955543139161E-4</c:v>
                </c:pt>
                <c:pt idx="323">
                  <c:v>3.3119739691578733E-4</c:v>
                </c:pt>
                <c:pt idx="324">
                  <c:v>3.291924903635247E-4</c:v>
                </c:pt>
                <c:pt idx="325">
                  <c:v>3.2708152282496882E-4</c:v>
                </c:pt>
                <c:pt idx="326">
                  <c:v>3.2519277997823193E-4</c:v>
                </c:pt>
                <c:pt idx="327">
                  <c:v>3.2319904949706187E-4</c:v>
                </c:pt>
                <c:pt idx="328">
                  <c:v>3.2123112618700892E-4</c:v>
                </c:pt>
                <c:pt idx="329">
                  <c:v>3.1947557159762877E-4</c:v>
                </c:pt>
                <c:pt idx="330">
                  <c:v>3.175559134719171E-4</c:v>
                </c:pt>
                <c:pt idx="331">
                  <c:v>3.156004643536563E-4</c:v>
                </c:pt>
                <c:pt idx="332">
                  <c:v>3.1385099699381049E-4</c:v>
                </c:pt>
                <c:pt idx="333">
                  <c:v>3.1206360678003801E-4</c:v>
                </c:pt>
                <c:pt idx="334">
                  <c:v>3.1018187265869431E-4</c:v>
                </c:pt>
                <c:pt idx="335">
                  <c:v>3.0844073291698431E-4</c:v>
                </c:pt>
                <c:pt idx="336">
                  <c:v>3.0672157098304191E-4</c:v>
                </c:pt>
                <c:pt idx="337">
                  <c:v>3.0496791831752744E-4</c:v>
                </c:pt>
                <c:pt idx="338">
                  <c:v>3.0329265114938467E-4</c:v>
                </c:pt>
                <c:pt idx="339">
                  <c:v>3.0147433678179118E-4</c:v>
                </c:pt>
                <c:pt idx="340">
                  <c:v>2.9989733959860301E-4</c:v>
                </c:pt>
                <c:pt idx="341">
                  <c:v>2.9833967461973817E-4</c:v>
                </c:pt>
                <c:pt idx="342">
                  <c:v>2.9659039375435226E-4</c:v>
                </c:pt>
                <c:pt idx="343">
                  <c:v>2.9512532161618814E-4</c:v>
                </c:pt>
                <c:pt idx="344">
                  <c:v>2.9352355237229121E-4</c:v>
                </c:pt>
                <c:pt idx="345">
                  <c:v>2.9189219240733277E-4</c:v>
                </c:pt>
                <c:pt idx="346">
                  <c:v>2.9043291077331552E-4</c:v>
                </c:pt>
                <c:pt idx="347">
                  <c:v>2.8889286664000727E-4</c:v>
                </c:pt>
                <c:pt idx="348">
                  <c:v>2.8737311477624911E-4</c:v>
                </c:pt>
                <c:pt idx="349">
                  <c:v>2.8592147200184062E-4</c:v>
                </c:pt>
                <c:pt idx="350">
                  <c:v>2.8448837396535191E-4</c:v>
                </c:pt>
                <c:pt idx="351">
                  <c:v>2.8302675213782866E-4</c:v>
                </c:pt>
                <c:pt idx="352">
                  <c:v>2.815844519569728E-4</c:v>
                </c:pt>
                <c:pt idx="353">
                  <c:v>2.8029813693522261E-4</c:v>
                </c:pt>
                <c:pt idx="354">
                  <c:v>2.7884690008225018E-4</c:v>
                </c:pt>
                <c:pt idx="355">
                  <c:v>2.7754886580421637E-4</c:v>
                </c:pt>
                <c:pt idx="356">
                  <c:v>2.7617912082175629E-4</c:v>
                </c:pt>
                <c:pt idx="357">
                  <c:v>2.7482755358054664E-4</c:v>
                </c:pt>
                <c:pt idx="358">
                  <c:v>2.7353667889838305E-4</c:v>
                </c:pt>
                <c:pt idx="359">
                  <c:v>2.72135890609068E-4</c:v>
                </c:pt>
                <c:pt idx="360">
                  <c:v>2.7096290205878864E-4</c:v>
                </c:pt>
                <c:pt idx="361">
                  <c:v>2.6968069069815373E-4</c:v>
                </c:pt>
                <c:pt idx="362">
                  <c:v>2.6837503163012203E-4</c:v>
                </c:pt>
                <c:pt idx="363">
                  <c:v>2.6720730164526643E-4</c:v>
                </c:pt>
                <c:pt idx="364">
                  <c:v>2.6597515732628432E-4</c:v>
                </c:pt>
                <c:pt idx="365">
                  <c:v>2.6487639818329503E-4</c:v>
                </c:pt>
                <c:pt idx="366">
                  <c:v>2.6367538451032733E-4</c:v>
                </c:pt>
                <c:pt idx="367">
                  <c:v>2.6252840413696114E-4</c:v>
                </c:pt>
                <c:pt idx="368">
                  <c:v>2.6128387513440685E-4</c:v>
                </c:pt>
                <c:pt idx="369">
                  <c:v>2.6024182557698609E-4</c:v>
                </c:pt>
                <c:pt idx="370">
                  <c:v>2.5910284112500649E-4</c:v>
                </c:pt>
                <c:pt idx="371">
                  <c:v>2.5794313138758935E-4</c:v>
                </c:pt>
                <c:pt idx="372">
                  <c:v>2.5690602159543816E-4</c:v>
                </c:pt>
                <c:pt idx="373">
                  <c:v>2.5581179436094973E-4</c:v>
                </c:pt>
                <c:pt idx="374">
                  <c:v>2.5473226919900377E-4</c:v>
                </c:pt>
                <c:pt idx="375">
                  <c:v>2.5370138918549563E-4</c:v>
                </c:pt>
                <c:pt idx="376">
                  <c:v>2.5258292103961806E-4</c:v>
                </c:pt>
                <c:pt idx="377">
                  <c:v>2.5164649242018829E-4</c:v>
                </c:pt>
                <c:pt idx="378">
                  <c:v>2.5068863896153819E-4</c:v>
                </c:pt>
                <c:pt idx="379">
                  <c:v>2.4971047161531586E-4</c:v>
                </c:pt>
                <c:pt idx="380">
                  <c:v>2.4868116725114994E-4</c:v>
                </c:pt>
                <c:pt idx="381">
                  <c:v>2.4776075156402724E-4</c:v>
                </c:pt>
                <c:pt idx="382">
                  <c:v>2.4678972220104883E-4</c:v>
                </c:pt>
                <c:pt idx="383">
                  <c:v>2.4583181765001899E-4</c:v>
                </c:pt>
                <c:pt idx="384">
                  <c:v>2.449171506983803E-4</c:v>
                </c:pt>
                <c:pt idx="385">
                  <c:v>2.4392485071845967E-4</c:v>
                </c:pt>
                <c:pt idx="386">
                  <c:v>2.4309412081194233E-4</c:v>
                </c:pt>
                <c:pt idx="387">
                  <c:v>2.4218624722165583E-4</c:v>
                </c:pt>
                <c:pt idx="388">
                  <c:v>2.4126199805162956E-4</c:v>
                </c:pt>
                <c:pt idx="389">
                  <c:v>2.404639027210205E-4</c:v>
                </c:pt>
                <c:pt idx="390">
                  <c:v>2.3959171547352335E-4</c:v>
                </c:pt>
                <c:pt idx="391">
                  <c:v>2.3870381928756522E-4</c:v>
                </c:pt>
                <c:pt idx="392">
                  <c:v>2.3790992712546989E-4</c:v>
                </c:pt>
                <c:pt idx="393">
                  <c:v>2.3709929236452953E-4</c:v>
                </c:pt>
                <c:pt idx="394">
                  <c:v>2.362463822892903E-4</c:v>
                </c:pt>
                <c:pt idx="395">
                  <c:v>2.354576687009091E-4</c:v>
                </c:pt>
                <c:pt idx="396">
                  <c:v>2.3467935769660739E-4</c:v>
                </c:pt>
                <c:pt idx="397">
                  <c:v>2.3388589212028083E-4</c:v>
                </c:pt>
                <c:pt idx="398">
                  <c:v>2.3312833002628777E-4</c:v>
                </c:pt>
                <c:pt idx="399">
                  <c:v>2.3230656758101381E-4</c:v>
                </c:pt>
                <c:pt idx="400">
                  <c:v>2.3159427746319538E-4</c:v>
                </c:pt>
                <c:pt idx="401">
                  <c:v>2.3091519468909695E-4</c:v>
                </c:pt>
                <c:pt idx="402">
                  <c:v>2.3017313808561498E-4</c:v>
                </c:pt>
                <c:pt idx="403">
                  <c:v>2.2944123368991176E-4</c:v>
                </c:pt>
                <c:pt idx="404">
                  <c:v>2.2874247997607561E-4</c:v>
                </c:pt>
                <c:pt idx="405">
                  <c:v>2.2805299019269519E-4</c:v>
                </c:pt>
                <c:pt idx="406">
                  <c:v>2.2735012460078523E-4</c:v>
                </c:pt>
                <c:pt idx="407">
                  <c:v>2.2665689670458818E-4</c:v>
                </c:pt>
                <c:pt idx="408">
                  <c:v>2.2595128125337108E-4</c:v>
                </c:pt>
                <c:pt idx="409">
                  <c:v>2.2532045576905034E-4</c:v>
                </c:pt>
                <c:pt idx="410">
                  <c:v>2.2467640960308142E-4</c:v>
                </c:pt>
                <c:pt idx="411">
                  <c:v>2.2399886706303532E-4</c:v>
                </c:pt>
                <c:pt idx="412">
                  <c:v>2.2337240539421774E-4</c:v>
                </c:pt>
                <c:pt idx="413">
                  <c:v>2.2279523652475675E-4</c:v>
                </c:pt>
                <c:pt idx="414">
                  <c:v>2.221242131041561E-4</c:v>
                </c:pt>
                <c:pt idx="415">
                  <c:v>2.215625765700021E-4</c:v>
                </c:pt>
                <c:pt idx="416">
                  <c:v>2.2094891977699044E-4</c:v>
                </c:pt>
                <c:pt idx="417">
                  <c:v>2.2032433991533095E-4</c:v>
                </c:pt>
                <c:pt idx="418">
                  <c:v>2.1976599753676792E-4</c:v>
                </c:pt>
                <c:pt idx="419">
                  <c:v>2.1917712105837741E-4</c:v>
                </c:pt>
                <c:pt idx="420">
                  <c:v>2.1859637551238626E-4</c:v>
                </c:pt>
                <c:pt idx="421">
                  <c:v>2.1804200360765698E-4</c:v>
                </c:pt>
                <c:pt idx="422">
                  <c:v>2.1749504853505627E-4</c:v>
                </c:pt>
                <c:pt idx="423">
                  <c:v>2.1693755190640789E-4</c:v>
                </c:pt>
                <c:pt idx="424">
                  <c:v>2.163877686046166E-4</c:v>
                </c:pt>
                <c:pt idx="425">
                  <c:v>2.1589773433675305E-4</c:v>
                </c:pt>
                <c:pt idx="426">
                  <c:v>2.1532806295031061E-4</c:v>
                </c:pt>
                <c:pt idx="427">
                  <c:v>2.1485129679715487E-4</c:v>
                </c:pt>
                <c:pt idx="428">
                  <c:v>2.1433041358418365E-4</c:v>
                </c:pt>
                <c:pt idx="429">
                  <c:v>2.1381675482974068E-4</c:v>
                </c:pt>
                <c:pt idx="430">
                  <c:v>2.1332645329478399E-4</c:v>
                </c:pt>
                <c:pt idx="431">
                  <c:v>2.1279472839018739E-4</c:v>
                </c:pt>
                <c:pt idx="432">
                  <c:v>2.1234973524880961E-4</c:v>
                </c:pt>
                <c:pt idx="433">
                  <c:v>2.118635809482381E-4</c:v>
                </c:pt>
                <c:pt idx="434">
                  <c:v>2.1136883288664561E-4</c:v>
                </c:pt>
                <c:pt idx="435">
                  <c:v>2.1092660495233958E-4</c:v>
                </c:pt>
                <c:pt idx="436">
                  <c:v>2.1046024596443837E-4</c:v>
                </c:pt>
                <c:pt idx="437">
                  <c:v>2.1000038006794633E-4</c:v>
                </c:pt>
                <c:pt idx="438">
                  <c:v>2.095759837663362E-4</c:v>
                </c:pt>
                <c:pt idx="439">
                  <c:v>2.0914277703966365E-4</c:v>
                </c:pt>
                <c:pt idx="440">
                  <c:v>2.0868713185989688E-4</c:v>
                </c:pt>
                <c:pt idx="441">
                  <c:v>2.0827987151934266E-4</c:v>
                </c:pt>
                <c:pt idx="442">
                  <c:v>2.0785040438732838E-4</c:v>
                </c:pt>
                <c:pt idx="443">
                  <c:v>2.0742693311436223E-4</c:v>
                </c:pt>
                <c:pt idx="444">
                  <c:v>2.0702275475897275E-4</c:v>
                </c:pt>
                <c:pt idx="445">
                  <c:v>2.0658447009761405E-4</c:v>
                </c:pt>
                <c:pt idx="446">
                  <c:v>2.0621770878503771E-4</c:v>
                </c:pt>
                <c:pt idx="447">
                  <c:v>2.0581705729745512E-4</c:v>
                </c:pt>
                <c:pt idx="448">
                  <c:v>2.0540936096634591E-4</c:v>
                </c:pt>
                <c:pt idx="449">
                  <c:v>2.0505746118422598E-4</c:v>
                </c:pt>
                <c:pt idx="450">
                  <c:v>2.0468536713956264E-4</c:v>
                </c:pt>
                <c:pt idx="451">
                  <c:v>2.0431831927004252E-4</c:v>
                </c:pt>
                <c:pt idx="452">
                  <c:v>2.0394426731930521E-4</c:v>
                </c:pt>
                <c:pt idx="453">
                  <c:v>2.0358727636619171E-4</c:v>
                </c:pt>
                <c:pt idx="454">
                  <c:v>2.0320018278536362E-4</c:v>
                </c:pt>
                <c:pt idx="455">
                  <c:v>2.0286478454368319E-4</c:v>
                </c:pt>
                <c:pt idx="456">
                  <c:v>2.0252245808849635E-4</c:v>
                </c:pt>
                <c:pt idx="457">
                  <c:v>2.0216243850146036E-4</c:v>
                </c:pt>
                <c:pt idx="458">
                  <c:v>2.0184068262143532E-4</c:v>
                </c:pt>
                <c:pt idx="459">
                  <c:v>2.0150141665129271E-4</c:v>
                </c:pt>
                <c:pt idx="460">
                  <c:v>2.0116692208527117E-4</c:v>
                </c:pt>
                <c:pt idx="461">
                  <c:v>2.0086884488712219E-4</c:v>
                </c:pt>
                <c:pt idx="462">
                  <c:v>2.0054325213233912E-4</c:v>
                </c:pt>
                <c:pt idx="463">
                  <c:v>2.0021196453936529E-4</c:v>
                </c:pt>
                <c:pt idx="464">
                  <c:v>1.999158971351059E-4</c:v>
                </c:pt>
                <c:pt idx="465">
                  <c:v>1.9961372907377814E-4</c:v>
                </c:pt>
                <c:pt idx="466">
                  <c:v>1.9929596008540456E-4</c:v>
                </c:pt>
                <c:pt idx="467">
                  <c:v>1.9900225356787095E-4</c:v>
                </c:pt>
                <c:pt idx="468">
                  <c:v>1.9871255827249462E-4</c:v>
                </c:pt>
                <c:pt idx="469">
                  <c:v>1.9841736392681703E-4</c:v>
                </c:pt>
                <c:pt idx="470">
                  <c:v>1.9813566130223042E-4</c:v>
                </c:pt>
                <c:pt idx="471">
                  <c:v>1.9783023526163306E-4</c:v>
                </c:pt>
                <c:pt idx="472">
                  <c:v>1.975656241002987E-4</c:v>
                </c:pt>
                <c:pt idx="473">
                  <c:v>1.9731346000485697E-4</c:v>
                </c:pt>
                <c:pt idx="474">
                  <c:v>1.9703803637093336E-4</c:v>
                </c:pt>
                <c:pt idx="475">
                  <c:v>1.9676650928119045E-4</c:v>
                </c:pt>
                <c:pt idx="476">
                  <c:v>1.9650740063245259E-4</c:v>
                </c:pt>
                <c:pt idx="477">
                  <c:v>1.9625184297667093E-4</c:v>
                </c:pt>
                <c:pt idx="478">
                  <c:v>1.9599144694128388E-4</c:v>
                </c:pt>
                <c:pt idx="479">
                  <c:v>1.9573474042720442E-4</c:v>
                </c:pt>
                <c:pt idx="480">
                  <c:v>1.9547356907174471E-4</c:v>
                </c:pt>
                <c:pt idx="481">
                  <c:v>1.9524018528278649E-4</c:v>
                </c:pt>
                <c:pt idx="482">
                  <c:v>1.9500201373437011E-4</c:v>
                </c:pt>
                <c:pt idx="483">
                  <c:v>1.9475156878080295E-4</c:v>
                </c:pt>
                <c:pt idx="484">
                  <c:v>1.9452010982681458E-4</c:v>
                </c:pt>
                <c:pt idx="485">
                  <c:v>1.9429939084388971E-4</c:v>
                </c:pt>
                <c:pt idx="486">
                  <c:v>1.9405179523572462E-4</c:v>
                </c:pt>
                <c:pt idx="487">
                  <c:v>1.9384465224686406E-4</c:v>
                </c:pt>
                <c:pt idx="488">
                  <c:v>1.9361841853020274E-4</c:v>
                </c:pt>
                <c:pt idx="489">
                  <c:v>1.9339540202941598E-4</c:v>
                </c:pt>
                <c:pt idx="490">
                  <c:v>1.9318260081007256E-4</c:v>
                </c:pt>
                <c:pt idx="491">
                  <c:v>1.9295190363637687E-4</c:v>
                </c:pt>
                <c:pt idx="492">
                  <c:v>1.9275890307581212E-4</c:v>
                </c:pt>
                <c:pt idx="493">
                  <c:v>1.9254812032271803E-4</c:v>
                </c:pt>
                <c:pt idx="494">
                  <c:v>1.9233368730588109E-4</c:v>
                </c:pt>
                <c:pt idx="495">
                  <c:v>1.9214208272961631E-4</c:v>
                </c:pt>
                <c:pt idx="496">
                  <c:v>1.9194009016534514E-4</c:v>
                </c:pt>
                <c:pt idx="497">
                  <c:v>1.917601222955872E-4</c:v>
                </c:pt>
                <c:pt idx="498">
                  <c:v>1.9156357763200097E-4</c:v>
                </c:pt>
                <c:pt idx="499">
                  <c:v>1.9137604399753995E-4</c:v>
                </c:pt>
                <c:pt idx="500">
                  <c:v>1.9117274857595947E-4</c:v>
                </c:pt>
                <c:pt idx="501">
                  <c:v>1.9100267969312046E-4</c:v>
                </c:pt>
                <c:pt idx="502">
                  <c:v>1.9081694927232617E-4</c:v>
                </c:pt>
                <c:pt idx="503">
                  <c:v>1.9062801090947252E-4</c:v>
                </c:pt>
                <c:pt idx="504">
                  <c:v>1.9045919413902951E-4</c:v>
                </c:pt>
                <c:pt idx="505">
                  <c:v>1.9028123237289189E-4</c:v>
                </c:pt>
                <c:pt idx="506">
                  <c:v>1.9010581612060462E-4</c:v>
                </c:pt>
                <c:pt idx="507">
                  <c:v>1.8993844861522991E-4</c:v>
                </c:pt>
                <c:pt idx="508">
                  <c:v>1.8975702136882048E-4</c:v>
                </c:pt>
                <c:pt idx="509">
                  <c:v>1.8960525228534726E-4</c:v>
                </c:pt>
                <c:pt idx="510">
                  <c:v>1.8945013377263676E-4</c:v>
                </c:pt>
                <c:pt idx="511">
                  <c:v>1.8929185476782105E-4</c:v>
                </c:pt>
                <c:pt idx="512">
                  <c:v>1.8912544322224062E-4</c:v>
                </c:pt>
                <c:pt idx="513">
                  <c:v>1.8897676038846656E-4</c:v>
                </c:pt>
                <c:pt idx="514">
                  <c:v>1.8882002961936693E-4</c:v>
                </c:pt>
                <c:pt idx="515">
                  <c:v>1.8866554715568732E-4</c:v>
                </c:pt>
                <c:pt idx="516">
                  <c:v>1.8851815897027104E-4</c:v>
                </c:pt>
                <c:pt idx="517">
                  <c:v>1.883583961529728E-4</c:v>
                </c:pt>
                <c:pt idx="518">
                  <c:v>1.8822475542554381E-4</c:v>
                </c:pt>
                <c:pt idx="519">
                  <c:v>1.8807881884821241E-4</c:v>
                </c:pt>
                <c:pt idx="520">
                  <c:v>1.8793037359335468E-4</c:v>
                </c:pt>
                <c:pt idx="521">
                  <c:v>1.8780229124161233E-4</c:v>
                </c:pt>
                <c:pt idx="522">
                  <c:v>1.876669064562436E-4</c:v>
                </c:pt>
                <c:pt idx="523">
                  <c:v>1.8753340620513554E-4</c:v>
                </c:pt>
                <c:pt idx="524">
                  <c:v>1.8739740848168192E-4</c:v>
                </c:pt>
                <c:pt idx="525">
                  <c:v>1.8726766129244498E-4</c:v>
                </c:pt>
                <c:pt idx="526">
                  <c:v>1.8712702631417893E-4</c:v>
                </c:pt>
                <c:pt idx="527">
                  <c:v>1.8700521769214652E-4</c:v>
                </c:pt>
                <c:pt idx="528">
                  <c:v>1.8688093630991342E-4</c:v>
                </c:pt>
                <c:pt idx="529">
                  <c:v>1.8675027917926804E-4</c:v>
                </c:pt>
                <c:pt idx="530">
                  <c:v>1.8663355037212354E-4</c:v>
                </c:pt>
                <c:pt idx="531">
                  <c:v>1.8651051224370319E-4</c:v>
                </c:pt>
                <c:pt idx="532">
                  <c:v>1.8638924822837741E-4</c:v>
                </c:pt>
                <c:pt idx="533">
                  <c:v>1.8627739160842268E-4</c:v>
                </c:pt>
                <c:pt idx="534">
                  <c:v>1.8615949046749307E-4</c:v>
                </c:pt>
                <c:pt idx="535">
                  <c:v>1.8604329084250976E-4</c:v>
                </c:pt>
                <c:pt idx="536">
                  <c:v>1.8593243699321612E-4</c:v>
                </c:pt>
                <c:pt idx="537">
                  <c:v>1.8582313260120186E-4</c:v>
                </c:pt>
                <c:pt idx="538">
                  <c:v>1.8571178997360102E-4</c:v>
                </c:pt>
                <c:pt idx="539">
                  <c:v>1.8560205605136945E-4</c:v>
                </c:pt>
                <c:pt idx="540">
                  <c:v>1.8549044555254453E-4</c:v>
                </c:pt>
                <c:pt idx="541">
                  <c:v>1.8539073752568E-4</c:v>
                </c:pt>
                <c:pt idx="542">
                  <c:v>1.8528901111671318E-4</c:v>
                </c:pt>
                <c:pt idx="543">
                  <c:v>1.8518207235146736E-4</c:v>
                </c:pt>
                <c:pt idx="544">
                  <c:v>1.8508326792649051E-4</c:v>
                </c:pt>
                <c:pt idx="545">
                  <c:v>1.8499229966617304E-4</c:v>
                </c:pt>
                <c:pt idx="546">
                  <c:v>1.8488661399075724E-4</c:v>
                </c:pt>
                <c:pt idx="547">
                  <c:v>1.8479821924969128E-4</c:v>
                </c:pt>
                <c:pt idx="548">
                  <c:v>1.8470170289573695E-4</c:v>
                </c:pt>
                <c:pt idx="549">
                  <c:v>1.8460353963203603E-4</c:v>
                </c:pt>
                <c:pt idx="550">
                  <c:v>1.8451584791681337E-4</c:v>
                </c:pt>
                <c:pt idx="551">
                  <c:v>1.8442342373553946E-4</c:v>
                </c:pt>
                <c:pt idx="552">
                  <c:v>1.8433233971296311E-4</c:v>
                </c:pt>
                <c:pt idx="553">
                  <c:v>1.8424545192751509E-4</c:v>
                </c:pt>
                <c:pt idx="554">
                  <c:v>1.8415978431989241E-4</c:v>
                </c:pt>
                <c:pt idx="555">
                  <c:v>1.8407252512440628E-4</c:v>
                </c:pt>
                <c:pt idx="556">
                  <c:v>1.839865325422579E-4</c:v>
                </c:pt>
                <c:pt idx="557">
                  <c:v>1.8390993548389538E-4</c:v>
                </c:pt>
                <c:pt idx="558">
                  <c:v>1.8382362641774505E-4</c:v>
                </c:pt>
                <c:pt idx="559">
                  <c:v>1.837465270111795E-4</c:v>
                </c:pt>
                <c:pt idx="560">
                  <c:v>1.836652695154856E-4</c:v>
                </c:pt>
                <c:pt idx="561">
                  <c:v>1.8358519304130069E-4</c:v>
                </c:pt>
                <c:pt idx="562">
                  <c:v>1.8350880828667384E-4</c:v>
                </c:pt>
                <c:pt idx="563">
                  <c:v>1.8342602633080967E-4</c:v>
                </c:pt>
                <c:pt idx="564">
                  <c:v>1.8335679260491692E-4</c:v>
                </c:pt>
                <c:pt idx="565">
                  <c:v>1.8328120249864682E-4</c:v>
                </c:pt>
                <c:pt idx="566">
                  <c:v>1.8320432768571029E-4</c:v>
                </c:pt>
                <c:pt idx="567">
                  <c:v>1.8313565789839393E-4</c:v>
                </c:pt>
                <c:pt idx="568">
                  <c:v>1.8306328676393377E-4</c:v>
                </c:pt>
                <c:pt idx="569">
                  <c:v>1.8299882565590863E-4</c:v>
                </c:pt>
                <c:pt idx="570">
                  <c:v>1.8292844757627949E-4</c:v>
                </c:pt>
                <c:pt idx="571">
                  <c:v>1.8286131630378214E-4</c:v>
                </c:pt>
                <c:pt idx="572">
                  <c:v>1.8278856526629509E-4</c:v>
                </c:pt>
                <c:pt idx="573">
                  <c:v>1.8272772276783925E-4</c:v>
                </c:pt>
                <c:pt idx="574">
                  <c:v>1.8266129637880922E-4</c:v>
                </c:pt>
                <c:pt idx="575">
                  <c:v>1.8259374328533589E-4</c:v>
                </c:pt>
                <c:pt idx="576">
                  <c:v>1.8253340223537505E-4</c:v>
                </c:pt>
                <c:pt idx="577">
                  <c:v>1.8246981077194724E-4</c:v>
                </c:pt>
                <c:pt idx="578">
                  <c:v>1.8240714749463482E-4</c:v>
                </c:pt>
                <c:pt idx="579">
                  <c:v>1.8234737681890325E-4</c:v>
                </c:pt>
                <c:pt idx="580">
                  <c:v>1.8228260445938405E-4</c:v>
                </c:pt>
                <c:pt idx="581">
                  <c:v>1.8222843615386884E-4</c:v>
                </c:pt>
                <c:pt idx="582">
                  <c:v>1.8217119222698009E-4</c:v>
                </c:pt>
                <c:pt idx="583">
                  <c:v>1.8211475803916869E-4</c:v>
                </c:pt>
                <c:pt idx="584">
                  <c:v>1.8205728141909892E-4</c:v>
                </c:pt>
                <c:pt idx="585">
                  <c:v>1.8200245911240484E-4</c:v>
                </c:pt>
                <c:pt idx="586">
                  <c:v>1.819430504706237E-4</c:v>
                </c:pt>
                <c:pt idx="587">
                  <c:v>1.8189160665068045E-4</c:v>
                </c:pt>
                <c:pt idx="588">
                  <c:v>1.8183913007747512E-4</c:v>
                </c:pt>
                <c:pt idx="589">
                  <c:v>1.8178397414265912E-4</c:v>
                </c:pt>
                <c:pt idx="590">
                  <c:v>1.8173470909791951E-4</c:v>
                </c:pt>
                <c:pt idx="591">
                  <c:v>1.8168279273281782E-4</c:v>
                </c:pt>
                <c:pt idx="592">
                  <c:v>1.8163163663695463E-4</c:v>
                </c:pt>
                <c:pt idx="593">
                  <c:v>1.8158607547907716E-4</c:v>
                </c:pt>
                <c:pt idx="594">
                  <c:v>1.815363361964322E-4</c:v>
                </c:pt>
                <c:pt idx="595">
                  <c:v>1.8148575682504236E-4</c:v>
                </c:pt>
                <c:pt idx="596">
                  <c:v>1.8144058044407336E-4</c:v>
                </c:pt>
                <c:pt idx="597">
                  <c:v>1.8139449846034142E-4</c:v>
                </c:pt>
                <c:pt idx="598">
                  <c:v>1.8134606507434753E-4</c:v>
                </c:pt>
                <c:pt idx="599">
                  <c:v>1.8130132480610836E-4</c:v>
                </c:pt>
                <c:pt idx="600">
                  <c:v>1.8125721987240448E-4</c:v>
                </c:pt>
                <c:pt idx="601">
                  <c:v>1.8121230279070048E-4</c:v>
                </c:pt>
                <c:pt idx="602">
                  <c:v>1.8116946243018026E-4</c:v>
                </c:pt>
                <c:pt idx="603">
                  <c:v>1.8112304081616462E-4</c:v>
                </c:pt>
                <c:pt idx="604">
                  <c:v>1.8108284516213217E-4</c:v>
                </c:pt>
                <c:pt idx="605">
                  <c:v>1.8104455990840802E-4</c:v>
                </c:pt>
                <c:pt idx="606">
                  <c:v>1.810027653257504E-4</c:v>
                </c:pt>
                <c:pt idx="607">
                  <c:v>1.8096158481689816E-4</c:v>
                </c:pt>
                <c:pt idx="608">
                  <c:v>1.809223090171809E-4</c:v>
                </c:pt>
                <c:pt idx="609">
                  <c:v>1.8088359204170853E-4</c:v>
                </c:pt>
                <c:pt idx="610">
                  <c:v>1.8084416325439326E-4</c:v>
                </c:pt>
                <c:pt idx="611">
                  <c:v>1.8080531427715446E-4</c:v>
                </c:pt>
                <c:pt idx="612">
                  <c:v>1.8076581136630462E-4</c:v>
                </c:pt>
                <c:pt idx="613">
                  <c:v>1.8073053014917696E-4</c:v>
                </c:pt>
                <c:pt idx="614">
                  <c:v>1.8069454356721453E-4</c:v>
                </c:pt>
                <c:pt idx="615">
                  <c:v>1.8065672278490708E-4</c:v>
                </c:pt>
                <c:pt idx="616">
                  <c:v>1.8062178779836707E-4</c:v>
                </c:pt>
                <c:pt idx="617">
                  <c:v>1.8058963117258703E-4</c:v>
                </c:pt>
                <c:pt idx="618">
                  <c:v>1.8055115875059536E-4</c:v>
                </c:pt>
                <c:pt idx="619">
                  <c:v>1.8052105005957842E-4</c:v>
                </c:pt>
                <c:pt idx="620">
                  <c:v>1.8048695742060435E-4</c:v>
                </c:pt>
                <c:pt idx="621">
                  <c:v>1.8045229189039881E-4</c:v>
                </c:pt>
                <c:pt idx="622">
                  <c:v>1.8042133192590782E-4</c:v>
                </c:pt>
                <c:pt idx="623">
                  <c:v>1.8038870901432579E-4</c:v>
                </c:pt>
                <c:pt idx="624">
                  <c:v>1.8035656712399477E-4</c:v>
                </c:pt>
                <c:pt idx="625">
                  <c:v>1.8032591347556649E-4</c:v>
                </c:pt>
                <c:pt idx="626">
                  <c:v>1.8029569751279478E-4</c:v>
                </c:pt>
                <c:pt idx="627">
                  <c:v>1.8026492761721947E-4</c:v>
                </c:pt>
                <c:pt idx="628">
                  <c:v>1.8023461178522264E-4</c:v>
                </c:pt>
                <c:pt idx="629">
                  <c:v>1.8020665702357978E-4</c:v>
                </c:pt>
                <c:pt idx="630">
                  <c:v>1.8017720133061793E-4</c:v>
                </c:pt>
                <c:pt idx="631">
                  <c:v>1.801491099954454E-4</c:v>
                </c:pt>
                <c:pt idx="632">
                  <c:v>1.8011867312836281E-4</c:v>
                </c:pt>
                <c:pt idx="633">
                  <c:v>1.800932233472485E-4</c:v>
                </c:pt>
                <c:pt idx="634">
                  <c:v>1.8006544304284295E-4</c:v>
                </c:pt>
                <c:pt idx="635">
                  <c:v>1.8003719712018901E-4</c:v>
                </c:pt>
                <c:pt idx="636">
                  <c:v>1.8001197157553532E-4</c:v>
                </c:pt>
                <c:pt idx="637">
                  <c:v>1.799853921643297E-4</c:v>
                </c:pt>
                <c:pt idx="638">
                  <c:v>1.7995920574806712E-4</c:v>
                </c:pt>
                <c:pt idx="639">
                  <c:v>1.7993423283595259E-4</c:v>
                </c:pt>
                <c:pt idx="640">
                  <c:v>1.7990717541178057E-4</c:v>
                </c:pt>
                <c:pt idx="641">
                  <c:v>1.7988455186963097E-4</c:v>
                </c:pt>
                <c:pt idx="642">
                  <c:v>1.7986143927822999E-4</c:v>
                </c:pt>
                <c:pt idx="643">
                  <c:v>1.7983786654110338E-4</c:v>
                </c:pt>
                <c:pt idx="644">
                  <c:v>1.7981309445559902E-4</c:v>
                </c:pt>
                <c:pt idx="645">
                  <c:v>1.7979097184376766E-4</c:v>
                </c:pt>
                <c:pt idx="646">
                  <c:v>1.7976766247751686E-4</c:v>
                </c:pt>
                <c:pt idx="647">
                  <c:v>1.7974469834117511E-4</c:v>
                </c:pt>
                <c:pt idx="648">
                  <c:v>1.7972279893230613E-4</c:v>
                </c:pt>
                <c:pt idx="649">
                  <c:v>1.7969907216924084E-4</c:v>
                </c:pt>
                <c:pt idx="650">
                  <c:v>1.7967923398726611E-4</c:v>
                </c:pt>
                <c:pt idx="651">
                  <c:v>1.7965758015088513E-4</c:v>
                </c:pt>
                <c:pt idx="652">
                  <c:v>1.7963556445780248E-4</c:v>
                </c:pt>
                <c:pt idx="653">
                  <c:v>1.796165772511453E-4</c:v>
                </c:pt>
                <c:pt idx="654">
                  <c:v>1.7959651615588756E-4</c:v>
                </c:pt>
                <c:pt idx="655">
                  <c:v>1.7957674308736844E-4</c:v>
                </c:pt>
                <c:pt idx="656">
                  <c:v>1.7955660916620309E-4</c:v>
                </c:pt>
                <c:pt idx="657">
                  <c:v>1.7953740921565175E-4</c:v>
                </c:pt>
                <c:pt idx="658">
                  <c:v>1.7951660768095754E-4</c:v>
                </c:pt>
                <c:pt idx="659">
                  <c:v>1.794985989241798E-4</c:v>
                </c:pt>
                <c:pt idx="660">
                  <c:v>1.794802324531088E-4</c:v>
                </c:pt>
                <c:pt idx="661">
                  <c:v>1.7946093242356462E-4</c:v>
                </c:pt>
                <c:pt idx="662">
                  <c:v>1.79443697399869E-4</c:v>
                </c:pt>
                <c:pt idx="663">
                  <c:v>1.7942553862966936E-4</c:v>
                </c:pt>
                <c:pt idx="664">
                  <c:v>1.7940764963327819E-4</c:v>
                </c:pt>
                <c:pt idx="665">
                  <c:v>1.7939172041098853E-4</c:v>
                </c:pt>
                <c:pt idx="666">
                  <c:v>1.7937433396099885E-4</c:v>
                </c:pt>
                <c:pt idx="667">
                  <c:v>1.7935665768739332E-4</c:v>
                </c:pt>
                <c:pt idx="668">
                  <c:v>1.7934087293092449E-4</c:v>
                </c:pt>
                <c:pt idx="669">
                  <c:v>1.7932477499922546E-4</c:v>
                </c:pt>
                <c:pt idx="670">
                  <c:v>1.7930785921724471E-4</c:v>
                </c:pt>
                <c:pt idx="671">
                  <c:v>1.7929223657642328E-4</c:v>
                </c:pt>
                <c:pt idx="672">
                  <c:v>1.7927683890957128E-4</c:v>
                </c:pt>
                <c:pt idx="673">
                  <c:v>1.7926116093345984E-4</c:v>
                </c:pt>
                <c:pt idx="674">
                  <c:v>1.7924621088534964E-4</c:v>
                </c:pt>
                <c:pt idx="675">
                  <c:v>1.792300144983E-4</c:v>
                </c:pt>
                <c:pt idx="676">
                  <c:v>1.7921599323465466E-4</c:v>
                </c:pt>
                <c:pt idx="677">
                  <c:v>1.7920216736731792E-4</c:v>
                </c:pt>
                <c:pt idx="678">
                  <c:v>1.7918666874187049E-4</c:v>
                </c:pt>
                <c:pt idx="679">
                  <c:v>1.7917371116418933E-4</c:v>
                </c:pt>
                <c:pt idx="680">
                  <c:v>1.7915956869437211E-4</c:v>
                </c:pt>
                <c:pt idx="681">
                  <c:v>1.7914519100177355E-4</c:v>
                </c:pt>
                <c:pt idx="682">
                  <c:v>1.7913235230191218E-4</c:v>
                </c:pt>
                <c:pt idx="683">
                  <c:v>1.791188261588984E-4</c:v>
                </c:pt>
                <c:pt idx="684">
                  <c:v>1.7910550164892901E-4</c:v>
                </c:pt>
                <c:pt idx="685">
                  <c:v>1.790927961431848E-4</c:v>
                </c:pt>
                <c:pt idx="686">
                  <c:v>1.7908027403205966E-4</c:v>
                </c:pt>
                <c:pt idx="687">
                  <c:v>1.7906752440270663E-4</c:v>
                </c:pt>
                <c:pt idx="688">
                  <c:v>1.7905496495520103E-4</c:v>
                </c:pt>
                <c:pt idx="689">
                  <c:v>1.790437820685923E-4</c:v>
                </c:pt>
                <c:pt idx="690">
                  <c:v>1.7903118619256277E-4</c:v>
                </c:pt>
                <c:pt idx="691">
                  <c:v>1.790199388276954E-4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709640"/>
        <c:axId val="842708856"/>
      </c:lineChart>
      <c:dateAx>
        <c:axId val="8427096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it-IT"/>
          </a:p>
        </c:txPr>
        <c:crossAx val="842708856"/>
        <c:crosses val="autoZero"/>
        <c:auto val="1"/>
        <c:lblOffset val="100"/>
        <c:baseTimeUnit val="months"/>
      </c:dateAx>
      <c:valAx>
        <c:axId val="84270885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842709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Eur6M!$BD$2</c:f>
              <c:strCache>
                <c:ptCount val="1"/>
                <c:pt idx="0">
                  <c:v>from basis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Eur6M!$BC$3:$BC$693</c:f>
              <c:numCache>
                <c:formatCode>ddd\,\ dd\-mmm\-yyyy</c:formatCode>
                <c:ptCount val="691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  <c:pt idx="130">
                  <c:v>42467</c:v>
                </c:pt>
                <c:pt idx="131">
                  <c:v>42468</c:v>
                </c:pt>
                <c:pt idx="132">
                  <c:v>42471</c:v>
                </c:pt>
                <c:pt idx="133">
                  <c:v>42472</c:v>
                </c:pt>
                <c:pt idx="134">
                  <c:v>42473</c:v>
                </c:pt>
                <c:pt idx="135">
                  <c:v>42474</c:v>
                </c:pt>
                <c:pt idx="136">
                  <c:v>42475</c:v>
                </c:pt>
                <c:pt idx="137">
                  <c:v>42478</c:v>
                </c:pt>
                <c:pt idx="138">
                  <c:v>42479</c:v>
                </c:pt>
                <c:pt idx="139">
                  <c:v>42480</c:v>
                </c:pt>
                <c:pt idx="140">
                  <c:v>42481</c:v>
                </c:pt>
                <c:pt idx="141">
                  <c:v>42482</c:v>
                </c:pt>
                <c:pt idx="142">
                  <c:v>42485</c:v>
                </c:pt>
                <c:pt idx="143">
                  <c:v>42486</c:v>
                </c:pt>
                <c:pt idx="144">
                  <c:v>42487</c:v>
                </c:pt>
                <c:pt idx="145">
                  <c:v>42488</c:v>
                </c:pt>
                <c:pt idx="146">
                  <c:v>42489</c:v>
                </c:pt>
                <c:pt idx="147">
                  <c:v>42492</c:v>
                </c:pt>
                <c:pt idx="148">
                  <c:v>42493</c:v>
                </c:pt>
                <c:pt idx="149">
                  <c:v>42494</c:v>
                </c:pt>
                <c:pt idx="150">
                  <c:v>42495</c:v>
                </c:pt>
                <c:pt idx="151">
                  <c:v>42496</c:v>
                </c:pt>
                <c:pt idx="152">
                  <c:v>42499</c:v>
                </c:pt>
                <c:pt idx="153">
                  <c:v>42500</c:v>
                </c:pt>
                <c:pt idx="154">
                  <c:v>42501</c:v>
                </c:pt>
                <c:pt idx="155">
                  <c:v>42502</c:v>
                </c:pt>
                <c:pt idx="156">
                  <c:v>42503</c:v>
                </c:pt>
                <c:pt idx="157">
                  <c:v>42506</c:v>
                </c:pt>
                <c:pt idx="158">
                  <c:v>42507</c:v>
                </c:pt>
                <c:pt idx="159">
                  <c:v>42508</c:v>
                </c:pt>
                <c:pt idx="160">
                  <c:v>42509</c:v>
                </c:pt>
                <c:pt idx="161">
                  <c:v>42510</c:v>
                </c:pt>
                <c:pt idx="162">
                  <c:v>42513</c:v>
                </c:pt>
                <c:pt idx="163">
                  <c:v>42514</c:v>
                </c:pt>
                <c:pt idx="164">
                  <c:v>42515</c:v>
                </c:pt>
                <c:pt idx="165">
                  <c:v>42516</c:v>
                </c:pt>
                <c:pt idx="166">
                  <c:v>42517</c:v>
                </c:pt>
                <c:pt idx="167">
                  <c:v>42520</c:v>
                </c:pt>
                <c:pt idx="168">
                  <c:v>42521</c:v>
                </c:pt>
                <c:pt idx="169">
                  <c:v>42522</c:v>
                </c:pt>
                <c:pt idx="170">
                  <c:v>42523</c:v>
                </c:pt>
                <c:pt idx="171">
                  <c:v>42524</c:v>
                </c:pt>
                <c:pt idx="172">
                  <c:v>42527</c:v>
                </c:pt>
                <c:pt idx="173">
                  <c:v>42528</c:v>
                </c:pt>
                <c:pt idx="174">
                  <c:v>42529</c:v>
                </c:pt>
                <c:pt idx="175">
                  <c:v>42530</c:v>
                </c:pt>
                <c:pt idx="176">
                  <c:v>42531</c:v>
                </c:pt>
                <c:pt idx="177">
                  <c:v>42534</c:v>
                </c:pt>
                <c:pt idx="178">
                  <c:v>42535</c:v>
                </c:pt>
                <c:pt idx="179">
                  <c:v>42536</c:v>
                </c:pt>
                <c:pt idx="180">
                  <c:v>42537</c:v>
                </c:pt>
                <c:pt idx="181">
                  <c:v>42538</c:v>
                </c:pt>
                <c:pt idx="182">
                  <c:v>42541</c:v>
                </c:pt>
                <c:pt idx="183">
                  <c:v>42542</c:v>
                </c:pt>
                <c:pt idx="184">
                  <c:v>42543</c:v>
                </c:pt>
                <c:pt idx="185">
                  <c:v>42544</c:v>
                </c:pt>
                <c:pt idx="186">
                  <c:v>42545</c:v>
                </c:pt>
                <c:pt idx="187">
                  <c:v>42548</c:v>
                </c:pt>
                <c:pt idx="188">
                  <c:v>42549</c:v>
                </c:pt>
                <c:pt idx="189">
                  <c:v>42550</c:v>
                </c:pt>
                <c:pt idx="190">
                  <c:v>42551</c:v>
                </c:pt>
                <c:pt idx="191">
                  <c:v>42552</c:v>
                </c:pt>
                <c:pt idx="192">
                  <c:v>42555</c:v>
                </c:pt>
                <c:pt idx="193">
                  <c:v>42556</c:v>
                </c:pt>
                <c:pt idx="194">
                  <c:v>42557</c:v>
                </c:pt>
                <c:pt idx="195">
                  <c:v>42558</c:v>
                </c:pt>
                <c:pt idx="196">
                  <c:v>42559</c:v>
                </c:pt>
                <c:pt idx="197">
                  <c:v>42562</c:v>
                </c:pt>
                <c:pt idx="198">
                  <c:v>42563</c:v>
                </c:pt>
                <c:pt idx="199">
                  <c:v>42564</c:v>
                </c:pt>
                <c:pt idx="200">
                  <c:v>42565</c:v>
                </c:pt>
                <c:pt idx="201">
                  <c:v>42566</c:v>
                </c:pt>
                <c:pt idx="202">
                  <c:v>42569</c:v>
                </c:pt>
                <c:pt idx="203">
                  <c:v>42570</c:v>
                </c:pt>
                <c:pt idx="204">
                  <c:v>42571</c:v>
                </c:pt>
                <c:pt idx="205">
                  <c:v>42572</c:v>
                </c:pt>
                <c:pt idx="206">
                  <c:v>42573</c:v>
                </c:pt>
                <c:pt idx="207">
                  <c:v>42576</c:v>
                </c:pt>
                <c:pt idx="208">
                  <c:v>42577</c:v>
                </c:pt>
                <c:pt idx="209">
                  <c:v>42578</c:v>
                </c:pt>
                <c:pt idx="210">
                  <c:v>42579</c:v>
                </c:pt>
                <c:pt idx="211">
                  <c:v>42580</c:v>
                </c:pt>
                <c:pt idx="212">
                  <c:v>42583</c:v>
                </c:pt>
                <c:pt idx="213">
                  <c:v>42584</c:v>
                </c:pt>
                <c:pt idx="214">
                  <c:v>42585</c:v>
                </c:pt>
                <c:pt idx="215">
                  <c:v>42586</c:v>
                </c:pt>
                <c:pt idx="216">
                  <c:v>42587</c:v>
                </c:pt>
                <c:pt idx="217">
                  <c:v>42590</c:v>
                </c:pt>
                <c:pt idx="218">
                  <c:v>42591</c:v>
                </c:pt>
                <c:pt idx="219">
                  <c:v>42592</c:v>
                </c:pt>
                <c:pt idx="220">
                  <c:v>42593</c:v>
                </c:pt>
                <c:pt idx="221">
                  <c:v>42594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42604</c:v>
                </c:pt>
                <c:pt idx="228">
                  <c:v>42605</c:v>
                </c:pt>
                <c:pt idx="229">
                  <c:v>42606</c:v>
                </c:pt>
                <c:pt idx="230">
                  <c:v>42607</c:v>
                </c:pt>
                <c:pt idx="231">
                  <c:v>42608</c:v>
                </c:pt>
                <c:pt idx="232">
                  <c:v>42611</c:v>
                </c:pt>
                <c:pt idx="233">
                  <c:v>42612</c:v>
                </c:pt>
                <c:pt idx="234">
                  <c:v>42613</c:v>
                </c:pt>
                <c:pt idx="235">
                  <c:v>42614</c:v>
                </c:pt>
                <c:pt idx="236">
                  <c:v>42615</c:v>
                </c:pt>
                <c:pt idx="237">
                  <c:v>42618</c:v>
                </c:pt>
                <c:pt idx="238">
                  <c:v>42619</c:v>
                </c:pt>
                <c:pt idx="239">
                  <c:v>42620</c:v>
                </c:pt>
                <c:pt idx="240">
                  <c:v>42621</c:v>
                </c:pt>
                <c:pt idx="241">
                  <c:v>42622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42632</c:v>
                </c:pt>
                <c:pt idx="248">
                  <c:v>42633</c:v>
                </c:pt>
                <c:pt idx="249">
                  <c:v>42634</c:v>
                </c:pt>
                <c:pt idx="250">
                  <c:v>42635</c:v>
                </c:pt>
                <c:pt idx="251">
                  <c:v>42636</c:v>
                </c:pt>
                <c:pt idx="252">
                  <c:v>42639</c:v>
                </c:pt>
                <c:pt idx="253">
                  <c:v>42640</c:v>
                </c:pt>
                <c:pt idx="254">
                  <c:v>42641</c:v>
                </c:pt>
                <c:pt idx="255">
                  <c:v>42642</c:v>
                </c:pt>
                <c:pt idx="256">
                  <c:v>42643</c:v>
                </c:pt>
                <c:pt idx="257">
                  <c:v>42646</c:v>
                </c:pt>
                <c:pt idx="258">
                  <c:v>42647</c:v>
                </c:pt>
                <c:pt idx="259">
                  <c:v>42648</c:v>
                </c:pt>
                <c:pt idx="260">
                  <c:v>42649</c:v>
                </c:pt>
                <c:pt idx="261">
                  <c:v>42650</c:v>
                </c:pt>
                <c:pt idx="262">
                  <c:v>42653</c:v>
                </c:pt>
                <c:pt idx="263">
                  <c:v>42654</c:v>
                </c:pt>
                <c:pt idx="264">
                  <c:v>42655</c:v>
                </c:pt>
                <c:pt idx="265">
                  <c:v>42656</c:v>
                </c:pt>
                <c:pt idx="266">
                  <c:v>42657</c:v>
                </c:pt>
                <c:pt idx="267">
                  <c:v>42660</c:v>
                </c:pt>
                <c:pt idx="268">
                  <c:v>42661</c:v>
                </c:pt>
                <c:pt idx="269">
                  <c:v>42662</c:v>
                </c:pt>
                <c:pt idx="270">
                  <c:v>42663</c:v>
                </c:pt>
                <c:pt idx="271">
                  <c:v>42664</c:v>
                </c:pt>
                <c:pt idx="272">
                  <c:v>42667</c:v>
                </c:pt>
                <c:pt idx="273">
                  <c:v>42668</c:v>
                </c:pt>
                <c:pt idx="274">
                  <c:v>42669</c:v>
                </c:pt>
                <c:pt idx="275">
                  <c:v>42670</c:v>
                </c:pt>
                <c:pt idx="276">
                  <c:v>42671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42681</c:v>
                </c:pt>
                <c:pt idx="283">
                  <c:v>42682</c:v>
                </c:pt>
                <c:pt idx="284">
                  <c:v>42683</c:v>
                </c:pt>
                <c:pt idx="285">
                  <c:v>42684</c:v>
                </c:pt>
                <c:pt idx="286">
                  <c:v>42685</c:v>
                </c:pt>
                <c:pt idx="287">
                  <c:v>42688</c:v>
                </c:pt>
                <c:pt idx="288">
                  <c:v>42689</c:v>
                </c:pt>
                <c:pt idx="289">
                  <c:v>42690</c:v>
                </c:pt>
                <c:pt idx="290">
                  <c:v>42691</c:v>
                </c:pt>
                <c:pt idx="291">
                  <c:v>42692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42702</c:v>
                </c:pt>
                <c:pt idx="298">
                  <c:v>42703</c:v>
                </c:pt>
                <c:pt idx="299">
                  <c:v>42704</c:v>
                </c:pt>
                <c:pt idx="300">
                  <c:v>42705</c:v>
                </c:pt>
                <c:pt idx="301">
                  <c:v>42706</c:v>
                </c:pt>
                <c:pt idx="302">
                  <c:v>42709</c:v>
                </c:pt>
                <c:pt idx="303">
                  <c:v>42710</c:v>
                </c:pt>
                <c:pt idx="304">
                  <c:v>42711</c:v>
                </c:pt>
                <c:pt idx="305">
                  <c:v>42712</c:v>
                </c:pt>
                <c:pt idx="306">
                  <c:v>42713</c:v>
                </c:pt>
                <c:pt idx="307">
                  <c:v>42716</c:v>
                </c:pt>
                <c:pt idx="308">
                  <c:v>42717</c:v>
                </c:pt>
                <c:pt idx="309">
                  <c:v>42718</c:v>
                </c:pt>
                <c:pt idx="310">
                  <c:v>42719</c:v>
                </c:pt>
                <c:pt idx="311">
                  <c:v>42720</c:v>
                </c:pt>
                <c:pt idx="312">
                  <c:v>42723</c:v>
                </c:pt>
                <c:pt idx="313">
                  <c:v>42724</c:v>
                </c:pt>
                <c:pt idx="314">
                  <c:v>42725</c:v>
                </c:pt>
                <c:pt idx="315">
                  <c:v>42726</c:v>
                </c:pt>
                <c:pt idx="316">
                  <c:v>42727</c:v>
                </c:pt>
                <c:pt idx="317">
                  <c:v>42731</c:v>
                </c:pt>
                <c:pt idx="318">
                  <c:v>42732</c:v>
                </c:pt>
                <c:pt idx="319">
                  <c:v>42733</c:v>
                </c:pt>
                <c:pt idx="320">
                  <c:v>42734</c:v>
                </c:pt>
                <c:pt idx="321">
                  <c:v>42737</c:v>
                </c:pt>
                <c:pt idx="322">
                  <c:v>42738</c:v>
                </c:pt>
                <c:pt idx="323">
                  <c:v>42739</c:v>
                </c:pt>
                <c:pt idx="324">
                  <c:v>42740</c:v>
                </c:pt>
                <c:pt idx="325">
                  <c:v>42741</c:v>
                </c:pt>
                <c:pt idx="326">
                  <c:v>42744</c:v>
                </c:pt>
                <c:pt idx="327">
                  <c:v>42745</c:v>
                </c:pt>
                <c:pt idx="328">
                  <c:v>42746</c:v>
                </c:pt>
                <c:pt idx="329">
                  <c:v>42747</c:v>
                </c:pt>
                <c:pt idx="330">
                  <c:v>42748</c:v>
                </c:pt>
                <c:pt idx="331">
                  <c:v>42751</c:v>
                </c:pt>
                <c:pt idx="332">
                  <c:v>42752</c:v>
                </c:pt>
                <c:pt idx="333">
                  <c:v>42753</c:v>
                </c:pt>
                <c:pt idx="334">
                  <c:v>42754</c:v>
                </c:pt>
                <c:pt idx="335">
                  <c:v>42755</c:v>
                </c:pt>
                <c:pt idx="336">
                  <c:v>42758</c:v>
                </c:pt>
                <c:pt idx="337">
                  <c:v>42759</c:v>
                </c:pt>
                <c:pt idx="338">
                  <c:v>42760</c:v>
                </c:pt>
                <c:pt idx="339">
                  <c:v>42761</c:v>
                </c:pt>
                <c:pt idx="340">
                  <c:v>42762</c:v>
                </c:pt>
                <c:pt idx="341">
                  <c:v>42765</c:v>
                </c:pt>
                <c:pt idx="342">
                  <c:v>42766</c:v>
                </c:pt>
                <c:pt idx="343">
                  <c:v>42767</c:v>
                </c:pt>
                <c:pt idx="344">
                  <c:v>42768</c:v>
                </c:pt>
                <c:pt idx="345">
                  <c:v>42769</c:v>
                </c:pt>
                <c:pt idx="346">
                  <c:v>42772</c:v>
                </c:pt>
                <c:pt idx="347">
                  <c:v>42773</c:v>
                </c:pt>
                <c:pt idx="348">
                  <c:v>42774</c:v>
                </c:pt>
                <c:pt idx="349">
                  <c:v>42775</c:v>
                </c:pt>
                <c:pt idx="350">
                  <c:v>42776</c:v>
                </c:pt>
                <c:pt idx="351">
                  <c:v>42779</c:v>
                </c:pt>
                <c:pt idx="352">
                  <c:v>42780</c:v>
                </c:pt>
                <c:pt idx="353">
                  <c:v>42781</c:v>
                </c:pt>
                <c:pt idx="354">
                  <c:v>42782</c:v>
                </c:pt>
                <c:pt idx="355">
                  <c:v>42783</c:v>
                </c:pt>
                <c:pt idx="356">
                  <c:v>42786</c:v>
                </c:pt>
                <c:pt idx="357">
                  <c:v>42787</c:v>
                </c:pt>
                <c:pt idx="358">
                  <c:v>42788</c:v>
                </c:pt>
                <c:pt idx="359">
                  <c:v>42789</c:v>
                </c:pt>
                <c:pt idx="360">
                  <c:v>42790</c:v>
                </c:pt>
                <c:pt idx="361">
                  <c:v>42793</c:v>
                </c:pt>
                <c:pt idx="362">
                  <c:v>42794</c:v>
                </c:pt>
                <c:pt idx="363">
                  <c:v>42795</c:v>
                </c:pt>
                <c:pt idx="364">
                  <c:v>42796</c:v>
                </c:pt>
                <c:pt idx="365">
                  <c:v>42797</c:v>
                </c:pt>
                <c:pt idx="366">
                  <c:v>42800</c:v>
                </c:pt>
                <c:pt idx="367">
                  <c:v>42801</c:v>
                </c:pt>
                <c:pt idx="368">
                  <c:v>42802</c:v>
                </c:pt>
                <c:pt idx="369">
                  <c:v>42803</c:v>
                </c:pt>
                <c:pt idx="370">
                  <c:v>42804</c:v>
                </c:pt>
                <c:pt idx="371">
                  <c:v>42807</c:v>
                </c:pt>
                <c:pt idx="372">
                  <c:v>42808</c:v>
                </c:pt>
                <c:pt idx="373">
                  <c:v>42809</c:v>
                </c:pt>
                <c:pt idx="374">
                  <c:v>42810</c:v>
                </c:pt>
                <c:pt idx="375">
                  <c:v>42811</c:v>
                </c:pt>
                <c:pt idx="376">
                  <c:v>42814</c:v>
                </c:pt>
                <c:pt idx="377">
                  <c:v>42815</c:v>
                </c:pt>
                <c:pt idx="378">
                  <c:v>42816</c:v>
                </c:pt>
                <c:pt idx="379">
                  <c:v>42817</c:v>
                </c:pt>
                <c:pt idx="380">
                  <c:v>42818</c:v>
                </c:pt>
                <c:pt idx="381">
                  <c:v>42821</c:v>
                </c:pt>
                <c:pt idx="382">
                  <c:v>42822</c:v>
                </c:pt>
                <c:pt idx="383">
                  <c:v>42823</c:v>
                </c:pt>
                <c:pt idx="384">
                  <c:v>42824</c:v>
                </c:pt>
                <c:pt idx="385">
                  <c:v>42825</c:v>
                </c:pt>
                <c:pt idx="386">
                  <c:v>42828</c:v>
                </c:pt>
                <c:pt idx="387">
                  <c:v>42829</c:v>
                </c:pt>
                <c:pt idx="388">
                  <c:v>42830</c:v>
                </c:pt>
                <c:pt idx="389">
                  <c:v>42831</c:v>
                </c:pt>
                <c:pt idx="390">
                  <c:v>42832</c:v>
                </c:pt>
                <c:pt idx="391">
                  <c:v>42835</c:v>
                </c:pt>
                <c:pt idx="392">
                  <c:v>42836</c:v>
                </c:pt>
                <c:pt idx="393">
                  <c:v>42837</c:v>
                </c:pt>
                <c:pt idx="394">
                  <c:v>42838</c:v>
                </c:pt>
                <c:pt idx="395">
                  <c:v>42843</c:v>
                </c:pt>
                <c:pt idx="396">
                  <c:v>42844</c:v>
                </c:pt>
                <c:pt idx="397">
                  <c:v>42845</c:v>
                </c:pt>
                <c:pt idx="398">
                  <c:v>42846</c:v>
                </c:pt>
                <c:pt idx="399">
                  <c:v>42849</c:v>
                </c:pt>
                <c:pt idx="400">
                  <c:v>42850</c:v>
                </c:pt>
                <c:pt idx="401">
                  <c:v>42851</c:v>
                </c:pt>
                <c:pt idx="402">
                  <c:v>42852</c:v>
                </c:pt>
                <c:pt idx="403">
                  <c:v>42853</c:v>
                </c:pt>
                <c:pt idx="404">
                  <c:v>42857</c:v>
                </c:pt>
                <c:pt idx="405">
                  <c:v>42858</c:v>
                </c:pt>
                <c:pt idx="406">
                  <c:v>42859</c:v>
                </c:pt>
                <c:pt idx="407">
                  <c:v>42860</c:v>
                </c:pt>
                <c:pt idx="408">
                  <c:v>42863</c:v>
                </c:pt>
                <c:pt idx="409">
                  <c:v>42864</c:v>
                </c:pt>
                <c:pt idx="410">
                  <c:v>42865</c:v>
                </c:pt>
                <c:pt idx="411">
                  <c:v>42866</c:v>
                </c:pt>
                <c:pt idx="412">
                  <c:v>42867</c:v>
                </c:pt>
                <c:pt idx="413">
                  <c:v>42870</c:v>
                </c:pt>
                <c:pt idx="414">
                  <c:v>42871</c:v>
                </c:pt>
                <c:pt idx="415">
                  <c:v>42872</c:v>
                </c:pt>
                <c:pt idx="416">
                  <c:v>42873</c:v>
                </c:pt>
                <c:pt idx="417">
                  <c:v>42874</c:v>
                </c:pt>
                <c:pt idx="418">
                  <c:v>42877</c:v>
                </c:pt>
                <c:pt idx="419">
                  <c:v>42878</c:v>
                </c:pt>
                <c:pt idx="420">
                  <c:v>42879</c:v>
                </c:pt>
                <c:pt idx="421">
                  <c:v>42880</c:v>
                </c:pt>
                <c:pt idx="422">
                  <c:v>42881</c:v>
                </c:pt>
                <c:pt idx="423">
                  <c:v>42884</c:v>
                </c:pt>
                <c:pt idx="424">
                  <c:v>42885</c:v>
                </c:pt>
                <c:pt idx="425">
                  <c:v>42886</c:v>
                </c:pt>
                <c:pt idx="426">
                  <c:v>42887</c:v>
                </c:pt>
                <c:pt idx="427">
                  <c:v>42888</c:v>
                </c:pt>
                <c:pt idx="428">
                  <c:v>42891</c:v>
                </c:pt>
                <c:pt idx="429">
                  <c:v>42892</c:v>
                </c:pt>
                <c:pt idx="430">
                  <c:v>42893</c:v>
                </c:pt>
                <c:pt idx="431">
                  <c:v>42894</c:v>
                </c:pt>
                <c:pt idx="432">
                  <c:v>42895</c:v>
                </c:pt>
                <c:pt idx="433">
                  <c:v>42898</c:v>
                </c:pt>
                <c:pt idx="434">
                  <c:v>42899</c:v>
                </c:pt>
                <c:pt idx="435">
                  <c:v>42900</c:v>
                </c:pt>
                <c:pt idx="436">
                  <c:v>42901</c:v>
                </c:pt>
                <c:pt idx="437">
                  <c:v>42902</c:v>
                </c:pt>
                <c:pt idx="438">
                  <c:v>42905</c:v>
                </c:pt>
                <c:pt idx="439">
                  <c:v>42906</c:v>
                </c:pt>
                <c:pt idx="440">
                  <c:v>42907</c:v>
                </c:pt>
                <c:pt idx="441">
                  <c:v>42908</c:v>
                </c:pt>
                <c:pt idx="442">
                  <c:v>42909</c:v>
                </c:pt>
                <c:pt idx="443">
                  <c:v>42912</c:v>
                </c:pt>
                <c:pt idx="444">
                  <c:v>42913</c:v>
                </c:pt>
                <c:pt idx="445">
                  <c:v>42914</c:v>
                </c:pt>
                <c:pt idx="446">
                  <c:v>42915</c:v>
                </c:pt>
                <c:pt idx="447">
                  <c:v>42916</c:v>
                </c:pt>
                <c:pt idx="448">
                  <c:v>42919</c:v>
                </c:pt>
                <c:pt idx="449">
                  <c:v>42920</c:v>
                </c:pt>
                <c:pt idx="450">
                  <c:v>42921</c:v>
                </c:pt>
                <c:pt idx="451">
                  <c:v>42922</c:v>
                </c:pt>
                <c:pt idx="452">
                  <c:v>42923</c:v>
                </c:pt>
                <c:pt idx="453">
                  <c:v>42926</c:v>
                </c:pt>
                <c:pt idx="454">
                  <c:v>42927</c:v>
                </c:pt>
                <c:pt idx="455">
                  <c:v>42928</c:v>
                </c:pt>
                <c:pt idx="456">
                  <c:v>42929</c:v>
                </c:pt>
                <c:pt idx="457">
                  <c:v>42930</c:v>
                </c:pt>
                <c:pt idx="458">
                  <c:v>42933</c:v>
                </c:pt>
                <c:pt idx="459">
                  <c:v>42934</c:v>
                </c:pt>
                <c:pt idx="460">
                  <c:v>42935</c:v>
                </c:pt>
                <c:pt idx="461">
                  <c:v>42936</c:v>
                </c:pt>
                <c:pt idx="462">
                  <c:v>42937</c:v>
                </c:pt>
                <c:pt idx="463">
                  <c:v>42940</c:v>
                </c:pt>
                <c:pt idx="464">
                  <c:v>42941</c:v>
                </c:pt>
                <c:pt idx="465">
                  <c:v>42942</c:v>
                </c:pt>
                <c:pt idx="466">
                  <c:v>42943</c:v>
                </c:pt>
                <c:pt idx="467">
                  <c:v>42944</c:v>
                </c:pt>
                <c:pt idx="468">
                  <c:v>42947</c:v>
                </c:pt>
                <c:pt idx="469">
                  <c:v>42948</c:v>
                </c:pt>
                <c:pt idx="470">
                  <c:v>42949</c:v>
                </c:pt>
                <c:pt idx="471">
                  <c:v>42950</c:v>
                </c:pt>
                <c:pt idx="472">
                  <c:v>42951</c:v>
                </c:pt>
                <c:pt idx="473">
                  <c:v>42954</c:v>
                </c:pt>
                <c:pt idx="474">
                  <c:v>42955</c:v>
                </c:pt>
                <c:pt idx="475">
                  <c:v>42956</c:v>
                </c:pt>
                <c:pt idx="476">
                  <c:v>42957</c:v>
                </c:pt>
                <c:pt idx="477">
                  <c:v>42958</c:v>
                </c:pt>
                <c:pt idx="478">
                  <c:v>42961</c:v>
                </c:pt>
                <c:pt idx="479">
                  <c:v>42962</c:v>
                </c:pt>
                <c:pt idx="480">
                  <c:v>42963</c:v>
                </c:pt>
                <c:pt idx="481">
                  <c:v>42964</c:v>
                </c:pt>
                <c:pt idx="482">
                  <c:v>42965</c:v>
                </c:pt>
                <c:pt idx="483">
                  <c:v>42968</c:v>
                </c:pt>
                <c:pt idx="484">
                  <c:v>42969</c:v>
                </c:pt>
                <c:pt idx="485">
                  <c:v>42970</c:v>
                </c:pt>
                <c:pt idx="486">
                  <c:v>42971</c:v>
                </c:pt>
                <c:pt idx="487">
                  <c:v>42972</c:v>
                </c:pt>
                <c:pt idx="488">
                  <c:v>42975</c:v>
                </c:pt>
                <c:pt idx="489">
                  <c:v>42976</c:v>
                </c:pt>
                <c:pt idx="490">
                  <c:v>42977</c:v>
                </c:pt>
                <c:pt idx="491">
                  <c:v>42978</c:v>
                </c:pt>
                <c:pt idx="492">
                  <c:v>42979</c:v>
                </c:pt>
                <c:pt idx="493">
                  <c:v>42982</c:v>
                </c:pt>
                <c:pt idx="494">
                  <c:v>42983</c:v>
                </c:pt>
                <c:pt idx="495">
                  <c:v>42984</c:v>
                </c:pt>
                <c:pt idx="496">
                  <c:v>42985</c:v>
                </c:pt>
                <c:pt idx="497">
                  <c:v>42986</c:v>
                </c:pt>
                <c:pt idx="498">
                  <c:v>42989</c:v>
                </c:pt>
                <c:pt idx="499">
                  <c:v>42990</c:v>
                </c:pt>
                <c:pt idx="500">
                  <c:v>42991</c:v>
                </c:pt>
                <c:pt idx="501">
                  <c:v>42992</c:v>
                </c:pt>
                <c:pt idx="502">
                  <c:v>42993</c:v>
                </c:pt>
                <c:pt idx="503">
                  <c:v>42996</c:v>
                </c:pt>
                <c:pt idx="504">
                  <c:v>42997</c:v>
                </c:pt>
                <c:pt idx="505">
                  <c:v>42998</c:v>
                </c:pt>
                <c:pt idx="506">
                  <c:v>42999</c:v>
                </c:pt>
                <c:pt idx="507">
                  <c:v>43000</c:v>
                </c:pt>
                <c:pt idx="508">
                  <c:v>43003</c:v>
                </c:pt>
                <c:pt idx="509">
                  <c:v>43004</c:v>
                </c:pt>
                <c:pt idx="510">
                  <c:v>43005</c:v>
                </c:pt>
                <c:pt idx="511">
                  <c:v>43006</c:v>
                </c:pt>
                <c:pt idx="512">
                  <c:v>43007</c:v>
                </c:pt>
                <c:pt idx="513">
                  <c:v>43010</c:v>
                </c:pt>
                <c:pt idx="514">
                  <c:v>43011</c:v>
                </c:pt>
                <c:pt idx="515">
                  <c:v>43012</c:v>
                </c:pt>
                <c:pt idx="516">
                  <c:v>43013</c:v>
                </c:pt>
                <c:pt idx="517">
                  <c:v>43014</c:v>
                </c:pt>
                <c:pt idx="518">
                  <c:v>43017</c:v>
                </c:pt>
                <c:pt idx="519">
                  <c:v>43018</c:v>
                </c:pt>
                <c:pt idx="520">
                  <c:v>43019</c:v>
                </c:pt>
                <c:pt idx="521">
                  <c:v>43020</c:v>
                </c:pt>
                <c:pt idx="522">
                  <c:v>43021</c:v>
                </c:pt>
                <c:pt idx="523">
                  <c:v>43024</c:v>
                </c:pt>
                <c:pt idx="524">
                  <c:v>43025</c:v>
                </c:pt>
                <c:pt idx="525">
                  <c:v>43026</c:v>
                </c:pt>
                <c:pt idx="526">
                  <c:v>43027</c:v>
                </c:pt>
                <c:pt idx="527">
                  <c:v>43028</c:v>
                </c:pt>
                <c:pt idx="528">
                  <c:v>43031</c:v>
                </c:pt>
                <c:pt idx="529">
                  <c:v>43032</c:v>
                </c:pt>
                <c:pt idx="530">
                  <c:v>43033</c:v>
                </c:pt>
                <c:pt idx="531">
                  <c:v>43034</c:v>
                </c:pt>
                <c:pt idx="532">
                  <c:v>43035</c:v>
                </c:pt>
                <c:pt idx="533">
                  <c:v>43038</c:v>
                </c:pt>
                <c:pt idx="534">
                  <c:v>43039</c:v>
                </c:pt>
                <c:pt idx="535">
                  <c:v>43040</c:v>
                </c:pt>
                <c:pt idx="536">
                  <c:v>43041</c:v>
                </c:pt>
                <c:pt idx="537">
                  <c:v>43042</c:v>
                </c:pt>
                <c:pt idx="538">
                  <c:v>43045</c:v>
                </c:pt>
                <c:pt idx="539">
                  <c:v>43046</c:v>
                </c:pt>
                <c:pt idx="540">
                  <c:v>43047</c:v>
                </c:pt>
                <c:pt idx="541">
                  <c:v>43048</c:v>
                </c:pt>
                <c:pt idx="542">
                  <c:v>43049</c:v>
                </c:pt>
                <c:pt idx="543">
                  <c:v>43052</c:v>
                </c:pt>
                <c:pt idx="544">
                  <c:v>43053</c:v>
                </c:pt>
                <c:pt idx="545">
                  <c:v>43054</c:v>
                </c:pt>
                <c:pt idx="546">
                  <c:v>43055</c:v>
                </c:pt>
                <c:pt idx="547">
                  <c:v>43056</c:v>
                </c:pt>
                <c:pt idx="548">
                  <c:v>43059</c:v>
                </c:pt>
                <c:pt idx="549">
                  <c:v>43060</c:v>
                </c:pt>
                <c:pt idx="550">
                  <c:v>43061</c:v>
                </c:pt>
                <c:pt idx="551">
                  <c:v>43062</c:v>
                </c:pt>
                <c:pt idx="552">
                  <c:v>43063</c:v>
                </c:pt>
                <c:pt idx="553">
                  <c:v>43066</c:v>
                </c:pt>
                <c:pt idx="554">
                  <c:v>43067</c:v>
                </c:pt>
                <c:pt idx="555">
                  <c:v>43068</c:v>
                </c:pt>
                <c:pt idx="556">
                  <c:v>43069</c:v>
                </c:pt>
                <c:pt idx="557">
                  <c:v>43070</c:v>
                </c:pt>
                <c:pt idx="558">
                  <c:v>43073</c:v>
                </c:pt>
                <c:pt idx="559">
                  <c:v>43074</c:v>
                </c:pt>
                <c:pt idx="560">
                  <c:v>43075</c:v>
                </c:pt>
                <c:pt idx="561">
                  <c:v>43076</c:v>
                </c:pt>
                <c:pt idx="562">
                  <c:v>43077</c:v>
                </c:pt>
                <c:pt idx="563">
                  <c:v>43080</c:v>
                </c:pt>
                <c:pt idx="564">
                  <c:v>43081</c:v>
                </c:pt>
                <c:pt idx="565">
                  <c:v>43082</c:v>
                </c:pt>
                <c:pt idx="566">
                  <c:v>43083</c:v>
                </c:pt>
                <c:pt idx="567">
                  <c:v>43084</c:v>
                </c:pt>
                <c:pt idx="568">
                  <c:v>43087</c:v>
                </c:pt>
                <c:pt idx="569">
                  <c:v>43088</c:v>
                </c:pt>
                <c:pt idx="570">
                  <c:v>43089</c:v>
                </c:pt>
                <c:pt idx="571">
                  <c:v>43090</c:v>
                </c:pt>
                <c:pt idx="572">
                  <c:v>43091</c:v>
                </c:pt>
                <c:pt idx="573">
                  <c:v>43096</c:v>
                </c:pt>
                <c:pt idx="574">
                  <c:v>43097</c:v>
                </c:pt>
                <c:pt idx="575">
                  <c:v>43098</c:v>
                </c:pt>
                <c:pt idx="576">
                  <c:v>43102</c:v>
                </c:pt>
                <c:pt idx="577">
                  <c:v>43103</c:v>
                </c:pt>
                <c:pt idx="578">
                  <c:v>43104</c:v>
                </c:pt>
                <c:pt idx="579">
                  <c:v>43105</c:v>
                </c:pt>
                <c:pt idx="580">
                  <c:v>43108</c:v>
                </c:pt>
                <c:pt idx="581">
                  <c:v>43109</c:v>
                </c:pt>
                <c:pt idx="582">
                  <c:v>43110</c:v>
                </c:pt>
                <c:pt idx="583">
                  <c:v>43111</c:v>
                </c:pt>
                <c:pt idx="584">
                  <c:v>43112</c:v>
                </c:pt>
                <c:pt idx="585">
                  <c:v>43115</c:v>
                </c:pt>
                <c:pt idx="586">
                  <c:v>43116</c:v>
                </c:pt>
                <c:pt idx="587">
                  <c:v>43117</c:v>
                </c:pt>
                <c:pt idx="588">
                  <c:v>43118</c:v>
                </c:pt>
                <c:pt idx="589">
                  <c:v>43119</c:v>
                </c:pt>
                <c:pt idx="590">
                  <c:v>43122</c:v>
                </c:pt>
                <c:pt idx="591">
                  <c:v>43123</c:v>
                </c:pt>
                <c:pt idx="592">
                  <c:v>43124</c:v>
                </c:pt>
                <c:pt idx="593">
                  <c:v>43125</c:v>
                </c:pt>
                <c:pt idx="594">
                  <c:v>43126</c:v>
                </c:pt>
                <c:pt idx="595">
                  <c:v>43129</c:v>
                </c:pt>
                <c:pt idx="596">
                  <c:v>43130</c:v>
                </c:pt>
                <c:pt idx="597">
                  <c:v>43131</c:v>
                </c:pt>
                <c:pt idx="598">
                  <c:v>43132</c:v>
                </c:pt>
                <c:pt idx="599">
                  <c:v>43133</c:v>
                </c:pt>
                <c:pt idx="600">
                  <c:v>43136</c:v>
                </c:pt>
                <c:pt idx="601">
                  <c:v>43137</c:v>
                </c:pt>
                <c:pt idx="602">
                  <c:v>43138</c:v>
                </c:pt>
                <c:pt idx="603">
                  <c:v>43139</c:v>
                </c:pt>
                <c:pt idx="604">
                  <c:v>43140</c:v>
                </c:pt>
                <c:pt idx="605">
                  <c:v>43143</c:v>
                </c:pt>
                <c:pt idx="606">
                  <c:v>43144</c:v>
                </c:pt>
                <c:pt idx="607">
                  <c:v>43145</c:v>
                </c:pt>
                <c:pt idx="608">
                  <c:v>43146</c:v>
                </c:pt>
                <c:pt idx="609">
                  <c:v>43147</c:v>
                </c:pt>
                <c:pt idx="610">
                  <c:v>43150</c:v>
                </c:pt>
                <c:pt idx="611">
                  <c:v>43151</c:v>
                </c:pt>
                <c:pt idx="612">
                  <c:v>43152</c:v>
                </c:pt>
                <c:pt idx="613">
                  <c:v>43153</c:v>
                </c:pt>
                <c:pt idx="614">
                  <c:v>43154</c:v>
                </c:pt>
                <c:pt idx="615">
                  <c:v>43157</c:v>
                </c:pt>
                <c:pt idx="616">
                  <c:v>43158</c:v>
                </c:pt>
                <c:pt idx="617">
                  <c:v>43159</c:v>
                </c:pt>
                <c:pt idx="618">
                  <c:v>43160</c:v>
                </c:pt>
                <c:pt idx="619">
                  <c:v>43161</c:v>
                </c:pt>
                <c:pt idx="620">
                  <c:v>43164</c:v>
                </c:pt>
                <c:pt idx="621">
                  <c:v>43165</c:v>
                </c:pt>
                <c:pt idx="622">
                  <c:v>43166</c:v>
                </c:pt>
                <c:pt idx="623">
                  <c:v>43167</c:v>
                </c:pt>
                <c:pt idx="624">
                  <c:v>43168</c:v>
                </c:pt>
                <c:pt idx="625">
                  <c:v>43171</c:v>
                </c:pt>
                <c:pt idx="626">
                  <c:v>43172</c:v>
                </c:pt>
                <c:pt idx="627">
                  <c:v>43173</c:v>
                </c:pt>
                <c:pt idx="628">
                  <c:v>43174</c:v>
                </c:pt>
                <c:pt idx="629">
                  <c:v>43175</c:v>
                </c:pt>
                <c:pt idx="630">
                  <c:v>43178</c:v>
                </c:pt>
                <c:pt idx="631">
                  <c:v>43179</c:v>
                </c:pt>
                <c:pt idx="632">
                  <c:v>43180</c:v>
                </c:pt>
                <c:pt idx="633">
                  <c:v>43181</c:v>
                </c:pt>
                <c:pt idx="634">
                  <c:v>43182</c:v>
                </c:pt>
                <c:pt idx="635">
                  <c:v>43185</c:v>
                </c:pt>
                <c:pt idx="636">
                  <c:v>43186</c:v>
                </c:pt>
                <c:pt idx="637">
                  <c:v>43187</c:v>
                </c:pt>
                <c:pt idx="638">
                  <c:v>43188</c:v>
                </c:pt>
                <c:pt idx="639">
                  <c:v>43193</c:v>
                </c:pt>
                <c:pt idx="640">
                  <c:v>43194</c:v>
                </c:pt>
                <c:pt idx="641">
                  <c:v>43195</c:v>
                </c:pt>
                <c:pt idx="642">
                  <c:v>43196</c:v>
                </c:pt>
                <c:pt idx="643">
                  <c:v>43199</c:v>
                </c:pt>
                <c:pt idx="644">
                  <c:v>43200</c:v>
                </c:pt>
                <c:pt idx="645">
                  <c:v>43201</c:v>
                </c:pt>
                <c:pt idx="646">
                  <c:v>43202</c:v>
                </c:pt>
                <c:pt idx="647">
                  <c:v>43203</c:v>
                </c:pt>
                <c:pt idx="648">
                  <c:v>43206</c:v>
                </c:pt>
                <c:pt idx="649">
                  <c:v>43207</c:v>
                </c:pt>
                <c:pt idx="650">
                  <c:v>43208</c:v>
                </c:pt>
                <c:pt idx="651">
                  <c:v>43209</c:v>
                </c:pt>
                <c:pt idx="652">
                  <c:v>43210</c:v>
                </c:pt>
                <c:pt idx="653">
                  <c:v>43213</c:v>
                </c:pt>
                <c:pt idx="654">
                  <c:v>43214</c:v>
                </c:pt>
                <c:pt idx="655">
                  <c:v>43215</c:v>
                </c:pt>
                <c:pt idx="656">
                  <c:v>43216</c:v>
                </c:pt>
                <c:pt idx="657">
                  <c:v>43217</c:v>
                </c:pt>
                <c:pt idx="658">
                  <c:v>43220</c:v>
                </c:pt>
                <c:pt idx="659">
                  <c:v>43222</c:v>
                </c:pt>
                <c:pt idx="660">
                  <c:v>43223</c:v>
                </c:pt>
                <c:pt idx="661">
                  <c:v>43224</c:v>
                </c:pt>
                <c:pt idx="662">
                  <c:v>43227</c:v>
                </c:pt>
                <c:pt idx="663">
                  <c:v>43228</c:v>
                </c:pt>
                <c:pt idx="664">
                  <c:v>43229</c:v>
                </c:pt>
                <c:pt idx="665">
                  <c:v>43230</c:v>
                </c:pt>
                <c:pt idx="666">
                  <c:v>43231</c:v>
                </c:pt>
                <c:pt idx="667">
                  <c:v>43234</c:v>
                </c:pt>
                <c:pt idx="668">
                  <c:v>43235</c:v>
                </c:pt>
                <c:pt idx="669">
                  <c:v>43236</c:v>
                </c:pt>
                <c:pt idx="670">
                  <c:v>43237</c:v>
                </c:pt>
                <c:pt idx="671">
                  <c:v>43238</c:v>
                </c:pt>
                <c:pt idx="672">
                  <c:v>43241</c:v>
                </c:pt>
                <c:pt idx="673">
                  <c:v>43242</c:v>
                </c:pt>
                <c:pt idx="674">
                  <c:v>43243</c:v>
                </c:pt>
                <c:pt idx="675">
                  <c:v>43244</c:v>
                </c:pt>
                <c:pt idx="676">
                  <c:v>43245</c:v>
                </c:pt>
                <c:pt idx="677">
                  <c:v>43248</c:v>
                </c:pt>
                <c:pt idx="678">
                  <c:v>43249</c:v>
                </c:pt>
                <c:pt idx="679">
                  <c:v>43250</c:v>
                </c:pt>
                <c:pt idx="680">
                  <c:v>43251</c:v>
                </c:pt>
                <c:pt idx="681">
                  <c:v>43252</c:v>
                </c:pt>
                <c:pt idx="682">
                  <c:v>43255</c:v>
                </c:pt>
                <c:pt idx="683">
                  <c:v>43256</c:v>
                </c:pt>
                <c:pt idx="684">
                  <c:v>43257</c:v>
                </c:pt>
                <c:pt idx="685">
                  <c:v>43258</c:v>
                </c:pt>
                <c:pt idx="686">
                  <c:v>43259</c:v>
                </c:pt>
                <c:pt idx="687">
                  <c:v>43262</c:v>
                </c:pt>
                <c:pt idx="688">
                  <c:v>43263</c:v>
                </c:pt>
                <c:pt idx="689">
                  <c:v>43264</c:v>
                </c:pt>
                <c:pt idx="690">
                  <c:v>43265</c:v>
                </c:pt>
              </c:numCache>
            </c:numRef>
          </c:cat>
          <c:val>
            <c:numRef>
              <c:f>Eur6M!$BD$3:$BD$693</c:f>
              <c:numCache>
                <c:formatCode>0.0000%</c:formatCode>
                <c:ptCount val="691"/>
                <c:pt idx="0">
                  <c:v>2.1811793221960298E-4</c:v>
                </c:pt>
                <c:pt idx="1">
                  <c:v>2.1776522068731361E-4</c:v>
                </c:pt>
                <c:pt idx="2">
                  <c:v>2.1809799385415015E-4</c:v>
                </c:pt>
                <c:pt idx="3">
                  <c:v>2.1855146777311204E-4</c:v>
                </c:pt>
                <c:pt idx="4">
                  <c:v>2.1903741457285171E-4</c:v>
                </c:pt>
                <c:pt idx="5">
                  <c:v>2.1919900961758329E-4</c:v>
                </c:pt>
                <c:pt idx="6">
                  <c:v>2.2004979953953017E-4</c:v>
                </c:pt>
                <c:pt idx="7">
                  <c:v>2.2007142643259343E-4</c:v>
                </c:pt>
                <c:pt idx="8">
                  <c:v>2.2004809485548597E-4</c:v>
                </c:pt>
                <c:pt idx="9">
                  <c:v>2.2000456098782766E-4</c:v>
                </c:pt>
                <c:pt idx="10">
                  <c:v>2.1968319619338942E-4</c:v>
                </c:pt>
                <c:pt idx="11">
                  <c:v>2.1996196870883433E-4</c:v>
                </c:pt>
                <c:pt idx="12">
                  <c:v>2.199673724894267E-4</c:v>
                </c:pt>
                <c:pt idx="13">
                  <c:v>2.1995750440449827E-4</c:v>
                </c:pt>
                <c:pt idx="14">
                  <c:v>2.1992121896732968E-4</c:v>
                </c:pt>
                <c:pt idx="15">
                  <c:v>2.195507773395614E-4</c:v>
                </c:pt>
                <c:pt idx="16">
                  <c:v>2.1936542735394147E-4</c:v>
                </c:pt>
                <c:pt idx="17">
                  <c:v>2.1913461488971809E-4</c:v>
                </c:pt>
                <c:pt idx="18">
                  <c:v>2.1887846072691906E-4</c:v>
                </c:pt>
                <c:pt idx="19">
                  <c:v>2.186028435960522E-4</c:v>
                </c:pt>
                <c:pt idx="20">
                  <c:v>2.1846451399689881E-4</c:v>
                </c:pt>
                <c:pt idx="21">
                  <c:v>2.1361808891630683E-4</c:v>
                </c:pt>
                <c:pt idx="22">
                  <c:v>2.1333259858822553E-4</c:v>
                </c:pt>
                <c:pt idx="23">
                  <c:v>2.1305676778299616E-4</c:v>
                </c:pt>
                <c:pt idx="24">
                  <c:v>2.1279020544332227E-4</c:v>
                </c:pt>
                <c:pt idx="25">
                  <c:v>2.1253252051058979E-4</c:v>
                </c:pt>
                <c:pt idx="26">
                  <c:v>2.1180881953847326E-4</c:v>
                </c:pt>
                <c:pt idx="27">
                  <c:v>2.1158273361266832E-4</c:v>
                </c:pt>
                <c:pt idx="28">
                  <c:v>2.1136356978053089E-4</c:v>
                </c:pt>
                <c:pt idx="29">
                  <c:v>2.1115093697202745E-4</c:v>
                </c:pt>
                <c:pt idx="30">
                  <c:v>2.1094444412063815E-4</c:v>
                </c:pt>
                <c:pt idx="31">
                  <c:v>2.1035789460530666E-4</c:v>
                </c:pt>
                <c:pt idx="32">
                  <c:v>2.1017205087325486E-4</c:v>
                </c:pt>
                <c:pt idx="33">
                  <c:v>2.0999039173673031E-4</c:v>
                </c:pt>
                <c:pt idx="34">
                  <c:v>2.0981252611955057E-4</c:v>
                </c:pt>
                <c:pt idx="35">
                  <c:v>2.0963806294421557E-4</c:v>
                </c:pt>
                <c:pt idx="36">
                  <c:v>2.0913117727275731E-4</c:v>
                </c:pt>
                <c:pt idx="37">
                  <c:v>2.0896641306125219E-4</c:v>
                </c:pt>
                <c:pt idx="38">
                  <c:v>2.0880309588300949E-4</c:v>
                </c:pt>
                <c:pt idx="39">
                  <c:v>2.0864083464954897E-4</c:v>
                </c:pt>
                <c:pt idx="40">
                  <c:v>2.0847923827546481E-4</c:v>
                </c:pt>
                <c:pt idx="41">
                  <c:v>2.0783700588970801E-4</c:v>
                </c:pt>
                <c:pt idx="42">
                  <c:v>2.0767257418386105E-4</c:v>
                </c:pt>
                <c:pt idx="43">
                  <c:v>2.0750683320576061E-4</c:v>
                </c:pt>
                <c:pt idx="44">
                  <c:v>2.0733939400576919E-4</c:v>
                </c:pt>
                <c:pt idx="45">
                  <c:v>2.0683959446831613E-4</c:v>
                </c:pt>
                <c:pt idx="46">
                  <c:v>2.06644875971866E-4</c:v>
                </c:pt>
                <c:pt idx="47">
                  <c:v>2.0646311138902742E-4</c:v>
                </c:pt>
                <c:pt idx="48">
                  <c:v>2.0627734747242851E-4</c:v>
                </c:pt>
                <c:pt idx="49">
                  <c:v>2.0608743662297782E-4</c:v>
                </c:pt>
                <c:pt idx="50">
                  <c:v>2.0554298130466818E-4</c:v>
                </c:pt>
                <c:pt idx="51">
                  <c:v>2.052910727842795E-4</c:v>
                </c:pt>
                <c:pt idx="52">
                  <c:v>2.050841847239349E-4</c:v>
                </c:pt>
                <c:pt idx="53">
                  <c:v>2.048747310219021E-4</c:v>
                </c:pt>
                <c:pt idx="54">
                  <c:v>2.0466298827310296E-4</c:v>
                </c:pt>
                <c:pt idx="55">
                  <c:v>2.0409480896845683E-4</c:v>
                </c:pt>
                <c:pt idx="56">
                  <c:v>2.0379865867810299E-4</c:v>
                </c:pt>
                <c:pt idx="57">
                  <c:v>2.0357961958173402E-4</c:v>
                </c:pt>
                <c:pt idx="58">
                  <c:v>2.0335995098192113E-4</c:v>
                </c:pt>
                <c:pt idx="59">
                  <c:v>2.0313992946135553E-4</c:v>
                </c:pt>
                <c:pt idx="60">
                  <c:v>2.0226184582407885E-4</c:v>
                </c:pt>
                <c:pt idx="61">
                  <c:v>2.0204420842046081E-4</c:v>
                </c:pt>
                <c:pt idx="62">
                  <c:v>2.0182787757039666E-4</c:v>
                </c:pt>
                <c:pt idx="63">
                  <c:v>2.0177573922642355E-4</c:v>
                </c:pt>
                <c:pt idx="64">
                  <c:v>1.8984947211407878E-4</c:v>
                </c:pt>
                <c:pt idx="65">
                  <c:v>1.8964375099833194E-4</c:v>
                </c:pt>
                <c:pt idx="66">
                  <c:v>1.8944111898738122E-4</c:v>
                </c:pt>
                <c:pt idx="67">
                  <c:v>1.8924185415505432E-4</c:v>
                </c:pt>
                <c:pt idx="68">
                  <c:v>1.890462345663948E-4</c:v>
                </c:pt>
                <c:pt idx="69">
                  <c:v>1.8848402791944369E-4</c:v>
                </c:pt>
                <c:pt idx="70">
                  <c:v>1.8830576995457115E-4</c:v>
                </c:pt>
                <c:pt idx="71">
                  <c:v>1.8813254754848171E-4</c:v>
                </c:pt>
                <c:pt idx="72">
                  <c:v>1.8796463876138769E-4</c:v>
                </c:pt>
                <c:pt idx="73">
                  <c:v>1.878023216486699E-4</c:v>
                </c:pt>
                <c:pt idx="74">
                  <c:v>1.8735170090531286E-4</c:v>
                </c:pt>
                <c:pt idx="75">
                  <c:v>1.8721453102941545E-4</c:v>
                </c:pt>
                <c:pt idx="76">
                  <c:v>1.8708434309030501E-4</c:v>
                </c:pt>
                <c:pt idx="77">
                  <c:v>1.8696141513457827E-4</c:v>
                </c:pt>
                <c:pt idx="78">
                  <c:v>1.8684602520927117E-4</c:v>
                </c:pt>
                <c:pt idx="79">
                  <c:v>1.865478640550433E-4</c:v>
                </c:pt>
                <c:pt idx="80">
                  <c:v>1.8646540668400223E-4</c:v>
                </c:pt>
                <c:pt idx="81">
                  <c:v>1.8639187755352561E-4</c:v>
                </c:pt>
                <c:pt idx="82">
                  <c:v>1.8632747717926148E-4</c:v>
                </c:pt>
                <c:pt idx="83">
                  <c:v>1.8627209600049769E-4</c:v>
                </c:pt>
                <c:pt idx="84">
                  <c:v>1.8615819679570464E-4</c:v>
                </c:pt>
                <c:pt idx="85">
                  <c:v>1.8613702154865434E-4</c:v>
                </c:pt>
                <c:pt idx="86">
                  <c:v>1.8612393006690951E-4</c:v>
                </c:pt>
                <c:pt idx="87">
                  <c:v>1.8611873525837015E-4</c:v>
                </c:pt>
                <c:pt idx="88">
                  <c:v>1.8612125003137535E-4</c:v>
                </c:pt>
                <c:pt idx="89">
                  <c:v>1.8617318090679942E-4</c:v>
                </c:pt>
                <c:pt idx="90">
                  <c:v>1.8620466306477887E-4</c:v>
                </c:pt>
                <c:pt idx="91">
                  <c:v>1.8624291932403824E-4</c:v>
                </c:pt>
                <c:pt idx="92">
                  <c:v>1.8628776258588931E-4</c:v>
                </c:pt>
                <c:pt idx="93">
                  <c:v>1.8633900575032631E-4</c:v>
                </c:pt>
                <c:pt idx="94">
                  <c:v>1.8652926361209919E-4</c:v>
                </c:pt>
                <c:pt idx="95">
                  <c:v>1.86604235337191E-4</c:v>
                </c:pt>
                <c:pt idx="96">
                  <c:v>1.866846714345342E-4</c:v>
                </c:pt>
                <c:pt idx="97">
                  <c:v>1.867703847953388E-4</c:v>
                </c:pt>
                <c:pt idx="98">
                  <c:v>1.8686118830510504E-4</c:v>
                </c:pt>
                <c:pt idx="99">
                  <c:v>1.871622686051371E-4</c:v>
                </c:pt>
                <c:pt idx="100">
                  <c:v>1.8727156157541546E-4</c:v>
                </c:pt>
                <c:pt idx="101">
                  <c:v>1.8738500911688637E-4</c:v>
                </c:pt>
                <c:pt idx="102">
                  <c:v>1.8750242410890119E-4</c:v>
                </c:pt>
                <c:pt idx="103">
                  <c:v>1.876236194312505E-4</c:v>
                </c:pt>
                <c:pt idx="104">
                  <c:v>1.8829925328717434E-4</c:v>
                </c:pt>
                <c:pt idx="105">
                  <c:v>1.8843769180260821E-4</c:v>
                </c:pt>
                <c:pt idx="106">
                  <c:v>1.885787760247393E-4</c:v>
                </c:pt>
                <c:pt idx="107">
                  <c:v>1.8902806495950519E-4</c:v>
                </c:pt>
                <c:pt idx="108">
                  <c:v>1.8902221936262684E-4</c:v>
                </c:pt>
                <c:pt idx="109">
                  <c:v>1.8931740500011362E-4</c:v>
                </c:pt>
                <c:pt idx="110">
                  <c:v>1.8947047679795939E-4</c:v>
                </c:pt>
                <c:pt idx="111">
                  <c:v>1.8962489873189503E-4</c:v>
                </c:pt>
                <c:pt idx="112">
                  <c:v>1.9010331588608132E-4</c:v>
                </c:pt>
                <c:pt idx="113">
                  <c:v>1.9009936958850609E-4</c:v>
                </c:pt>
                <c:pt idx="114">
                  <c:v>1.9041078234138811E-4</c:v>
                </c:pt>
                <c:pt idx="115">
                  <c:v>1.905694744299884E-4</c:v>
                </c:pt>
                <c:pt idx="116">
                  <c:v>1.9072855835167643E-4</c:v>
                </c:pt>
                <c:pt idx="117">
                  <c:v>1.9122491279949068E-4</c:v>
                </c:pt>
                <c:pt idx="118">
                  <c:v>1.9121838855291559E-4</c:v>
                </c:pt>
                <c:pt idx="119">
                  <c:v>1.9153881344339312E-4</c:v>
                </c:pt>
                <c:pt idx="120">
                  <c:v>1.9170608773563683E-4</c:v>
                </c:pt>
                <c:pt idx="121">
                  <c:v>1.9187586484887447E-4</c:v>
                </c:pt>
                <c:pt idx="122">
                  <c:v>1.9241993036955122E-4</c:v>
                </c:pt>
                <c:pt idx="123">
                  <c:v>1.9296536811691284E-4</c:v>
                </c:pt>
                <c:pt idx="124">
                  <c:v>1.9316180561839533E-4</c:v>
                </c:pt>
                <c:pt idx="125">
                  <c:v>1.9315417622154239E-4</c:v>
                </c:pt>
                <c:pt idx="126">
                  <c:v>1.9378798054420972E-4</c:v>
                </c:pt>
                <c:pt idx="127">
                  <c:v>1.9399784189613154E-4</c:v>
                </c:pt>
                <c:pt idx="128">
                  <c:v>1.9422425892551913E-4</c:v>
                </c:pt>
                <c:pt idx="129">
                  <c:v>1.9445753262227177E-4</c:v>
                </c:pt>
                <c:pt idx="130">
                  <c:v>1.9469799119860095E-4</c:v>
                </c:pt>
                <c:pt idx="131">
                  <c:v>1.9545723759592892E-4</c:v>
                </c:pt>
                <c:pt idx="132">
                  <c:v>1.957382384443207E-4</c:v>
                </c:pt>
                <c:pt idx="133">
                  <c:v>1.9601954452089552E-4</c:v>
                </c:pt>
                <c:pt idx="134">
                  <c:v>1.9631000471187672E-4</c:v>
                </c:pt>
                <c:pt idx="135">
                  <c:v>1.9660994721899238E-4</c:v>
                </c:pt>
                <c:pt idx="136">
                  <c:v>1.9753129133074038E-4</c:v>
                </c:pt>
                <c:pt idx="137">
                  <c:v>1.9791110441584264E-4</c:v>
                </c:pt>
                <c:pt idx="138">
                  <c:v>1.982633814994122E-4</c:v>
                </c:pt>
                <c:pt idx="139">
                  <c:v>1.9862711008982839E-4</c:v>
                </c:pt>
                <c:pt idx="140">
                  <c:v>1.9900261838226712E-4</c:v>
                </c:pt>
                <c:pt idx="141">
                  <c:v>2.0012150531263615E-4</c:v>
                </c:pt>
                <c:pt idx="142">
                  <c:v>2.006290124390748E-4</c:v>
                </c:pt>
                <c:pt idx="143">
                  <c:v>2.0106834213301053E-4</c:v>
                </c:pt>
                <c:pt idx="144">
                  <c:v>2.0152137838676777E-4</c:v>
                </c:pt>
                <c:pt idx="145">
                  <c:v>2.0198823010820203E-4</c:v>
                </c:pt>
                <c:pt idx="146">
                  <c:v>2.0333394924339487E-4</c:v>
                </c:pt>
                <c:pt idx="147">
                  <c:v>2.0445141605576877E-4</c:v>
                </c:pt>
                <c:pt idx="148">
                  <c:v>2.0499705626617434E-4</c:v>
                </c:pt>
                <c:pt idx="149">
                  <c:v>2.0555661074544746E-4</c:v>
                </c:pt>
                <c:pt idx="150">
                  <c:v>2.0711971498318487E-4</c:v>
                </c:pt>
                <c:pt idx="151">
                  <c:v>2.0721793195246845E-4</c:v>
                </c:pt>
                <c:pt idx="152">
                  <c:v>2.0856405736327643E-4</c:v>
                </c:pt>
                <c:pt idx="153">
                  <c:v>2.0920767355492312E-4</c:v>
                </c:pt>
                <c:pt idx="154">
                  <c:v>2.0986539603922547E-4</c:v>
                </c:pt>
                <c:pt idx="155">
                  <c:v>2.116482327878031E-4</c:v>
                </c:pt>
                <c:pt idx="156">
                  <c:v>2.1178411646621072E-4</c:v>
                </c:pt>
                <c:pt idx="157">
                  <c:v>2.1336656279139548E-4</c:v>
                </c:pt>
                <c:pt idx="158">
                  <c:v>2.1410949898005151E-4</c:v>
                </c:pt>
                <c:pt idx="159">
                  <c:v>2.1486673343562582E-4</c:v>
                </c:pt>
                <c:pt idx="160">
                  <c:v>2.1686334510312967E-4</c:v>
                </c:pt>
                <c:pt idx="161">
                  <c:v>2.1704186334710893E-4</c:v>
                </c:pt>
                <c:pt idx="162">
                  <c:v>2.1886833939221975E-4</c:v>
                </c:pt>
                <c:pt idx="163">
                  <c:v>2.1971193924306422E-4</c:v>
                </c:pt>
                <c:pt idx="164">
                  <c:v>2.2057002928426066E-4</c:v>
                </c:pt>
                <c:pt idx="165">
                  <c:v>2.2277436332769851E-4</c:v>
                </c:pt>
                <c:pt idx="166">
                  <c:v>2.2300053069000271E-4</c:v>
                </c:pt>
                <c:pt idx="167">
                  <c:v>2.2507879177631777E-4</c:v>
                </c:pt>
                <c:pt idx="168">
                  <c:v>2.2532966074351179E-4</c:v>
                </c:pt>
                <c:pt idx="169">
                  <c:v>2.2628290803881833E-4</c:v>
                </c:pt>
                <c:pt idx="170">
                  <c:v>2.2725094334887205E-4</c:v>
                </c:pt>
                <c:pt idx="171">
                  <c:v>2.2966947417220595E-4</c:v>
                </c:pt>
                <c:pt idx="172">
                  <c:v>2.3127151565412152E-4</c:v>
                </c:pt>
                <c:pt idx="173">
                  <c:v>2.3231390421385263E-4</c:v>
                </c:pt>
                <c:pt idx="174">
                  <c:v>2.3337124605110707E-4</c:v>
                </c:pt>
                <c:pt idx="175">
                  <c:v>2.3444353609715252E-4</c:v>
                </c:pt>
                <c:pt idx="176">
                  <c:v>2.3705778906139279E-4</c:v>
                </c:pt>
                <c:pt idx="177">
                  <c:v>2.3887914224357635E-4</c:v>
                </c:pt>
                <c:pt idx="178">
                  <c:v>2.4002381470487457E-4</c:v>
                </c:pt>
                <c:pt idx="179">
                  <c:v>2.4118246714531432E-4</c:v>
                </c:pt>
                <c:pt idx="180">
                  <c:v>2.4235497064506998E-4</c:v>
                </c:pt>
                <c:pt idx="181">
                  <c:v>2.4515305538418922E-4</c:v>
                </c:pt>
                <c:pt idx="182">
                  <c:v>2.4718107363029291E-4</c:v>
                </c:pt>
                <c:pt idx="183">
                  <c:v>2.4842101620775879E-4</c:v>
                </c:pt>
                <c:pt idx="184">
                  <c:v>2.4967408334633468E-4</c:v>
                </c:pt>
                <c:pt idx="185">
                  <c:v>2.5094015395818144E-4</c:v>
                </c:pt>
                <c:pt idx="186">
                  <c:v>2.547649521112935E-4</c:v>
                </c:pt>
                <c:pt idx="187">
                  <c:v>2.5613204933125946E-4</c:v>
                </c:pt>
                <c:pt idx="188">
                  <c:v>2.5746132094251281E-4</c:v>
                </c:pt>
                <c:pt idx="189">
                  <c:v>2.588028694685515E-4</c:v>
                </c:pt>
                <c:pt idx="190">
                  <c:v>2.6015657381454736E-4</c:v>
                </c:pt>
                <c:pt idx="191">
                  <c:v>2.7633546362154502E-4</c:v>
                </c:pt>
                <c:pt idx="192">
                  <c:v>2.7970295316435907E-4</c:v>
                </c:pt>
                <c:pt idx="193">
                  <c:v>2.8112122413372141E-4</c:v>
                </c:pt>
                <c:pt idx="194">
                  <c:v>2.8255091119246188E-4</c:v>
                </c:pt>
                <c:pt idx="195">
                  <c:v>2.8569839677726781E-4</c:v>
                </c:pt>
                <c:pt idx="196">
                  <c:v>2.863007629091449E-4</c:v>
                </c:pt>
                <c:pt idx="197">
                  <c:v>2.8986637231715633E-4</c:v>
                </c:pt>
                <c:pt idx="198">
                  <c:v>2.9136202658845884E-4</c:v>
                </c:pt>
                <c:pt idx="199">
                  <c:v>2.9286825382704565E-4</c:v>
                </c:pt>
                <c:pt idx="200">
                  <c:v>2.9616858149907098E-4</c:v>
                </c:pt>
                <c:pt idx="201">
                  <c:v>2.9680720340815323E-4</c:v>
                </c:pt>
                <c:pt idx="202">
                  <c:v>3.0055376866332674E-4</c:v>
                </c:pt>
                <c:pt idx="203">
                  <c:v>3.021209041642603E-4</c:v>
                </c:pt>
                <c:pt idx="204">
                  <c:v>3.0369776943653035E-4</c:v>
                </c:pt>
                <c:pt idx="205">
                  <c:v>3.0714434585236755E-4</c:v>
                </c:pt>
                <c:pt idx="206">
                  <c:v>3.0781369705804859E-4</c:v>
                </c:pt>
                <c:pt idx="207">
                  <c:v>3.1172382613360887E-4</c:v>
                </c:pt>
                <c:pt idx="208">
                  <c:v>3.1335654026663231E-4</c:v>
                </c:pt>
                <c:pt idx="209">
                  <c:v>3.1499814090119038E-4</c:v>
                </c:pt>
                <c:pt idx="210">
                  <c:v>3.1858486450436578E-4</c:v>
                </c:pt>
                <c:pt idx="211">
                  <c:v>3.20255064070973E-4</c:v>
                </c:pt>
                <c:pt idx="212">
                  <c:v>3.2334051634033814E-4</c:v>
                </c:pt>
                <c:pt idx="213">
                  <c:v>3.2503675811954859E-4</c:v>
                </c:pt>
                <c:pt idx="214">
                  <c:v>3.2674256698197172E-4</c:v>
                </c:pt>
                <c:pt idx="215">
                  <c:v>3.3047058150336897E-4</c:v>
                </c:pt>
                <c:pt idx="216">
                  <c:v>3.3119316585574046E-4</c:v>
                </c:pt>
                <c:pt idx="217">
                  <c:v>3.3541979026187877E-4</c:v>
                </c:pt>
                <c:pt idx="218">
                  <c:v>3.3718580524612899E-4</c:v>
                </c:pt>
                <c:pt idx="219">
                  <c:v>3.3896232184821539E-4</c:v>
                </c:pt>
                <c:pt idx="220">
                  <c:v>3.4283775901039297E-4</c:v>
                </c:pt>
                <c:pt idx="221">
                  <c:v>3.4359501386309972E-4</c:v>
                </c:pt>
                <c:pt idx="222">
                  <c:v>3.4800710168418327E-4</c:v>
                </c:pt>
                <c:pt idx="223">
                  <c:v>3.4984943151939384E-4</c:v>
                </c:pt>
                <c:pt idx="224">
                  <c:v>3.5170319747578483E-4</c:v>
                </c:pt>
                <c:pt idx="225">
                  <c:v>3.557317027252747E-4</c:v>
                </c:pt>
                <c:pt idx="226">
                  <c:v>3.5653058014608788E-4</c:v>
                </c:pt>
                <c:pt idx="227">
                  <c:v>3.6114824148225649E-4</c:v>
                </c:pt>
                <c:pt idx="228">
                  <c:v>3.6307342760277811E-4</c:v>
                </c:pt>
                <c:pt idx="229">
                  <c:v>3.6501098431958616E-4</c:v>
                </c:pt>
                <c:pt idx="230">
                  <c:v>3.6919771686903395E-4</c:v>
                </c:pt>
                <c:pt idx="231">
                  <c:v>3.7004541042584554E-4</c:v>
                </c:pt>
                <c:pt idx="232">
                  <c:v>3.7375559389506266E-4</c:v>
                </c:pt>
                <c:pt idx="233">
                  <c:v>3.7463025514871144E-4</c:v>
                </c:pt>
                <c:pt idx="234">
                  <c:v>3.7551176653199747E-4</c:v>
                </c:pt>
                <c:pt idx="235">
                  <c:v>3.7753790151951946E-4</c:v>
                </c:pt>
                <c:pt idx="236">
                  <c:v>3.7957768266351152E-4</c:v>
                </c:pt>
                <c:pt idx="237">
                  <c:v>3.8694155822285159E-4</c:v>
                </c:pt>
                <c:pt idx="238">
                  <c:v>3.878759822597175E-4</c:v>
                </c:pt>
                <c:pt idx="239">
                  <c:v>3.8998602927992098E-4</c:v>
                </c:pt>
                <c:pt idx="240">
                  <c:v>3.9211053649184253E-4</c:v>
                </c:pt>
                <c:pt idx="241">
                  <c:v>3.9424963956949556E-4</c:v>
                </c:pt>
                <c:pt idx="242">
                  <c:v>4.0195111320197763E-4</c:v>
                </c:pt>
                <c:pt idx="243">
                  <c:v>4.0295472394658889E-4</c:v>
                </c:pt>
                <c:pt idx="244">
                  <c:v>4.0516884140966354E-4</c:v>
                </c:pt>
                <c:pt idx="245">
                  <c:v>4.0739831159867954E-4</c:v>
                </c:pt>
                <c:pt idx="246">
                  <c:v>4.0964298437649665E-4</c:v>
                </c:pt>
                <c:pt idx="247">
                  <c:v>4.1769372977846218E-4</c:v>
                </c:pt>
                <c:pt idx="248">
                  <c:v>4.1876955535876569E-4</c:v>
                </c:pt>
                <c:pt idx="249">
                  <c:v>4.210871315498338E-4</c:v>
                </c:pt>
                <c:pt idx="250">
                  <c:v>4.2341866650388724E-4</c:v>
                </c:pt>
                <c:pt idx="251">
                  <c:v>4.2576395290963072E-4</c:v>
                </c:pt>
                <c:pt idx="252">
                  <c:v>4.3413877463137032E-4</c:v>
                </c:pt>
                <c:pt idx="253">
                  <c:v>4.3527846676044734E-4</c:v>
                </c:pt>
                <c:pt idx="254">
                  <c:v>4.3768940069029264E-4</c:v>
                </c:pt>
                <c:pt idx="255">
                  <c:v>4.4011284216430963E-4</c:v>
                </c:pt>
                <c:pt idx="256">
                  <c:v>4.4382430964406727E-4</c:v>
                </c:pt>
                <c:pt idx="257">
                  <c:v>4.5121598784984585E-4</c:v>
                </c:pt>
                <c:pt idx="258">
                  <c:v>4.5370306763723714E-4</c:v>
                </c:pt>
                <c:pt idx="259">
                  <c:v>4.5620137443252328E-4</c:v>
                </c:pt>
                <c:pt idx="260">
                  <c:v>4.5871067709312655E-4</c:v>
                </c:pt>
                <c:pt idx="261">
                  <c:v>4.6123074447427333E-4</c:v>
                </c:pt>
                <c:pt idx="262">
                  <c:v>4.6885322345898014E-4</c:v>
                </c:pt>
                <c:pt idx="263">
                  <c:v>4.7141403822756914E-4</c:v>
                </c:pt>
                <c:pt idx="264">
                  <c:v>4.7398446195725749E-4</c:v>
                </c:pt>
                <c:pt idx="265">
                  <c:v>4.7656426349141289E-4</c:v>
                </c:pt>
                <c:pt idx="266">
                  <c:v>4.845196522357443E-4</c:v>
                </c:pt>
                <c:pt idx="267">
                  <c:v>4.8832063873696424E-4</c:v>
                </c:pt>
                <c:pt idx="268">
                  <c:v>4.8959584749364135E-4</c:v>
                </c:pt>
                <c:pt idx="269">
                  <c:v>4.9222706138568422E-4</c:v>
                </c:pt>
                <c:pt idx="270">
                  <c:v>4.9486603490539276E-4</c:v>
                </c:pt>
                <c:pt idx="271">
                  <c:v>4.9751253687505264E-4</c:v>
                </c:pt>
                <c:pt idx="272">
                  <c:v>5.0549490167936626E-4</c:v>
                </c:pt>
                <c:pt idx="273">
                  <c:v>5.0816920562952409E-4</c:v>
                </c:pt>
                <c:pt idx="274">
                  <c:v>5.1084988210812099E-4</c:v>
                </c:pt>
                <c:pt idx="275">
                  <c:v>5.1353674245595878E-4</c:v>
                </c:pt>
                <c:pt idx="276">
                  <c:v>5.1622976814807563E-4</c:v>
                </c:pt>
                <c:pt idx="277">
                  <c:v>5.2016533747306604E-4</c:v>
                </c:pt>
                <c:pt idx="278">
                  <c:v>5.2706400449043325E-4</c:v>
                </c:pt>
                <c:pt idx="279">
                  <c:v>5.28384092357792E-4</c:v>
                </c:pt>
                <c:pt idx="280">
                  <c:v>5.311109766854156E-4</c:v>
                </c:pt>
                <c:pt idx="281">
                  <c:v>5.3384420365171854E-4</c:v>
                </c:pt>
                <c:pt idx="282">
                  <c:v>5.4350440008038873E-4</c:v>
                </c:pt>
                <c:pt idx="283">
                  <c:v>5.4484102035360651E-4</c:v>
                </c:pt>
                <c:pt idx="284">
                  <c:v>5.4760632234409311E-4</c:v>
                </c:pt>
                <c:pt idx="285">
                  <c:v>5.5037811170080412E-4</c:v>
                </c:pt>
                <c:pt idx="286">
                  <c:v>5.5315641254013895E-4</c:v>
                </c:pt>
                <c:pt idx="287">
                  <c:v>5.6297776156548091E-4</c:v>
                </c:pt>
                <c:pt idx="288">
                  <c:v>5.6433521304508148E-4</c:v>
                </c:pt>
                <c:pt idx="289">
                  <c:v>5.6714643302983696E-4</c:v>
                </c:pt>
                <c:pt idx="290">
                  <c:v>5.6996430918148072E-4</c:v>
                </c:pt>
                <c:pt idx="291">
                  <c:v>5.727888656124377E-4</c:v>
                </c:pt>
                <c:pt idx="292">
                  <c:v>5.8277439135149232E-4</c:v>
                </c:pt>
                <c:pt idx="293">
                  <c:v>5.8415437629928115E-4</c:v>
                </c:pt>
                <c:pt idx="294">
                  <c:v>5.8701269574693005E-4</c:v>
                </c:pt>
                <c:pt idx="295">
                  <c:v>5.8987784011664275E-4</c:v>
                </c:pt>
                <c:pt idx="296">
                  <c:v>5.9274983351068663E-4</c:v>
                </c:pt>
                <c:pt idx="297">
                  <c:v>6.029025165536757E-4</c:v>
                </c:pt>
                <c:pt idx="298">
                  <c:v>6.0430677937639934E-4</c:v>
                </c:pt>
                <c:pt idx="299">
                  <c:v>6.0871544742219783E-4</c:v>
                </c:pt>
                <c:pt idx="300">
                  <c:v>6.1163237239409047E-4</c:v>
                </c:pt>
                <c:pt idx="301">
                  <c:v>6.1455630235641696E-4</c:v>
                </c:pt>
                <c:pt idx="302">
                  <c:v>6.2337036189315503E-4</c:v>
                </c:pt>
                <c:pt idx="303">
                  <c:v>6.2632255152129783E-4</c:v>
                </c:pt>
                <c:pt idx="304">
                  <c:v>6.2928186598905996E-4</c:v>
                </c:pt>
                <c:pt idx="305">
                  <c:v>6.3224832926232571E-4</c:v>
                </c:pt>
                <c:pt idx="306">
                  <c:v>6.352219653087361E-4</c:v>
                </c:pt>
                <c:pt idx="307">
                  <c:v>6.4418614972283877E-4</c:v>
                </c:pt>
                <c:pt idx="308">
                  <c:v>6.4718871649739195E-4</c:v>
                </c:pt>
                <c:pt idx="309">
                  <c:v>6.5019857586001706E-4</c:v>
                </c:pt>
                <c:pt idx="310">
                  <c:v>6.5321574388444987E-4</c:v>
                </c:pt>
                <c:pt idx="311">
                  <c:v>6.5624020510877273E-4</c:v>
                </c:pt>
                <c:pt idx="312">
                  <c:v>6.6535711447028936E-4</c:v>
                </c:pt>
                <c:pt idx="313">
                  <c:v>6.6841051497854844E-4</c:v>
                </c:pt>
                <c:pt idx="314">
                  <c:v>6.7147109192295621E-4</c:v>
                </c:pt>
                <c:pt idx="315">
                  <c:v>6.7453882194812916E-4</c:v>
                </c:pt>
                <c:pt idx="316">
                  <c:v>6.7761368169560901E-4</c:v>
                </c:pt>
                <c:pt idx="317">
                  <c:v>6.8998395072187029E-4</c:v>
                </c:pt>
                <c:pt idx="318">
                  <c:v>6.9309410867766247E-4</c:v>
                </c:pt>
                <c:pt idx="319">
                  <c:v>6.962112561852492E-4</c:v>
                </c:pt>
                <c:pt idx="320">
                  <c:v>6.9933536987782741E-4</c:v>
                </c:pt>
                <c:pt idx="321">
                  <c:v>6.9549177851703709E-4</c:v>
                </c:pt>
                <c:pt idx="322">
                  <c:v>6.9696249708821149E-4</c:v>
                </c:pt>
                <c:pt idx="323">
                  <c:v>7.0011820126750701E-4</c:v>
                </c:pt>
                <c:pt idx="324">
                  <c:v>7.0328083303193795E-4</c:v>
                </c:pt>
                <c:pt idx="325">
                  <c:v>7.0645045907953249E-4</c:v>
                </c:pt>
                <c:pt idx="326">
                  <c:v>7.1770198963740171E-4</c:v>
                </c:pt>
                <c:pt idx="327">
                  <c:v>7.1920024005416461E-4</c:v>
                </c:pt>
                <c:pt idx="328">
                  <c:v>7.2240583797651995E-4</c:v>
                </c:pt>
                <c:pt idx="329">
                  <c:v>7.2561883035872625E-4</c:v>
                </c:pt>
                <c:pt idx="330">
                  <c:v>7.2883928389792861E-4</c:v>
                </c:pt>
                <c:pt idx="331">
                  <c:v>7.4027171584447823E-4</c:v>
                </c:pt>
                <c:pt idx="332">
                  <c:v>7.4179704346690736E-4</c:v>
                </c:pt>
                <c:pt idx="333">
                  <c:v>7.450558031714213E-4</c:v>
                </c:pt>
                <c:pt idx="334">
                  <c:v>7.4832242418312064E-4</c:v>
                </c:pt>
                <c:pt idx="335">
                  <c:v>7.515969731903176E-4</c:v>
                </c:pt>
                <c:pt idx="336">
                  <c:v>7.6322371034066579E-4</c:v>
                </c:pt>
                <c:pt idx="337">
                  <c:v>7.6477578294871994E-4</c:v>
                </c:pt>
                <c:pt idx="338">
                  <c:v>7.6809097225853185E-4</c:v>
                </c:pt>
                <c:pt idx="339">
                  <c:v>7.7141448968841568E-4</c:v>
                </c:pt>
                <c:pt idx="340">
                  <c:v>7.7474640192359248E-4</c:v>
                </c:pt>
                <c:pt idx="341">
                  <c:v>7.8658072481397028E-4</c:v>
                </c:pt>
                <c:pt idx="342">
                  <c:v>7.8815933260972218E-4</c:v>
                </c:pt>
                <c:pt idx="343">
                  <c:v>7.9153421913333625E-4</c:v>
                </c:pt>
                <c:pt idx="344">
                  <c:v>7.9491790056164427E-4</c:v>
                </c:pt>
                <c:pt idx="345">
                  <c:v>7.9831044357677578E-4</c:v>
                </c:pt>
                <c:pt idx="346">
                  <c:v>8.103655094951021E-4</c:v>
                </c:pt>
                <c:pt idx="347">
                  <c:v>8.1197056510175312E-4</c:v>
                </c:pt>
                <c:pt idx="348">
                  <c:v>8.1540841624540435E-4</c:v>
                </c:pt>
                <c:pt idx="349">
                  <c:v>8.1885552905054844E-4</c:v>
                </c:pt>
                <c:pt idx="350">
                  <c:v>8.2231197019445705E-4</c:v>
                </c:pt>
                <c:pt idx="351">
                  <c:v>8.3460081321808663E-4</c:v>
                </c:pt>
                <c:pt idx="352">
                  <c:v>8.3623235168108271E-4</c:v>
                </c:pt>
                <c:pt idx="353">
                  <c:v>8.397364346575697E-4</c:v>
                </c:pt>
                <c:pt idx="354">
                  <c:v>8.4325024602452565E-4</c:v>
                </c:pt>
                <c:pt idx="355">
                  <c:v>8.4677385245568882E-4</c:v>
                </c:pt>
                <c:pt idx="356">
                  <c:v>8.5930938348614556E-4</c:v>
                </c:pt>
                <c:pt idx="357">
                  <c:v>8.6096756227244944E-4</c:v>
                </c:pt>
                <c:pt idx="358">
                  <c:v>8.6454114410864226E-4</c:v>
                </c:pt>
                <c:pt idx="359">
                  <c:v>8.6812492103866511E-4</c:v>
                </c:pt>
                <c:pt idx="360">
                  <c:v>8.7171895973360645E-4</c:v>
                </c:pt>
                <c:pt idx="361">
                  <c:v>8.8451396653406477E-4</c:v>
                </c:pt>
                <c:pt idx="362">
                  <c:v>8.9208706743323333E-4</c:v>
                </c:pt>
                <c:pt idx="363">
                  <c:v>8.9575387188504647E-4</c:v>
                </c:pt>
                <c:pt idx="364">
                  <c:v>9.0341130023829561E-4</c:v>
                </c:pt>
                <c:pt idx="365">
                  <c:v>9.0511422881779777E-4</c:v>
                </c:pt>
                <c:pt idx="366">
                  <c:v>9.1425170345196946E-4</c:v>
                </c:pt>
                <c:pt idx="367">
                  <c:v>9.1798449086548568E-4</c:v>
                </c:pt>
                <c:pt idx="368">
                  <c:v>9.2172850505546698E-4</c:v>
                </c:pt>
                <c:pt idx="369">
                  <c:v>9.2956432450538406E-4</c:v>
                </c:pt>
                <c:pt idx="370">
                  <c:v>9.3129527055453251E-4</c:v>
                </c:pt>
                <c:pt idx="371">
                  <c:v>9.4061927375956587E-4</c:v>
                </c:pt>
                <c:pt idx="372">
                  <c:v>9.4443202626762809E-4</c:v>
                </c:pt>
                <c:pt idx="373">
                  <c:v>9.4825646476829879E-4</c:v>
                </c:pt>
                <c:pt idx="374">
                  <c:v>9.5627907023106715E-4</c:v>
                </c:pt>
                <c:pt idx="375">
                  <c:v>9.5803865492081022E-4</c:v>
                </c:pt>
                <c:pt idx="376">
                  <c:v>9.6755624316850937E-4</c:v>
                </c:pt>
                <c:pt idx="377">
                  <c:v>9.7145217522460363E-4</c:v>
                </c:pt>
                <c:pt idx="378">
                  <c:v>9.7536025246903124E-4</c:v>
                </c:pt>
                <c:pt idx="379">
                  <c:v>9.8357780279241373E-4</c:v>
                </c:pt>
                <c:pt idx="380">
                  <c:v>9.8536676448335021E-4</c:v>
                </c:pt>
                <c:pt idx="381">
                  <c:v>9.9508511244787408E-4</c:v>
                </c:pt>
                <c:pt idx="382">
                  <c:v>9.9906743837472147E-4</c:v>
                </c:pt>
                <c:pt idx="383">
                  <c:v>1.0030623686673808E-3</c:v>
                </c:pt>
                <c:pt idx="384">
                  <c:v>1.0048730279881219E-3</c:v>
                </c:pt>
                <c:pt idx="385">
                  <c:v>1.0066859352919622E-3</c:v>
                </c:pt>
                <c:pt idx="386">
                  <c:v>1.0209975378265045E-3</c:v>
                </c:pt>
                <c:pt idx="387">
                  <c:v>1.025060791440733E-3</c:v>
                </c:pt>
                <c:pt idx="388">
                  <c:v>1.0291369189527561E-3</c:v>
                </c:pt>
                <c:pt idx="389">
                  <c:v>1.0332259262118841E-3</c:v>
                </c:pt>
                <c:pt idx="390">
                  <c:v>1.0418621450352587E-3</c:v>
                </c:pt>
                <c:pt idx="391">
                  <c:v>1.049710869696038E-3</c:v>
                </c:pt>
                <c:pt idx="392">
                  <c:v>1.0538643634141803E-3</c:v>
                </c:pt>
                <c:pt idx="393">
                  <c:v>1.0580307719639313E-3</c:v>
                </c:pt>
                <c:pt idx="394">
                  <c:v>1.062210101187175E-3</c:v>
                </c:pt>
                <c:pt idx="395">
                  <c:v>1.0833007619320187E-3</c:v>
                </c:pt>
                <c:pt idx="396">
                  <c:v>1.0875577378937002E-3</c:v>
                </c:pt>
                <c:pt idx="397">
                  <c:v>1.0918276754203178E-3</c:v>
                </c:pt>
                <c:pt idx="398">
                  <c:v>1.1008682889616726E-3</c:v>
                </c:pt>
                <c:pt idx="399">
                  <c:v>1.1090371579111863E-3</c:v>
                </c:pt>
                <c:pt idx="400">
                  <c:v>1.1133719908116874E-3</c:v>
                </c:pt>
                <c:pt idx="401">
                  <c:v>1.117719820293486E-3</c:v>
                </c:pt>
                <c:pt idx="402">
                  <c:v>1.1220806521888564E-3</c:v>
                </c:pt>
                <c:pt idx="403">
                  <c:v>1.1337571988125116E-3</c:v>
                </c:pt>
                <c:pt idx="404">
                  <c:v>1.1465389399346461E-3</c:v>
                </c:pt>
                <c:pt idx="405">
                  <c:v>1.1509851839858441E-3</c:v>
                </c:pt>
                <c:pt idx="406">
                  <c:v>1.1604049021463417E-3</c:v>
                </c:pt>
                <c:pt idx="407">
                  <c:v>1.1624018081247481E-3</c:v>
                </c:pt>
                <c:pt idx="408">
                  <c:v>1.1734115727757772E-3</c:v>
                </c:pt>
                <c:pt idx="409">
                  <c:v>1.1779359248552813E-3</c:v>
                </c:pt>
                <c:pt idx="410">
                  <c:v>1.1824733152426103E-3</c:v>
                </c:pt>
                <c:pt idx="411">
                  <c:v>1.1920823418434901E-3</c:v>
                </c:pt>
                <c:pt idx="412">
                  <c:v>1.1941212947909694E-3</c:v>
                </c:pt>
                <c:pt idx="413">
                  <c:v>1.2053560447499313E-3</c:v>
                </c:pt>
                <c:pt idx="414">
                  <c:v>1.2099717867428985E-3</c:v>
                </c:pt>
                <c:pt idx="415">
                  <c:v>1.2146006076234038E-3</c:v>
                </c:pt>
                <c:pt idx="416">
                  <c:v>1.2243953791960061E-3</c:v>
                </c:pt>
                <c:pt idx="417">
                  <c:v>1.226478575228285E-3</c:v>
                </c:pt>
                <c:pt idx="418">
                  <c:v>1.237941098071617E-3</c:v>
                </c:pt>
                <c:pt idx="419">
                  <c:v>1.2426485139126621E-3</c:v>
                </c:pt>
                <c:pt idx="420">
                  <c:v>1.2473690491805565E-3</c:v>
                </c:pt>
                <c:pt idx="421">
                  <c:v>1.2573459860420661E-3</c:v>
                </c:pt>
                <c:pt idx="422">
                  <c:v>1.2594756289546491E-3</c:v>
                </c:pt>
                <c:pt idx="423">
                  <c:v>1.2711687195063688E-3</c:v>
                </c:pt>
                <c:pt idx="424">
                  <c:v>1.2759680928733556E-3</c:v>
                </c:pt>
                <c:pt idx="425">
                  <c:v>1.2781269733934421E-3</c:v>
                </c:pt>
                <c:pt idx="426">
                  <c:v>1.2829465589297893E-3</c:v>
                </c:pt>
                <c:pt idx="427">
                  <c:v>1.2931144336935608E-3</c:v>
                </c:pt>
                <c:pt idx="428">
                  <c:v>1.30235707825236E-3</c:v>
                </c:pt>
                <c:pt idx="429">
                  <c:v>1.3072427814010759E-3</c:v>
                </c:pt>
                <c:pt idx="430">
                  <c:v>1.3121417254807663E-3</c:v>
                </c:pt>
                <c:pt idx="431">
                  <c:v>1.3170539162961872E-3</c:v>
                </c:pt>
                <c:pt idx="432">
                  <c:v>1.3273969653948021E-3</c:v>
                </c:pt>
                <c:pt idx="433">
                  <c:v>1.3368352629216115E-3</c:v>
                </c:pt>
                <c:pt idx="434">
                  <c:v>1.3418137744166906E-3</c:v>
                </c:pt>
                <c:pt idx="435">
                  <c:v>1.3468055674423992E-3</c:v>
                </c:pt>
                <c:pt idx="436">
                  <c:v>1.3518106477969406E-3</c:v>
                </c:pt>
                <c:pt idx="437">
                  <c:v>1.3623251982525862E-3</c:v>
                </c:pt>
                <c:pt idx="438">
                  <c:v>1.3719639584102818E-3</c:v>
                </c:pt>
                <c:pt idx="439">
                  <c:v>1.3770355623344268E-3</c:v>
                </c:pt>
                <c:pt idx="440">
                  <c:v>1.3821204883539115E-3</c:v>
                </c:pt>
                <c:pt idx="441">
                  <c:v>1.3872187422590764E-3</c:v>
                </c:pt>
                <c:pt idx="442">
                  <c:v>1.4034829573986237E-3</c:v>
                </c:pt>
                <c:pt idx="443">
                  <c:v>1.4105445596328924E-3</c:v>
                </c:pt>
                <c:pt idx="444">
                  <c:v>1.412910132750383E-3</c:v>
                </c:pt>
                <c:pt idx="445">
                  <c:v>1.4180884755654781E-3</c:v>
                </c:pt>
                <c:pt idx="446">
                  <c:v>1.4232801867899037E-3</c:v>
                </c:pt>
                <c:pt idx="447">
                  <c:v>1.4256685238035703E-3</c:v>
                </c:pt>
                <c:pt idx="448">
                  <c:v>1.4470147613032671E-3</c:v>
                </c:pt>
                <c:pt idx="449">
                  <c:v>1.4522781538859138E-3</c:v>
                </c:pt>
                <c:pt idx="450">
                  <c:v>1.457554819616359E-3</c:v>
                </c:pt>
                <c:pt idx="451">
                  <c:v>1.4685483904865941E-3</c:v>
                </c:pt>
                <c:pt idx="452">
                  <c:v>1.4710028779448135E-3</c:v>
                </c:pt>
                <c:pt idx="453">
                  <c:v>1.4841343398489576E-3</c:v>
                </c:pt>
                <c:pt idx="454">
                  <c:v>1.4894889010586001E-3</c:v>
                </c:pt>
                <c:pt idx="455">
                  <c:v>1.4948561542639576E-3</c:v>
                </c:pt>
                <c:pt idx="456">
                  <c:v>1.5060028049627208E-3</c:v>
                </c:pt>
                <c:pt idx="457">
                  <c:v>1.5085149775011461E-3</c:v>
                </c:pt>
                <c:pt idx="458">
                  <c:v>1.5218798941745548E-3</c:v>
                </c:pt>
                <c:pt idx="459">
                  <c:v>1.5273215556976807E-3</c:v>
                </c:pt>
                <c:pt idx="460">
                  <c:v>1.5327753279818961E-3</c:v>
                </c:pt>
                <c:pt idx="461">
                  <c:v>1.5440674661376125E-3</c:v>
                </c:pt>
                <c:pt idx="462">
                  <c:v>1.5466350297467506E-3</c:v>
                </c:pt>
                <c:pt idx="463">
                  <c:v>1.5602229443368722E-3</c:v>
                </c:pt>
                <c:pt idx="464">
                  <c:v>1.5657476372752197E-3</c:v>
                </c:pt>
                <c:pt idx="465">
                  <c:v>1.5712838596548819E-3</c:v>
                </c:pt>
                <c:pt idx="466">
                  <c:v>1.5827142034408764E-3</c:v>
                </c:pt>
                <c:pt idx="467">
                  <c:v>1.585334708799015E-3</c:v>
                </c:pt>
                <c:pt idx="468">
                  <c:v>1.5991350062708031E-3</c:v>
                </c:pt>
                <c:pt idx="469">
                  <c:v>1.6047386611313689E-3</c:v>
                </c:pt>
                <c:pt idx="470">
                  <c:v>1.6103532640278906E-3</c:v>
                </c:pt>
                <c:pt idx="471">
                  <c:v>1.6219148421480235E-3</c:v>
                </c:pt>
                <c:pt idx="472">
                  <c:v>1.6245856846104417E-3</c:v>
                </c:pt>
                <c:pt idx="473">
                  <c:v>1.6385875917159015E-3</c:v>
                </c:pt>
                <c:pt idx="474">
                  <c:v>1.6442661384013827E-3</c:v>
                </c:pt>
                <c:pt idx="475">
                  <c:v>1.6499550516305744E-3</c:v>
                </c:pt>
                <c:pt idx="476">
                  <c:v>1.6616412033108468E-3</c:v>
                </c:pt>
                <c:pt idx="477">
                  <c:v>1.6643596229003797E-3</c:v>
                </c:pt>
                <c:pt idx="478">
                  <c:v>1.6785522081494784E-3</c:v>
                </c:pt>
                <c:pt idx="479">
                  <c:v>1.6843015759474122E-3</c:v>
                </c:pt>
                <c:pt idx="480">
                  <c:v>1.6900607287073173E-3</c:v>
                </c:pt>
                <c:pt idx="481">
                  <c:v>1.7018651036852211E-3</c:v>
                </c:pt>
                <c:pt idx="482">
                  <c:v>1.7046281850824324E-3</c:v>
                </c:pt>
                <c:pt idx="483">
                  <c:v>1.7190003587188296E-3</c:v>
                </c:pt>
                <c:pt idx="484">
                  <c:v>1.7248164762924704E-3</c:v>
                </c:pt>
                <c:pt idx="485">
                  <c:v>1.7306417971581526E-3</c:v>
                </c:pt>
                <c:pt idx="486">
                  <c:v>1.7425583556722243E-3</c:v>
                </c:pt>
                <c:pt idx="487">
                  <c:v>1.7453630282091512E-3</c:v>
                </c:pt>
                <c:pt idx="488">
                  <c:v>1.7599035421799821E-3</c:v>
                </c:pt>
                <c:pt idx="489">
                  <c:v>1.7627281496306617E-3</c:v>
                </c:pt>
                <c:pt idx="490">
                  <c:v>1.7655570086099511E-3</c:v>
                </c:pt>
                <c:pt idx="491">
                  <c:v>1.7683900729827571E-3</c:v>
                </c:pt>
                <c:pt idx="492">
                  <c:v>1.7742850148429335E-3</c:v>
                </c:pt>
                <c:pt idx="493">
                  <c:v>1.7950890856258759E-3</c:v>
                </c:pt>
                <c:pt idx="494">
                  <c:v>1.7979480689147122E-3</c:v>
                </c:pt>
                <c:pt idx="495">
                  <c:v>1.8038842314759954E-3</c:v>
                </c:pt>
                <c:pt idx="496">
                  <c:v>1.8098283846001862E-3</c:v>
                </c:pt>
                <c:pt idx="497">
                  <c:v>1.8157804437604235E-3</c:v>
                </c:pt>
                <c:pt idx="498">
                  <c:v>1.8367738222246301E-3</c:v>
                </c:pt>
                <c:pt idx="499">
                  <c:v>1.8396660500890466E-3</c:v>
                </c:pt>
                <c:pt idx="500">
                  <c:v>1.8456563714117833E-3</c:v>
                </c:pt>
                <c:pt idx="501">
                  <c:v>1.8516540915515483E-3</c:v>
                </c:pt>
                <c:pt idx="502">
                  <c:v>1.8576591259638162E-3</c:v>
                </c:pt>
                <c:pt idx="503">
                  <c:v>1.8788289386982861E-3</c:v>
                </c:pt>
                <c:pt idx="504">
                  <c:v>1.8817507154266352E-3</c:v>
                </c:pt>
                <c:pt idx="505">
                  <c:v>1.8877910529959856E-3</c:v>
                </c:pt>
                <c:pt idx="506">
                  <c:v>1.8938381975397679E-3</c:v>
                </c:pt>
                <c:pt idx="507">
                  <c:v>1.8998920645028564E-3</c:v>
                </c:pt>
                <c:pt idx="508">
                  <c:v>1.9212255977437492E-3</c:v>
                </c:pt>
                <c:pt idx="509">
                  <c:v>1.9241730653428658E-3</c:v>
                </c:pt>
                <c:pt idx="510">
                  <c:v>1.9302592759828624E-3</c:v>
                </c:pt>
                <c:pt idx="511">
                  <c:v>1.9363517016610667E-3</c:v>
                </c:pt>
                <c:pt idx="512">
                  <c:v>1.9424502578091044E-3</c:v>
                </c:pt>
                <c:pt idx="513">
                  <c:v>1.9670900345879318E-3</c:v>
                </c:pt>
                <c:pt idx="514">
                  <c:v>1.9700601533813021E-3</c:v>
                </c:pt>
                <c:pt idx="515">
                  <c:v>1.9761911436009883E-3</c:v>
                </c:pt>
                <c:pt idx="516">
                  <c:v>1.9823279293948053E-3</c:v>
                </c:pt>
                <c:pt idx="517">
                  <c:v>1.9884705120777444E-3</c:v>
                </c:pt>
                <c:pt idx="518">
                  <c:v>2.0069330545664193E-3</c:v>
                </c:pt>
                <c:pt idx="519">
                  <c:v>2.0130988379092134E-3</c:v>
                </c:pt>
                <c:pt idx="520">
                  <c:v>2.0192704246897379E-3</c:v>
                </c:pt>
                <c:pt idx="521">
                  <c:v>2.0254478162163971E-3</c:v>
                </c:pt>
                <c:pt idx="522">
                  <c:v>2.031631013793641E-3</c:v>
                </c:pt>
                <c:pt idx="523">
                  <c:v>2.0502154558848158E-3</c:v>
                </c:pt>
                <c:pt idx="524">
                  <c:v>2.056421890713304E-3</c:v>
                </c:pt>
                <c:pt idx="525">
                  <c:v>2.0626341381133153E-3</c:v>
                </c:pt>
                <c:pt idx="526">
                  <c:v>2.0688521993835912E-3</c:v>
                </c:pt>
                <c:pt idx="527">
                  <c:v>2.075076075824629E-3</c:v>
                </c:pt>
                <c:pt idx="528">
                  <c:v>2.0937826091619281E-3</c:v>
                </c:pt>
                <c:pt idx="529">
                  <c:v>2.1000297592716727E-3</c:v>
                </c:pt>
                <c:pt idx="530">
                  <c:v>2.1062827310388593E-3</c:v>
                </c:pt>
                <c:pt idx="531">
                  <c:v>2.1125415257587151E-3</c:v>
                </c:pt>
                <c:pt idx="532">
                  <c:v>2.1188061447269075E-3</c:v>
                </c:pt>
                <c:pt idx="533">
                  <c:v>2.1376349600368857E-3</c:v>
                </c:pt>
                <c:pt idx="534">
                  <c:v>2.1406839477367419E-3</c:v>
                </c:pt>
                <c:pt idx="535">
                  <c:v>2.1502166484945592E-3</c:v>
                </c:pt>
                <c:pt idx="536">
                  <c:v>2.1532713543410712E-3</c:v>
                </c:pt>
                <c:pt idx="537">
                  <c:v>2.1595738057566295E-3</c:v>
                </c:pt>
                <c:pt idx="538">
                  <c:v>2.1817729520155807E-3</c:v>
                </c:pt>
                <c:pt idx="539">
                  <c:v>2.1848419621928001E-3</c:v>
                </c:pt>
                <c:pt idx="540">
                  <c:v>2.1911735954189175E-3</c:v>
                </c:pt>
                <c:pt idx="541">
                  <c:v>2.1975110688586519E-3</c:v>
                </c:pt>
                <c:pt idx="542">
                  <c:v>2.2038543837931877E-3</c:v>
                </c:pt>
                <c:pt idx="543">
                  <c:v>2.2261970264834023E-3</c:v>
                </c:pt>
                <c:pt idx="544">
                  <c:v>2.2292860840862679E-3</c:v>
                </c:pt>
                <c:pt idx="545">
                  <c:v>2.2356586256905074E-3</c:v>
                </c:pt>
                <c:pt idx="546">
                  <c:v>2.2420370164612014E-3</c:v>
                </c:pt>
                <c:pt idx="547">
                  <c:v>2.2484212576737942E-3</c:v>
                </c:pt>
                <c:pt idx="548">
                  <c:v>2.2709076227162188E-3</c:v>
                </c:pt>
                <c:pt idx="549">
                  <c:v>2.2740167524303921E-3</c:v>
                </c:pt>
                <c:pt idx="550">
                  <c:v>2.2804302649571972E-3</c:v>
                </c:pt>
                <c:pt idx="551">
                  <c:v>2.2868496355613406E-3</c:v>
                </c:pt>
                <c:pt idx="552">
                  <c:v>2.2932748655129665E-3</c:v>
                </c:pt>
                <c:pt idx="553">
                  <c:v>2.3159051778953114E-3</c:v>
                </c:pt>
                <c:pt idx="554">
                  <c:v>2.3190344041424146E-3</c:v>
                </c:pt>
                <c:pt idx="555">
                  <c:v>2.3254889498390101E-3</c:v>
                </c:pt>
                <c:pt idx="556">
                  <c:v>2.3352777968715628E-3</c:v>
                </c:pt>
                <c:pt idx="557">
                  <c:v>2.3417470728049759E-3</c:v>
                </c:pt>
                <c:pt idx="558">
                  <c:v>2.3611901271117629E-3</c:v>
                </c:pt>
                <c:pt idx="559">
                  <c:v>2.3676828915837628E-3</c:v>
                </c:pt>
                <c:pt idx="560">
                  <c:v>2.3741815313393188E-3</c:v>
                </c:pt>
                <c:pt idx="561">
                  <c:v>2.3806860476376442E-3</c:v>
                </c:pt>
                <c:pt idx="562">
                  <c:v>2.3871964417353157E-3</c:v>
                </c:pt>
                <c:pt idx="563">
                  <c:v>2.4067629033835908E-3</c:v>
                </c:pt>
                <c:pt idx="564">
                  <c:v>2.4132968212338783E-3</c:v>
                </c:pt>
                <c:pt idx="565">
                  <c:v>2.4198366231580532E-3</c:v>
                </c:pt>
                <c:pt idx="566">
                  <c:v>2.4263823104065441E-3</c:v>
                </c:pt>
                <c:pt idx="567">
                  <c:v>2.4329338842319749E-3</c:v>
                </c:pt>
                <c:pt idx="568">
                  <c:v>2.4526239376654081E-3</c:v>
                </c:pt>
                <c:pt idx="569">
                  <c:v>2.459199070291903E-3</c:v>
                </c:pt>
                <c:pt idx="570">
                  <c:v>2.4657800957382562E-3</c:v>
                </c:pt>
                <c:pt idx="571">
                  <c:v>2.4723670152513822E-3</c:v>
                </c:pt>
                <c:pt idx="572">
                  <c:v>2.4789598300755614E-3</c:v>
                </c:pt>
                <c:pt idx="573">
                  <c:v>2.5120123773984069E-3</c:v>
                </c:pt>
                <c:pt idx="574">
                  <c:v>2.5186405901972469E-3</c:v>
                </c:pt>
                <c:pt idx="575">
                  <c:v>2.5252747070008447E-3</c:v>
                </c:pt>
                <c:pt idx="576">
                  <c:v>2.54844255990712E-3</c:v>
                </c:pt>
                <c:pt idx="577">
                  <c:v>2.555103194797161E-3</c:v>
                </c:pt>
                <c:pt idx="578">
                  <c:v>2.5617697403412677E-3</c:v>
                </c:pt>
                <c:pt idx="579">
                  <c:v>2.5684421977742533E-3</c:v>
                </c:pt>
                <c:pt idx="580">
                  <c:v>2.5919408673933655E-3</c:v>
                </c:pt>
                <c:pt idx="581">
                  <c:v>2.59519117103914E-3</c:v>
                </c:pt>
                <c:pt idx="582">
                  <c:v>2.6018932063910242E-3</c:v>
                </c:pt>
                <c:pt idx="583">
                  <c:v>2.6086011610159361E-3</c:v>
                </c:pt>
                <c:pt idx="584">
                  <c:v>2.6153150361411812E-3</c:v>
                </c:pt>
                <c:pt idx="585">
                  <c:v>2.6389592023783643E-3</c:v>
                </c:pt>
                <c:pt idx="586">
                  <c:v>2.6422297661717292E-3</c:v>
                </c:pt>
                <c:pt idx="587">
                  <c:v>2.6489732621861411E-3</c:v>
                </c:pt>
                <c:pt idx="588">
                  <c:v>2.6557226860497037E-3</c:v>
                </c:pt>
                <c:pt idx="589">
                  <c:v>2.6624780389844227E-3</c:v>
                </c:pt>
                <c:pt idx="590">
                  <c:v>2.6862679195796576E-3</c:v>
                </c:pt>
                <c:pt idx="591">
                  <c:v>2.6895587658458376E-3</c:v>
                </c:pt>
                <c:pt idx="592">
                  <c:v>2.6963437824363977E-3</c:v>
                </c:pt>
                <c:pt idx="593">
                  <c:v>2.7031347354120436E-3</c:v>
                </c:pt>
                <c:pt idx="594">
                  <c:v>2.7099316259894804E-3</c:v>
                </c:pt>
                <c:pt idx="595">
                  <c:v>2.7338674378077263E-3</c:v>
                </c:pt>
                <c:pt idx="596">
                  <c:v>2.7371785886053388E-3</c:v>
                </c:pt>
                <c:pt idx="597">
                  <c:v>2.7440051854016969E-3</c:v>
                </c:pt>
                <c:pt idx="598">
                  <c:v>2.7508377270788857E-3</c:v>
                </c:pt>
                <c:pt idx="599">
                  <c:v>2.7576762148469871E-3</c:v>
                </c:pt>
                <c:pt idx="600">
                  <c:v>2.7817581738821162E-3</c:v>
                </c:pt>
                <c:pt idx="601">
                  <c:v>2.7850896510076286E-3</c:v>
                </c:pt>
                <c:pt idx="602">
                  <c:v>2.7919578873567873E-3</c:v>
                </c:pt>
                <c:pt idx="603">
                  <c:v>2.7988320770423328E-3</c:v>
                </c:pt>
                <c:pt idx="604">
                  <c:v>2.8057122212677235E-3</c:v>
                </c:pt>
                <c:pt idx="605">
                  <c:v>2.8299405426476889E-3</c:v>
                </c:pt>
                <c:pt idx="606">
                  <c:v>2.8332923676351097E-3</c:v>
                </c:pt>
                <c:pt idx="607">
                  <c:v>2.8402023026031903E-3</c:v>
                </c:pt>
                <c:pt idx="608">
                  <c:v>2.847118199322143E-3</c:v>
                </c:pt>
                <c:pt idx="609">
                  <c:v>2.8540400589892423E-3</c:v>
                </c:pt>
                <c:pt idx="610">
                  <c:v>2.8784149569869204E-3</c:v>
                </c:pt>
                <c:pt idx="611">
                  <c:v>2.8817871511079953E-3</c:v>
                </c:pt>
                <c:pt idx="612">
                  <c:v>2.8887388434789153E-3</c:v>
                </c:pt>
                <c:pt idx="613">
                  <c:v>2.8956965059758867E-3</c:v>
                </c:pt>
                <c:pt idx="614">
                  <c:v>2.9026601397917668E-3</c:v>
                </c:pt>
                <c:pt idx="615">
                  <c:v>2.9271818278264871E-3</c:v>
                </c:pt>
                <c:pt idx="616">
                  <c:v>2.9305744120869622E-3</c:v>
                </c:pt>
                <c:pt idx="617">
                  <c:v>2.9483773405129992E-3</c:v>
                </c:pt>
                <c:pt idx="618">
                  <c:v>2.9626087727985246E-3</c:v>
                </c:pt>
                <c:pt idx="619">
                  <c:v>2.9660140925670355E-3</c:v>
                </c:pt>
                <c:pt idx="620">
                  <c:v>2.9834805775158274E-3</c:v>
                </c:pt>
                <c:pt idx="621">
                  <c:v>2.9905191802421407E-3</c:v>
                </c:pt>
                <c:pt idx="622">
                  <c:v>2.9975637708416951E-3</c:v>
                </c:pt>
                <c:pt idx="623">
                  <c:v>3.0118800716115038E-3</c:v>
                </c:pt>
                <c:pt idx="624">
                  <c:v>3.0153058165741566E-3</c:v>
                </c:pt>
                <c:pt idx="625">
                  <c:v>3.0328765832823967E-3</c:v>
                </c:pt>
                <c:pt idx="626">
                  <c:v>3.0399571259224264E-3</c:v>
                </c:pt>
                <c:pt idx="627">
                  <c:v>3.0470436646956108E-3</c:v>
                </c:pt>
                <c:pt idx="628">
                  <c:v>3.0614449669186961E-3</c:v>
                </c:pt>
                <c:pt idx="629">
                  <c:v>3.0648911574167712E-3</c:v>
                </c:pt>
                <c:pt idx="630">
                  <c:v>3.0825663417441782E-3</c:v>
                </c:pt>
                <c:pt idx="631">
                  <c:v>3.0896888820130604E-3</c:v>
                </c:pt>
                <c:pt idx="632">
                  <c:v>3.0968174266398233E-3</c:v>
                </c:pt>
                <c:pt idx="633">
                  <c:v>3.1113038629954248E-3</c:v>
                </c:pt>
                <c:pt idx="634">
                  <c:v>3.1147705191051098E-3</c:v>
                </c:pt>
                <c:pt idx="635">
                  <c:v>3.1325502561042945E-3</c:v>
                </c:pt>
                <c:pt idx="636">
                  <c:v>3.1397148514486859E-3</c:v>
                </c:pt>
                <c:pt idx="637">
                  <c:v>3.1468854593352806E-3</c:v>
                </c:pt>
                <c:pt idx="638">
                  <c:v>3.1503676671221E-3</c:v>
                </c:pt>
                <c:pt idx="639">
                  <c:v>3.1863255682958694E-3</c:v>
                </c:pt>
                <c:pt idx="640">
                  <c:v>3.1935351514567238E-3</c:v>
                </c:pt>
                <c:pt idx="641">
                  <c:v>3.20075066359729E-3</c:v>
                </c:pt>
                <c:pt idx="642">
                  <c:v>3.2154112715944544E-3</c:v>
                </c:pt>
                <c:pt idx="643">
                  <c:v>3.2296711040615787E-3</c:v>
                </c:pt>
                <c:pt idx="644">
                  <c:v>3.2369155876682452E-3</c:v>
                </c:pt>
                <c:pt idx="645">
                  <c:v>3.2441657308736032E-3</c:v>
                </c:pt>
                <c:pt idx="646">
                  <c:v>3.2514214887736812E-3</c:v>
                </c:pt>
                <c:pt idx="647">
                  <c:v>3.2661600597275776E-3</c:v>
                </c:pt>
                <c:pt idx="648">
                  <c:v>3.2804997692417693E-3</c:v>
                </c:pt>
                <c:pt idx="649">
                  <c:v>3.2877829270405905E-3</c:v>
                </c:pt>
                <c:pt idx="650">
                  <c:v>3.2950714300923954E-3</c:v>
                </c:pt>
                <c:pt idx="651">
                  <c:v>3.3023652334849131E-3</c:v>
                </c:pt>
                <c:pt idx="652">
                  <c:v>3.3171754449424088E-3</c:v>
                </c:pt>
                <c:pt idx="653">
                  <c:v>3.3315925521690865E-3</c:v>
                </c:pt>
                <c:pt idx="654">
                  <c:v>3.3389121835321858E-3</c:v>
                </c:pt>
                <c:pt idx="655">
                  <c:v>3.3462368457317978E-3</c:v>
                </c:pt>
                <c:pt idx="656">
                  <c:v>3.3535664938464786E-3</c:v>
                </c:pt>
                <c:pt idx="657">
                  <c:v>3.3684421929226528E-3</c:v>
                </c:pt>
                <c:pt idx="658">
                  <c:v>3.386709951329421E-3</c:v>
                </c:pt>
                <c:pt idx="659">
                  <c:v>3.4014262075652089E-3</c:v>
                </c:pt>
                <c:pt idx="660">
                  <c:v>3.4163568115236531E-3</c:v>
                </c:pt>
                <c:pt idx="661">
                  <c:v>3.4199450658261863E-3</c:v>
                </c:pt>
                <c:pt idx="662">
                  <c:v>3.4382971586444586E-3</c:v>
                </c:pt>
                <c:pt idx="663">
                  <c:v>3.4456847588716709E-3</c:v>
                </c:pt>
                <c:pt idx="664">
                  <c:v>3.4530767248257934E-3</c:v>
                </c:pt>
                <c:pt idx="665">
                  <c:v>3.4680611766184141E-3</c:v>
                </c:pt>
                <c:pt idx="666">
                  <c:v>3.4716688222777132E-3</c:v>
                </c:pt>
                <c:pt idx="667">
                  <c:v>3.4901004761292553E-3</c:v>
                </c:pt>
                <c:pt idx="668">
                  <c:v>3.4975176978091498E-3</c:v>
                </c:pt>
                <c:pt idx="669">
                  <c:v>3.504938972327109E-3</c:v>
                </c:pt>
                <c:pt idx="670">
                  <c:v>3.5199716537872498E-3</c:v>
                </c:pt>
                <c:pt idx="671">
                  <c:v>3.5235982173566632E-3</c:v>
                </c:pt>
                <c:pt idx="672">
                  <c:v>3.5421045727712657E-3</c:v>
                </c:pt>
                <c:pt idx="673">
                  <c:v>3.5495492254707895E-3</c:v>
                </c:pt>
                <c:pt idx="674">
                  <c:v>3.5569976180465481E-3</c:v>
                </c:pt>
                <c:pt idx="675">
                  <c:v>3.572073078726369E-3</c:v>
                </c:pt>
                <c:pt idx="676">
                  <c:v>3.5757180025933069E-3</c:v>
                </c:pt>
                <c:pt idx="677">
                  <c:v>3.5942941140090418E-3</c:v>
                </c:pt>
                <c:pt idx="678">
                  <c:v>3.6017640067846817E-3</c:v>
                </c:pt>
                <c:pt idx="679">
                  <c:v>3.6092373264039134E-3</c:v>
                </c:pt>
                <c:pt idx="680">
                  <c:v>3.612896147371843E-3</c:v>
                </c:pt>
                <c:pt idx="681">
                  <c:v>3.6280129259618392E-3</c:v>
                </c:pt>
                <c:pt idx="682">
                  <c:v>3.6428327447682821E-3</c:v>
                </c:pt>
                <c:pt idx="683">
                  <c:v>3.6503249760797044E-3</c:v>
                </c:pt>
                <c:pt idx="684">
                  <c:v>3.6578203502113382E-3</c:v>
                </c:pt>
                <c:pt idx="685">
                  <c:v>3.6653188221792768E-3</c:v>
                </c:pt>
                <c:pt idx="686">
                  <c:v>3.6804677318730368E-3</c:v>
                </c:pt>
                <c:pt idx="687">
                  <c:v>3.6953427886664762E-3</c:v>
                </c:pt>
                <c:pt idx="688">
                  <c:v>3.7028560749931159E-3</c:v>
                </c:pt>
                <c:pt idx="689">
                  <c:v>3.710372189216798E-3</c:v>
                </c:pt>
                <c:pt idx="690">
                  <c:v>3.7178910863422581E-3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Eur6M!$BE$2</c:f>
              <c:strCache>
                <c:ptCount val="1"/>
                <c:pt idx="0">
                  <c:v>using 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Eur6M!$BC$3:$BC$693</c:f>
              <c:numCache>
                <c:formatCode>ddd\,\ dd\-mmm\-yyyy</c:formatCode>
                <c:ptCount val="691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  <c:pt idx="130">
                  <c:v>42467</c:v>
                </c:pt>
                <c:pt idx="131">
                  <c:v>42468</c:v>
                </c:pt>
                <c:pt idx="132">
                  <c:v>42471</c:v>
                </c:pt>
                <c:pt idx="133">
                  <c:v>42472</c:v>
                </c:pt>
                <c:pt idx="134">
                  <c:v>42473</c:v>
                </c:pt>
                <c:pt idx="135">
                  <c:v>42474</c:v>
                </c:pt>
                <c:pt idx="136">
                  <c:v>42475</c:v>
                </c:pt>
                <c:pt idx="137">
                  <c:v>42478</c:v>
                </c:pt>
                <c:pt idx="138">
                  <c:v>42479</c:v>
                </c:pt>
                <c:pt idx="139">
                  <c:v>42480</c:v>
                </c:pt>
                <c:pt idx="140">
                  <c:v>42481</c:v>
                </c:pt>
                <c:pt idx="141">
                  <c:v>42482</c:v>
                </c:pt>
                <c:pt idx="142">
                  <c:v>42485</c:v>
                </c:pt>
                <c:pt idx="143">
                  <c:v>42486</c:v>
                </c:pt>
                <c:pt idx="144">
                  <c:v>42487</c:v>
                </c:pt>
                <c:pt idx="145">
                  <c:v>42488</c:v>
                </c:pt>
                <c:pt idx="146">
                  <c:v>42489</c:v>
                </c:pt>
                <c:pt idx="147">
                  <c:v>42492</c:v>
                </c:pt>
                <c:pt idx="148">
                  <c:v>42493</c:v>
                </c:pt>
                <c:pt idx="149">
                  <c:v>42494</c:v>
                </c:pt>
                <c:pt idx="150">
                  <c:v>42495</c:v>
                </c:pt>
                <c:pt idx="151">
                  <c:v>42496</c:v>
                </c:pt>
                <c:pt idx="152">
                  <c:v>42499</c:v>
                </c:pt>
                <c:pt idx="153">
                  <c:v>42500</c:v>
                </c:pt>
                <c:pt idx="154">
                  <c:v>42501</c:v>
                </c:pt>
                <c:pt idx="155">
                  <c:v>42502</c:v>
                </c:pt>
                <c:pt idx="156">
                  <c:v>42503</c:v>
                </c:pt>
                <c:pt idx="157">
                  <c:v>42506</c:v>
                </c:pt>
                <c:pt idx="158">
                  <c:v>42507</c:v>
                </c:pt>
                <c:pt idx="159">
                  <c:v>42508</c:v>
                </c:pt>
                <c:pt idx="160">
                  <c:v>42509</c:v>
                </c:pt>
                <c:pt idx="161">
                  <c:v>42510</c:v>
                </c:pt>
                <c:pt idx="162">
                  <c:v>42513</c:v>
                </c:pt>
                <c:pt idx="163">
                  <c:v>42514</c:v>
                </c:pt>
                <c:pt idx="164">
                  <c:v>42515</c:v>
                </c:pt>
                <c:pt idx="165">
                  <c:v>42516</c:v>
                </c:pt>
                <c:pt idx="166">
                  <c:v>42517</c:v>
                </c:pt>
                <c:pt idx="167">
                  <c:v>42520</c:v>
                </c:pt>
                <c:pt idx="168">
                  <c:v>42521</c:v>
                </c:pt>
                <c:pt idx="169">
                  <c:v>42522</c:v>
                </c:pt>
                <c:pt idx="170">
                  <c:v>42523</c:v>
                </c:pt>
                <c:pt idx="171">
                  <c:v>42524</c:v>
                </c:pt>
                <c:pt idx="172">
                  <c:v>42527</c:v>
                </c:pt>
                <c:pt idx="173">
                  <c:v>42528</c:v>
                </c:pt>
                <c:pt idx="174">
                  <c:v>42529</c:v>
                </c:pt>
                <c:pt idx="175">
                  <c:v>42530</c:v>
                </c:pt>
                <c:pt idx="176">
                  <c:v>42531</c:v>
                </c:pt>
                <c:pt idx="177">
                  <c:v>42534</c:v>
                </c:pt>
                <c:pt idx="178">
                  <c:v>42535</c:v>
                </c:pt>
                <c:pt idx="179">
                  <c:v>42536</c:v>
                </c:pt>
                <c:pt idx="180">
                  <c:v>42537</c:v>
                </c:pt>
                <c:pt idx="181">
                  <c:v>42538</c:v>
                </c:pt>
                <c:pt idx="182">
                  <c:v>42541</c:v>
                </c:pt>
                <c:pt idx="183">
                  <c:v>42542</c:v>
                </c:pt>
                <c:pt idx="184">
                  <c:v>42543</c:v>
                </c:pt>
                <c:pt idx="185">
                  <c:v>42544</c:v>
                </c:pt>
                <c:pt idx="186">
                  <c:v>42545</c:v>
                </c:pt>
                <c:pt idx="187">
                  <c:v>42548</c:v>
                </c:pt>
                <c:pt idx="188">
                  <c:v>42549</c:v>
                </c:pt>
                <c:pt idx="189">
                  <c:v>42550</c:v>
                </c:pt>
                <c:pt idx="190">
                  <c:v>42551</c:v>
                </c:pt>
                <c:pt idx="191">
                  <c:v>42552</c:v>
                </c:pt>
                <c:pt idx="192">
                  <c:v>42555</c:v>
                </c:pt>
                <c:pt idx="193">
                  <c:v>42556</c:v>
                </c:pt>
                <c:pt idx="194">
                  <c:v>42557</c:v>
                </c:pt>
                <c:pt idx="195">
                  <c:v>42558</c:v>
                </c:pt>
                <c:pt idx="196">
                  <c:v>42559</c:v>
                </c:pt>
                <c:pt idx="197">
                  <c:v>42562</c:v>
                </c:pt>
                <c:pt idx="198">
                  <c:v>42563</c:v>
                </c:pt>
                <c:pt idx="199">
                  <c:v>42564</c:v>
                </c:pt>
                <c:pt idx="200">
                  <c:v>42565</c:v>
                </c:pt>
                <c:pt idx="201">
                  <c:v>42566</c:v>
                </c:pt>
                <c:pt idx="202">
                  <c:v>42569</c:v>
                </c:pt>
                <c:pt idx="203">
                  <c:v>42570</c:v>
                </c:pt>
                <c:pt idx="204">
                  <c:v>42571</c:v>
                </c:pt>
                <c:pt idx="205">
                  <c:v>42572</c:v>
                </c:pt>
                <c:pt idx="206">
                  <c:v>42573</c:v>
                </c:pt>
                <c:pt idx="207">
                  <c:v>42576</c:v>
                </c:pt>
                <c:pt idx="208">
                  <c:v>42577</c:v>
                </c:pt>
                <c:pt idx="209">
                  <c:v>42578</c:v>
                </c:pt>
                <c:pt idx="210">
                  <c:v>42579</c:v>
                </c:pt>
                <c:pt idx="211">
                  <c:v>42580</c:v>
                </c:pt>
                <c:pt idx="212">
                  <c:v>42583</c:v>
                </c:pt>
                <c:pt idx="213">
                  <c:v>42584</c:v>
                </c:pt>
                <c:pt idx="214">
                  <c:v>42585</c:v>
                </c:pt>
                <c:pt idx="215">
                  <c:v>42586</c:v>
                </c:pt>
                <c:pt idx="216">
                  <c:v>42587</c:v>
                </c:pt>
                <c:pt idx="217">
                  <c:v>42590</c:v>
                </c:pt>
                <c:pt idx="218">
                  <c:v>42591</c:v>
                </c:pt>
                <c:pt idx="219">
                  <c:v>42592</c:v>
                </c:pt>
                <c:pt idx="220">
                  <c:v>42593</c:v>
                </c:pt>
                <c:pt idx="221">
                  <c:v>42594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42604</c:v>
                </c:pt>
                <c:pt idx="228">
                  <c:v>42605</c:v>
                </c:pt>
                <c:pt idx="229">
                  <c:v>42606</c:v>
                </c:pt>
                <c:pt idx="230">
                  <c:v>42607</c:v>
                </c:pt>
                <c:pt idx="231">
                  <c:v>42608</c:v>
                </c:pt>
                <c:pt idx="232">
                  <c:v>42611</c:v>
                </c:pt>
                <c:pt idx="233">
                  <c:v>42612</c:v>
                </c:pt>
                <c:pt idx="234">
                  <c:v>42613</c:v>
                </c:pt>
                <c:pt idx="235">
                  <c:v>42614</c:v>
                </c:pt>
                <c:pt idx="236">
                  <c:v>42615</c:v>
                </c:pt>
                <c:pt idx="237">
                  <c:v>42618</c:v>
                </c:pt>
                <c:pt idx="238">
                  <c:v>42619</c:v>
                </c:pt>
                <c:pt idx="239">
                  <c:v>42620</c:v>
                </c:pt>
                <c:pt idx="240">
                  <c:v>42621</c:v>
                </c:pt>
                <c:pt idx="241">
                  <c:v>42622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42632</c:v>
                </c:pt>
                <c:pt idx="248">
                  <c:v>42633</c:v>
                </c:pt>
                <c:pt idx="249">
                  <c:v>42634</c:v>
                </c:pt>
                <c:pt idx="250">
                  <c:v>42635</c:v>
                </c:pt>
                <c:pt idx="251">
                  <c:v>42636</c:v>
                </c:pt>
                <c:pt idx="252">
                  <c:v>42639</c:v>
                </c:pt>
                <c:pt idx="253">
                  <c:v>42640</c:v>
                </c:pt>
                <c:pt idx="254">
                  <c:v>42641</c:v>
                </c:pt>
                <c:pt idx="255">
                  <c:v>42642</c:v>
                </c:pt>
                <c:pt idx="256">
                  <c:v>42643</c:v>
                </c:pt>
                <c:pt idx="257">
                  <c:v>42646</c:v>
                </c:pt>
                <c:pt idx="258">
                  <c:v>42647</c:v>
                </c:pt>
                <c:pt idx="259">
                  <c:v>42648</c:v>
                </c:pt>
                <c:pt idx="260">
                  <c:v>42649</c:v>
                </c:pt>
                <c:pt idx="261">
                  <c:v>42650</c:v>
                </c:pt>
                <c:pt idx="262">
                  <c:v>42653</c:v>
                </c:pt>
                <c:pt idx="263">
                  <c:v>42654</c:v>
                </c:pt>
                <c:pt idx="264">
                  <c:v>42655</c:v>
                </c:pt>
                <c:pt idx="265">
                  <c:v>42656</c:v>
                </c:pt>
                <c:pt idx="266">
                  <c:v>42657</c:v>
                </c:pt>
                <c:pt idx="267">
                  <c:v>42660</c:v>
                </c:pt>
                <c:pt idx="268">
                  <c:v>42661</c:v>
                </c:pt>
                <c:pt idx="269">
                  <c:v>42662</c:v>
                </c:pt>
                <c:pt idx="270">
                  <c:v>42663</c:v>
                </c:pt>
                <c:pt idx="271">
                  <c:v>42664</c:v>
                </c:pt>
                <c:pt idx="272">
                  <c:v>42667</c:v>
                </c:pt>
                <c:pt idx="273">
                  <c:v>42668</c:v>
                </c:pt>
                <c:pt idx="274">
                  <c:v>42669</c:v>
                </c:pt>
                <c:pt idx="275">
                  <c:v>42670</c:v>
                </c:pt>
                <c:pt idx="276">
                  <c:v>42671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42681</c:v>
                </c:pt>
                <c:pt idx="283">
                  <c:v>42682</c:v>
                </c:pt>
                <c:pt idx="284">
                  <c:v>42683</c:v>
                </c:pt>
                <c:pt idx="285">
                  <c:v>42684</c:v>
                </c:pt>
                <c:pt idx="286">
                  <c:v>42685</c:v>
                </c:pt>
                <c:pt idx="287">
                  <c:v>42688</c:v>
                </c:pt>
                <c:pt idx="288">
                  <c:v>42689</c:v>
                </c:pt>
                <c:pt idx="289">
                  <c:v>42690</c:v>
                </c:pt>
                <c:pt idx="290">
                  <c:v>42691</c:v>
                </c:pt>
                <c:pt idx="291">
                  <c:v>42692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42702</c:v>
                </c:pt>
                <c:pt idx="298">
                  <c:v>42703</c:v>
                </c:pt>
                <c:pt idx="299">
                  <c:v>42704</c:v>
                </c:pt>
                <c:pt idx="300">
                  <c:v>42705</c:v>
                </c:pt>
                <c:pt idx="301">
                  <c:v>42706</c:v>
                </c:pt>
                <c:pt idx="302">
                  <c:v>42709</c:v>
                </c:pt>
                <c:pt idx="303">
                  <c:v>42710</c:v>
                </c:pt>
                <c:pt idx="304">
                  <c:v>42711</c:v>
                </c:pt>
                <c:pt idx="305">
                  <c:v>42712</c:v>
                </c:pt>
                <c:pt idx="306">
                  <c:v>42713</c:v>
                </c:pt>
                <c:pt idx="307">
                  <c:v>42716</c:v>
                </c:pt>
                <c:pt idx="308">
                  <c:v>42717</c:v>
                </c:pt>
                <c:pt idx="309">
                  <c:v>42718</c:v>
                </c:pt>
                <c:pt idx="310">
                  <c:v>42719</c:v>
                </c:pt>
                <c:pt idx="311">
                  <c:v>42720</c:v>
                </c:pt>
                <c:pt idx="312">
                  <c:v>42723</c:v>
                </c:pt>
                <c:pt idx="313">
                  <c:v>42724</c:v>
                </c:pt>
                <c:pt idx="314">
                  <c:v>42725</c:v>
                </c:pt>
                <c:pt idx="315">
                  <c:v>42726</c:v>
                </c:pt>
                <c:pt idx="316">
                  <c:v>42727</c:v>
                </c:pt>
                <c:pt idx="317">
                  <c:v>42731</c:v>
                </c:pt>
                <c:pt idx="318">
                  <c:v>42732</c:v>
                </c:pt>
                <c:pt idx="319">
                  <c:v>42733</c:v>
                </c:pt>
                <c:pt idx="320">
                  <c:v>42734</c:v>
                </c:pt>
                <c:pt idx="321">
                  <c:v>42737</c:v>
                </c:pt>
                <c:pt idx="322">
                  <c:v>42738</c:v>
                </c:pt>
                <c:pt idx="323">
                  <c:v>42739</c:v>
                </c:pt>
                <c:pt idx="324">
                  <c:v>42740</c:v>
                </c:pt>
                <c:pt idx="325">
                  <c:v>42741</c:v>
                </c:pt>
                <c:pt idx="326">
                  <c:v>42744</c:v>
                </c:pt>
                <c:pt idx="327">
                  <c:v>42745</c:v>
                </c:pt>
                <c:pt idx="328">
                  <c:v>42746</c:v>
                </c:pt>
                <c:pt idx="329">
                  <c:v>42747</c:v>
                </c:pt>
                <c:pt idx="330">
                  <c:v>42748</c:v>
                </c:pt>
                <c:pt idx="331">
                  <c:v>42751</c:v>
                </c:pt>
                <c:pt idx="332">
                  <c:v>42752</c:v>
                </c:pt>
                <c:pt idx="333">
                  <c:v>42753</c:v>
                </c:pt>
                <c:pt idx="334">
                  <c:v>42754</c:v>
                </c:pt>
                <c:pt idx="335">
                  <c:v>42755</c:v>
                </c:pt>
                <c:pt idx="336">
                  <c:v>42758</c:v>
                </c:pt>
                <c:pt idx="337">
                  <c:v>42759</c:v>
                </c:pt>
                <c:pt idx="338">
                  <c:v>42760</c:v>
                </c:pt>
                <c:pt idx="339">
                  <c:v>42761</c:v>
                </c:pt>
                <c:pt idx="340">
                  <c:v>42762</c:v>
                </c:pt>
                <c:pt idx="341">
                  <c:v>42765</c:v>
                </c:pt>
                <c:pt idx="342">
                  <c:v>42766</c:v>
                </c:pt>
                <c:pt idx="343">
                  <c:v>42767</c:v>
                </c:pt>
                <c:pt idx="344">
                  <c:v>42768</c:v>
                </c:pt>
                <c:pt idx="345">
                  <c:v>42769</c:v>
                </c:pt>
                <c:pt idx="346">
                  <c:v>42772</c:v>
                </c:pt>
                <c:pt idx="347">
                  <c:v>42773</c:v>
                </c:pt>
                <c:pt idx="348">
                  <c:v>42774</c:v>
                </c:pt>
                <c:pt idx="349">
                  <c:v>42775</c:v>
                </c:pt>
                <c:pt idx="350">
                  <c:v>42776</c:v>
                </c:pt>
                <c:pt idx="351">
                  <c:v>42779</c:v>
                </c:pt>
                <c:pt idx="352">
                  <c:v>42780</c:v>
                </c:pt>
                <c:pt idx="353">
                  <c:v>42781</c:v>
                </c:pt>
                <c:pt idx="354">
                  <c:v>42782</c:v>
                </c:pt>
                <c:pt idx="355">
                  <c:v>42783</c:v>
                </c:pt>
                <c:pt idx="356">
                  <c:v>42786</c:v>
                </c:pt>
                <c:pt idx="357">
                  <c:v>42787</c:v>
                </c:pt>
                <c:pt idx="358">
                  <c:v>42788</c:v>
                </c:pt>
                <c:pt idx="359">
                  <c:v>42789</c:v>
                </c:pt>
                <c:pt idx="360">
                  <c:v>42790</c:v>
                </c:pt>
                <c:pt idx="361">
                  <c:v>42793</c:v>
                </c:pt>
                <c:pt idx="362">
                  <c:v>42794</c:v>
                </c:pt>
                <c:pt idx="363">
                  <c:v>42795</c:v>
                </c:pt>
                <c:pt idx="364">
                  <c:v>42796</c:v>
                </c:pt>
                <c:pt idx="365">
                  <c:v>42797</c:v>
                </c:pt>
                <c:pt idx="366">
                  <c:v>42800</c:v>
                </c:pt>
                <c:pt idx="367">
                  <c:v>42801</c:v>
                </c:pt>
                <c:pt idx="368">
                  <c:v>42802</c:v>
                </c:pt>
                <c:pt idx="369">
                  <c:v>42803</c:v>
                </c:pt>
                <c:pt idx="370">
                  <c:v>42804</c:v>
                </c:pt>
                <c:pt idx="371">
                  <c:v>42807</c:v>
                </c:pt>
                <c:pt idx="372">
                  <c:v>42808</c:v>
                </c:pt>
                <c:pt idx="373">
                  <c:v>42809</c:v>
                </c:pt>
                <c:pt idx="374">
                  <c:v>42810</c:v>
                </c:pt>
                <c:pt idx="375">
                  <c:v>42811</c:v>
                </c:pt>
                <c:pt idx="376">
                  <c:v>42814</c:v>
                </c:pt>
                <c:pt idx="377">
                  <c:v>42815</c:v>
                </c:pt>
                <c:pt idx="378">
                  <c:v>42816</c:v>
                </c:pt>
                <c:pt idx="379">
                  <c:v>42817</c:v>
                </c:pt>
                <c:pt idx="380">
                  <c:v>42818</c:v>
                </c:pt>
                <c:pt idx="381">
                  <c:v>42821</c:v>
                </c:pt>
                <c:pt idx="382">
                  <c:v>42822</c:v>
                </c:pt>
                <c:pt idx="383">
                  <c:v>42823</c:v>
                </c:pt>
                <c:pt idx="384">
                  <c:v>42824</c:v>
                </c:pt>
                <c:pt idx="385">
                  <c:v>42825</c:v>
                </c:pt>
                <c:pt idx="386">
                  <c:v>42828</c:v>
                </c:pt>
                <c:pt idx="387">
                  <c:v>42829</c:v>
                </c:pt>
                <c:pt idx="388">
                  <c:v>42830</c:v>
                </c:pt>
                <c:pt idx="389">
                  <c:v>42831</c:v>
                </c:pt>
                <c:pt idx="390">
                  <c:v>42832</c:v>
                </c:pt>
                <c:pt idx="391">
                  <c:v>42835</c:v>
                </c:pt>
                <c:pt idx="392">
                  <c:v>42836</c:v>
                </c:pt>
                <c:pt idx="393">
                  <c:v>42837</c:v>
                </c:pt>
                <c:pt idx="394">
                  <c:v>42838</c:v>
                </c:pt>
                <c:pt idx="395">
                  <c:v>42843</c:v>
                </c:pt>
                <c:pt idx="396">
                  <c:v>42844</c:v>
                </c:pt>
                <c:pt idx="397">
                  <c:v>42845</c:v>
                </c:pt>
                <c:pt idx="398">
                  <c:v>42846</c:v>
                </c:pt>
                <c:pt idx="399">
                  <c:v>42849</c:v>
                </c:pt>
                <c:pt idx="400">
                  <c:v>42850</c:v>
                </c:pt>
                <c:pt idx="401">
                  <c:v>42851</c:v>
                </c:pt>
                <c:pt idx="402">
                  <c:v>42852</c:v>
                </c:pt>
                <c:pt idx="403">
                  <c:v>42853</c:v>
                </c:pt>
                <c:pt idx="404">
                  <c:v>42857</c:v>
                </c:pt>
                <c:pt idx="405">
                  <c:v>42858</c:v>
                </c:pt>
                <c:pt idx="406">
                  <c:v>42859</c:v>
                </c:pt>
                <c:pt idx="407">
                  <c:v>42860</c:v>
                </c:pt>
                <c:pt idx="408">
                  <c:v>42863</c:v>
                </c:pt>
                <c:pt idx="409">
                  <c:v>42864</c:v>
                </c:pt>
                <c:pt idx="410">
                  <c:v>42865</c:v>
                </c:pt>
                <c:pt idx="411">
                  <c:v>42866</c:v>
                </c:pt>
                <c:pt idx="412">
                  <c:v>42867</c:v>
                </c:pt>
                <c:pt idx="413">
                  <c:v>42870</c:v>
                </c:pt>
                <c:pt idx="414">
                  <c:v>42871</c:v>
                </c:pt>
                <c:pt idx="415">
                  <c:v>42872</c:v>
                </c:pt>
                <c:pt idx="416">
                  <c:v>42873</c:v>
                </c:pt>
                <c:pt idx="417">
                  <c:v>42874</c:v>
                </c:pt>
                <c:pt idx="418">
                  <c:v>42877</c:v>
                </c:pt>
                <c:pt idx="419">
                  <c:v>42878</c:v>
                </c:pt>
                <c:pt idx="420">
                  <c:v>42879</c:v>
                </c:pt>
                <c:pt idx="421">
                  <c:v>42880</c:v>
                </c:pt>
                <c:pt idx="422">
                  <c:v>42881</c:v>
                </c:pt>
                <c:pt idx="423">
                  <c:v>42884</c:v>
                </c:pt>
                <c:pt idx="424">
                  <c:v>42885</c:v>
                </c:pt>
                <c:pt idx="425">
                  <c:v>42886</c:v>
                </c:pt>
                <c:pt idx="426">
                  <c:v>42887</c:v>
                </c:pt>
                <c:pt idx="427">
                  <c:v>42888</c:v>
                </c:pt>
                <c:pt idx="428">
                  <c:v>42891</c:v>
                </c:pt>
                <c:pt idx="429">
                  <c:v>42892</c:v>
                </c:pt>
                <c:pt idx="430">
                  <c:v>42893</c:v>
                </c:pt>
                <c:pt idx="431">
                  <c:v>42894</c:v>
                </c:pt>
                <c:pt idx="432">
                  <c:v>42895</c:v>
                </c:pt>
                <c:pt idx="433">
                  <c:v>42898</c:v>
                </c:pt>
                <c:pt idx="434">
                  <c:v>42899</c:v>
                </c:pt>
                <c:pt idx="435">
                  <c:v>42900</c:v>
                </c:pt>
                <c:pt idx="436">
                  <c:v>42901</c:v>
                </c:pt>
                <c:pt idx="437">
                  <c:v>42902</c:v>
                </c:pt>
                <c:pt idx="438">
                  <c:v>42905</c:v>
                </c:pt>
                <c:pt idx="439">
                  <c:v>42906</c:v>
                </c:pt>
                <c:pt idx="440">
                  <c:v>42907</c:v>
                </c:pt>
                <c:pt idx="441">
                  <c:v>42908</c:v>
                </c:pt>
                <c:pt idx="442">
                  <c:v>42909</c:v>
                </c:pt>
                <c:pt idx="443">
                  <c:v>42912</c:v>
                </c:pt>
                <c:pt idx="444">
                  <c:v>42913</c:v>
                </c:pt>
                <c:pt idx="445">
                  <c:v>42914</c:v>
                </c:pt>
                <c:pt idx="446">
                  <c:v>42915</c:v>
                </c:pt>
                <c:pt idx="447">
                  <c:v>42916</c:v>
                </c:pt>
                <c:pt idx="448">
                  <c:v>42919</c:v>
                </c:pt>
                <c:pt idx="449">
                  <c:v>42920</c:v>
                </c:pt>
                <c:pt idx="450">
                  <c:v>42921</c:v>
                </c:pt>
                <c:pt idx="451">
                  <c:v>42922</c:v>
                </c:pt>
                <c:pt idx="452">
                  <c:v>42923</c:v>
                </c:pt>
                <c:pt idx="453">
                  <c:v>42926</c:v>
                </c:pt>
                <c:pt idx="454">
                  <c:v>42927</c:v>
                </c:pt>
                <c:pt idx="455">
                  <c:v>42928</c:v>
                </c:pt>
                <c:pt idx="456">
                  <c:v>42929</c:v>
                </c:pt>
                <c:pt idx="457">
                  <c:v>42930</c:v>
                </c:pt>
                <c:pt idx="458">
                  <c:v>42933</c:v>
                </c:pt>
                <c:pt idx="459">
                  <c:v>42934</c:v>
                </c:pt>
                <c:pt idx="460">
                  <c:v>42935</c:v>
                </c:pt>
                <c:pt idx="461">
                  <c:v>42936</c:v>
                </c:pt>
                <c:pt idx="462">
                  <c:v>42937</c:v>
                </c:pt>
                <c:pt idx="463">
                  <c:v>42940</c:v>
                </c:pt>
                <c:pt idx="464">
                  <c:v>42941</c:v>
                </c:pt>
                <c:pt idx="465">
                  <c:v>42942</c:v>
                </c:pt>
                <c:pt idx="466">
                  <c:v>42943</c:v>
                </c:pt>
                <c:pt idx="467">
                  <c:v>42944</c:v>
                </c:pt>
                <c:pt idx="468">
                  <c:v>42947</c:v>
                </c:pt>
                <c:pt idx="469">
                  <c:v>42948</c:v>
                </c:pt>
                <c:pt idx="470">
                  <c:v>42949</c:v>
                </c:pt>
                <c:pt idx="471">
                  <c:v>42950</c:v>
                </c:pt>
                <c:pt idx="472">
                  <c:v>42951</c:v>
                </c:pt>
                <c:pt idx="473">
                  <c:v>42954</c:v>
                </c:pt>
                <c:pt idx="474">
                  <c:v>42955</c:v>
                </c:pt>
                <c:pt idx="475">
                  <c:v>42956</c:v>
                </c:pt>
                <c:pt idx="476">
                  <c:v>42957</c:v>
                </c:pt>
                <c:pt idx="477">
                  <c:v>42958</c:v>
                </c:pt>
                <c:pt idx="478">
                  <c:v>42961</c:v>
                </c:pt>
                <c:pt idx="479">
                  <c:v>42962</c:v>
                </c:pt>
                <c:pt idx="480">
                  <c:v>42963</c:v>
                </c:pt>
                <c:pt idx="481">
                  <c:v>42964</c:v>
                </c:pt>
                <c:pt idx="482">
                  <c:v>42965</c:v>
                </c:pt>
                <c:pt idx="483">
                  <c:v>42968</c:v>
                </c:pt>
                <c:pt idx="484">
                  <c:v>42969</c:v>
                </c:pt>
                <c:pt idx="485">
                  <c:v>42970</c:v>
                </c:pt>
                <c:pt idx="486">
                  <c:v>42971</c:v>
                </c:pt>
                <c:pt idx="487">
                  <c:v>42972</c:v>
                </c:pt>
                <c:pt idx="488">
                  <c:v>42975</c:v>
                </c:pt>
                <c:pt idx="489">
                  <c:v>42976</c:v>
                </c:pt>
                <c:pt idx="490">
                  <c:v>42977</c:v>
                </c:pt>
                <c:pt idx="491">
                  <c:v>42978</c:v>
                </c:pt>
                <c:pt idx="492">
                  <c:v>42979</c:v>
                </c:pt>
                <c:pt idx="493">
                  <c:v>42982</c:v>
                </c:pt>
                <c:pt idx="494">
                  <c:v>42983</c:v>
                </c:pt>
                <c:pt idx="495">
                  <c:v>42984</c:v>
                </c:pt>
                <c:pt idx="496">
                  <c:v>42985</c:v>
                </c:pt>
                <c:pt idx="497">
                  <c:v>42986</c:v>
                </c:pt>
                <c:pt idx="498">
                  <c:v>42989</c:v>
                </c:pt>
                <c:pt idx="499">
                  <c:v>42990</c:v>
                </c:pt>
                <c:pt idx="500">
                  <c:v>42991</c:v>
                </c:pt>
                <c:pt idx="501">
                  <c:v>42992</c:v>
                </c:pt>
                <c:pt idx="502">
                  <c:v>42993</c:v>
                </c:pt>
                <c:pt idx="503">
                  <c:v>42996</c:v>
                </c:pt>
                <c:pt idx="504">
                  <c:v>42997</c:v>
                </c:pt>
                <c:pt idx="505">
                  <c:v>42998</c:v>
                </c:pt>
                <c:pt idx="506">
                  <c:v>42999</c:v>
                </c:pt>
                <c:pt idx="507">
                  <c:v>43000</c:v>
                </c:pt>
                <c:pt idx="508">
                  <c:v>43003</c:v>
                </c:pt>
                <c:pt idx="509">
                  <c:v>43004</c:v>
                </c:pt>
                <c:pt idx="510">
                  <c:v>43005</c:v>
                </c:pt>
                <c:pt idx="511">
                  <c:v>43006</c:v>
                </c:pt>
                <c:pt idx="512">
                  <c:v>43007</c:v>
                </c:pt>
                <c:pt idx="513">
                  <c:v>43010</c:v>
                </c:pt>
                <c:pt idx="514">
                  <c:v>43011</c:v>
                </c:pt>
                <c:pt idx="515">
                  <c:v>43012</c:v>
                </c:pt>
                <c:pt idx="516">
                  <c:v>43013</c:v>
                </c:pt>
                <c:pt idx="517">
                  <c:v>43014</c:v>
                </c:pt>
                <c:pt idx="518">
                  <c:v>43017</c:v>
                </c:pt>
                <c:pt idx="519">
                  <c:v>43018</c:v>
                </c:pt>
                <c:pt idx="520">
                  <c:v>43019</c:v>
                </c:pt>
                <c:pt idx="521">
                  <c:v>43020</c:v>
                </c:pt>
                <c:pt idx="522">
                  <c:v>43021</c:v>
                </c:pt>
                <c:pt idx="523">
                  <c:v>43024</c:v>
                </c:pt>
                <c:pt idx="524">
                  <c:v>43025</c:v>
                </c:pt>
                <c:pt idx="525">
                  <c:v>43026</c:v>
                </c:pt>
                <c:pt idx="526">
                  <c:v>43027</c:v>
                </c:pt>
                <c:pt idx="527">
                  <c:v>43028</c:v>
                </c:pt>
                <c:pt idx="528">
                  <c:v>43031</c:v>
                </c:pt>
                <c:pt idx="529">
                  <c:v>43032</c:v>
                </c:pt>
                <c:pt idx="530">
                  <c:v>43033</c:v>
                </c:pt>
                <c:pt idx="531">
                  <c:v>43034</c:v>
                </c:pt>
                <c:pt idx="532">
                  <c:v>43035</c:v>
                </c:pt>
                <c:pt idx="533">
                  <c:v>43038</c:v>
                </c:pt>
                <c:pt idx="534">
                  <c:v>43039</c:v>
                </c:pt>
                <c:pt idx="535">
                  <c:v>43040</c:v>
                </c:pt>
                <c:pt idx="536">
                  <c:v>43041</c:v>
                </c:pt>
                <c:pt idx="537">
                  <c:v>43042</c:v>
                </c:pt>
                <c:pt idx="538">
                  <c:v>43045</c:v>
                </c:pt>
                <c:pt idx="539">
                  <c:v>43046</c:v>
                </c:pt>
                <c:pt idx="540">
                  <c:v>43047</c:v>
                </c:pt>
                <c:pt idx="541">
                  <c:v>43048</c:v>
                </c:pt>
                <c:pt idx="542">
                  <c:v>43049</c:v>
                </c:pt>
                <c:pt idx="543">
                  <c:v>43052</c:v>
                </c:pt>
                <c:pt idx="544">
                  <c:v>43053</c:v>
                </c:pt>
                <c:pt idx="545">
                  <c:v>43054</c:v>
                </c:pt>
                <c:pt idx="546">
                  <c:v>43055</c:v>
                </c:pt>
                <c:pt idx="547">
                  <c:v>43056</c:v>
                </c:pt>
                <c:pt idx="548">
                  <c:v>43059</c:v>
                </c:pt>
                <c:pt idx="549">
                  <c:v>43060</c:v>
                </c:pt>
                <c:pt idx="550">
                  <c:v>43061</c:v>
                </c:pt>
                <c:pt idx="551">
                  <c:v>43062</c:v>
                </c:pt>
                <c:pt idx="552">
                  <c:v>43063</c:v>
                </c:pt>
                <c:pt idx="553">
                  <c:v>43066</c:v>
                </c:pt>
                <c:pt idx="554">
                  <c:v>43067</c:v>
                </c:pt>
                <c:pt idx="555">
                  <c:v>43068</c:v>
                </c:pt>
                <c:pt idx="556">
                  <c:v>43069</c:v>
                </c:pt>
                <c:pt idx="557">
                  <c:v>43070</c:v>
                </c:pt>
                <c:pt idx="558">
                  <c:v>43073</c:v>
                </c:pt>
                <c:pt idx="559">
                  <c:v>43074</c:v>
                </c:pt>
                <c:pt idx="560">
                  <c:v>43075</c:v>
                </c:pt>
                <c:pt idx="561">
                  <c:v>43076</c:v>
                </c:pt>
                <c:pt idx="562">
                  <c:v>43077</c:v>
                </c:pt>
                <c:pt idx="563">
                  <c:v>43080</c:v>
                </c:pt>
                <c:pt idx="564">
                  <c:v>43081</c:v>
                </c:pt>
                <c:pt idx="565">
                  <c:v>43082</c:v>
                </c:pt>
                <c:pt idx="566">
                  <c:v>43083</c:v>
                </c:pt>
                <c:pt idx="567">
                  <c:v>43084</c:v>
                </c:pt>
                <c:pt idx="568">
                  <c:v>43087</c:v>
                </c:pt>
                <c:pt idx="569">
                  <c:v>43088</c:v>
                </c:pt>
                <c:pt idx="570">
                  <c:v>43089</c:v>
                </c:pt>
                <c:pt idx="571">
                  <c:v>43090</c:v>
                </c:pt>
                <c:pt idx="572">
                  <c:v>43091</c:v>
                </c:pt>
                <c:pt idx="573">
                  <c:v>43096</c:v>
                </c:pt>
                <c:pt idx="574">
                  <c:v>43097</c:v>
                </c:pt>
                <c:pt idx="575">
                  <c:v>43098</c:v>
                </c:pt>
                <c:pt idx="576">
                  <c:v>43102</c:v>
                </c:pt>
                <c:pt idx="577">
                  <c:v>43103</c:v>
                </c:pt>
                <c:pt idx="578">
                  <c:v>43104</c:v>
                </c:pt>
                <c:pt idx="579">
                  <c:v>43105</c:v>
                </c:pt>
                <c:pt idx="580">
                  <c:v>43108</c:v>
                </c:pt>
                <c:pt idx="581">
                  <c:v>43109</c:v>
                </c:pt>
                <c:pt idx="582">
                  <c:v>43110</c:v>
                </c:pt>
                <c:pt idx="583">
                  <c:v>43111</c:v>
                </c:pt>
                <c:pt idx="584">
                  <c:v>43112</c:v>
                </c:pt>
                <c:pt idx="585">
                  <c:v>43115</c:v>
                </c:pt>
                <c:pt idx="586">
                  <c:v>43116</c:v>
                </c:pt>
                <c:pt idx="587">
                  <c:v>43117</c:v>
                </c:pt>
                <c:pt idx="588">
                  <c:v>43118</c:v>
                </c:pt>
                <c:pt idx="589">
                  <c:v>43119</c:v>
                </c:pt>
                <c:pt idx="590">
                  <c:v>43122</c:v>
                </c:pt>
                <c:pt idx="591">
                  <c:v>43123</c:v>
                </c:pt>
                <c:pt idx="592">
                  <c:v>43124</c:v>
                </c:pt>
                <c:pt idx="593">
                  <c:v>43125</c:v>
                </c:pt>
                <c:pt idx="594">
                  <c:v>43126</c:v>
                </c:pt>
                <c:pt idx="595">
                  <c:v>43129</c:v>
                </c:pt>
                <c:pt idx="596">
                  <c:v>43130</c:v>
                </c:pt>
                <c:pt idx="597">
                  <c:v>43131</c:v>
                </c:pt>
                <c:pt idx="598">
                  <c:v>43132</c:v>
                </c:pt>
                <c:pt idx="599">
                  <c:v>43133</c:v>
                </c:pt>
                <c:pt idx="600">
                  <c:v>43136</c:v>
                </c:pt>
                <c:pt idx="601">
                  <c:v>43137</c:v>
                </c:pt>
                <c:pt idx="602">
                  <c:v>43138</c:v>
                </c:pt>
                <c:pt idx="603">
                  <c:v>43139</c:v>
                </c:pt>
                <c:pt idx="604">
                  <c:v>43140</c:v>
                </c:pt>
                <c:pt idx="605">
                  <c:v>43143</c:v>
                </c:pt>
                <c:pt idx="606">
                  <c:v>43144</c:v>
                </c:pt>
                <c:pt idx="607">
                  <c:v>43145</c:v>
                </c:pt>
                <c:pt idx="608">
                  <c:v>43146</c:v>
                </c:pt>
                <c:pt idx="609">
                  <c:v>43147</c:v>
                </c:pt>
                <c:pt idx="610">
                  <c:v>43150</c:v>
                </c:pt>
                <c:pt idx="611">
                  <c:v>43151</c:v>
                </c:pt>
                <c:pt idx="612">
                  <c:v>43152</c:v>
                </c:pt>
                <c:pt idx="613">
                  <c:v>43153</c:v>
                </c:pt>
                <c:pt idx="614">
                  <c:v>43154</c:v>
                </c:pt>
                <c:pt idx="615">
                  <c:v>43157</c:v>
                </c:pt>
                <c:pt idx="616">
                  <c:v>43158</c:v>
                </c:pt>
                <c:pt idx="617">
                  <c:v>43159</c:v>
                </c:pt>
                <c:pt idx="618">
                  <c:v>43160</c:v>
                </c:pt>
                <c:pt idx="619">
                  <c:v>43161</c:v>
                </c:pt>
                <c:pt idx="620">
                  <c:v>43164</c:v>
                </c:pt>
                <c:pt idx="621">
                  <c:v>43165</c:v>
                </c:pt>
                <c:pt idx="622">
                  <c:v>43166</c:v>
                </c:pt>
                <c:pt idx="623">
                  <c:v>43167</c:v>
                </c:pt>
                <c:pt idx="624">
                  <c:v>43168</c:v>
                </c:pt>
                <c:pt idx="625">
                  <c:v>43171</c:v>
                </c:pt>
                <c:pt idx="626">
                  <c:v>43172</c:v>
                </c:pt>
                <c:pt idx="627">
                  <c:v>43173</c:v>
                </c:pt>
                <c:pt idx="628">
                  <c:v>43174</c:v>
                </c:pt>
                <c:pt idx="629">
                  <c:v>43175</c:v>
                </c:pt>
                <c:pt idx="630">
                  <c:v>43178</c:v>
                </c:pt>
                <c:pt idx="631">
                  <c:v>43179</c:v>
                </c:pt>
                <c:pt idx="632">
                  <c:v>43180</c:v>
                </c:pt>
                <c:pt idx="633">
                  <c:v>43181</c:v>
                </c:pt>
                <c:pt idx="634">
                  <c:v>43182</c:v>
                </c:pt>
                <c:pt idx="635">
                  <c:v>43185</c:v>
                </c:pt>
                <c:pt idx="636">
                  <c:v>43186</c:v>
                </c:pt>
                <c:pt idx="637">
                  <c:v>43187</c:v>
                </c:pt>
                <c:pt idx="638">
                  <c:v>43188</c:v>
                </c:pt>
                <c:pt idx="639">
                  <c:v>43193</c:v>
                </c:pt>
                <c:pt idx="640">
                  <c:v>43194</c:v>
                </c:pt>
                <c:pt idx="641">
                  <c:v>43195</c:v>
                </c:pt>
                <c:pt idx="642">
                  <c:v>43196</c:v>
                </c:pt>
                <c:pt idx="643">
                  <c:v>43199</c:v>
                </c:pt>
                <c:pt idx="644">
                  <c:v>43200</c:v>
                </c:pt>
                <c:pt idx="645">
                  <c:v>43201</c:v>
                </c:pt>
                <c:pt idx="646">
                  <c:v>43202</c:v>
                </c:pt>
                <c:pt idx="647">
                  <c:v>43203</c:v>
                </c:pt>
                <c:pt idx="648">
                  <c:v>43206</c:v>
                </c:pt>
                <c:pt idx="649">
                  <c:v>43207</c:v>
                </c:pt>
                <c:pt idx="650">
                  <c:v>43208</c:v>
                </c:pt>
                <c:pt idx="651">
                  <c:v>43209</c:v>
                </c:pt>
                <c:pt idx="652">
                  <c:v>43210</c:v>
                </c:pt>
                <c:pt idx="653">
                  <c:v>43213</c:v>
                </c:pt>
                <c:pt idx="654">
                  <c:v>43214</c:v>
                </c:pt>
                <c:pt idx="655">
                  <c:v>43215</c:v>
                </c:pt>
                <c:pt idx="656">
                  <c:v>43216</c:v>
                </c:pt>
                <c:pt idx="657">
                  <c:v>43217</c:v>
                </c:pt>
                <c:pt idx="658">
                  <c:v>43220</c:v>
                </c:pt>
                <c:pt idx="659">
                  <c:v>43222</c:v>
                </c:pt>
                <c:pt idx="660">
                  <c:v>43223</c:v>
                </c:pt>
                <c:pt idx="661">
                  <c:v>43224</c:v>
                </c:pt>
                <c:pt idx="662">
                  <c:v>43227</c:v>
                </c:pt>
                <c:pt idx="663">
                  <c:v>43228</c:v>
                </c:pt>
                <c:pt idx="664">
                  <c:v>43229</c:v>
                </c:pt>
                <c:pt idx="665">
                  <c:v>43230</c:v>
                </c:pt>
                <c:pt idx="666">
                  <c:v>43231</c:v>
                </c:pt>
                <c:pt idx="667">
                  <c:v>43234</c:v>
                </c:pt>
                <c:pt idx="668">
                  <c:v>43235</c:v>
                </c:pt>
                <c:pt idx="669">
                  <c:v>43236</c:v>
                </c:pt>
                <c:pt idx="670">
                  <c:v>43237</c:v>
                </c:pt>
                <c:pt idx="671">
                  <c:v>43238</c:v>
                </c:pt>
                <c:pt idx="672">
                  <c:v>43241</c:v>
                </c:pt>
                <c:pt idx="673">
                  <c:v>43242</c:v>
                </c:pt>
                <c:pt idx="674">
                  <c:v>43243</c:v>
                </c:pt>
                <c:pt idx="675">
                  <c:v>43244</c:v>
                </c:pt>
                <c:pt idx="676">
                  <c:v>43245</c:v>
                </c:pt>
                <c:pt idx="677">
                  <c:v>43248</c:v>
                </c:pt>
                <c:pt idx="678">
                  <c:v>43249</c:v>
                </c:pt>
                <c:pt idx="679">
                  <c:v>43250</c:v>
                </c:pt>
                <c:pt idx="680">
                  <c:v>43251</c:v>
                </c:pt>
                <c:pt idx="681">
                  <c:v>43252</c:v>
                </c:pt>
                <c:pt idx="682">
                  <c:v>43255</c:v>
                </c:pt>
                <c:pt idx="683">
                  <c:v>43256</c:v>
                </c:pt>
                <c:pt idx="684">
                  <c:v>43257</c:v>
                </c:pt>
                <c:pt idx="685">
                  <c:v>43258</c:v>
                </c:pt>
                <c:pt idx="686">
                  <c:v>43259</c:v>
                </c:pt>
                <c:pt idx="687">
                  <c:v>43262</c:v>
                </c:pt>
                <c:pt idx="688">
                  <c:v>43263</c:v>
                </c:pt>
                <c:pt idx="689">
                  <c:v>43264</c:v>
                </c:pt>
                <c:pt idx="690">
                  <c:v>43265</c:v>
                </c:pt>
              </c:numCache>
            </c:numRef>
          </c:cat>
          <c:val>
            <c:numRef>
              <c:f>Eur6M!$BE$3:$BE$693</c:f>
              <c:numCache>
                <c:formatCode>0.0000%</c:formatCode>
                <c:ptCount val="691"/>
                <c:pt idx="0">
                  <c:v>2.4200000000026753E-4</c:v>
                </c:pt>
                <c:pt idx="1">
                  <c:v>2.4289042172905576E-4</c:v>
                </c:pt>
                <c:pt idx="2">
                  <c:v>2.4368949304679377E-4</c:v>
                </c:pt>
                <c:pt idx="3">
                  <c:v>2.4462497067688293E-4</c:v>
                </c:pt>
                <c:pt idx="4">
                  <c:v>2.4559863837236542E-4</c:v>
                </c:pt>
                <c:pt idx="5">
                  <c:v>2.4620989277632303E-4</c:v>
                </c:pt>
                <c:pt idx="6">
                  <c:v>2.4846072069147177E-4</c:v>
                </c:pt>
                <c:pt idx="7">
                  <c:v>2.4891691531764943E-4</c:v>
                </c:pt>
                <c:pt idx="8">
                  <c:v>2.4932225527389356E-4</c:v>
                </c:pt>
                <c:pt idx="9">
                  <c:v>2.4970457413358037E-4</c:v>
                </c:pt>
                <c:pt idx="10">
                  <c:v>2.4977083972893349E-4</c:v>
                </c:pt>
                <c:pt idx="11">
                  <c:v>2.5138247482387599E-4</c:v>
                </c:pt>
                <c:pt idx="12">
                  <c:v>2.5182022181313376E-4</c:v>
                </c:pt>
                <c:pt idx="13">
                  <c:v>2.5224047670260836E-4</c:v>
                </c:pt>
                <c:pt idx="14">
                  <c:v>2.526303464357205E-4</c:v>
                </c:pt>
                <c:pt idx="15">
                  <c:v>2.5263556256654681E-4</c:v>
                </c:pt>
                <c:pt idx="16">
                  <c:v>2.5371345252209475E-4</c:v>
                </c:pt>
                <c:pt idx="17">
                  <c:v>2.5387643711879195E-4</c:v>
                </c:pt>
                <c:pt idx="18">
                  <c:v>2.5400910690037389E-4</c:v>
                </c:pt>
                <c:pt idx="19">
                  <c:v>2.5411814652546338E-4</c:v>
                </c:pt>
                <c:pt idx="20">
                  <c:v>2.5438596594137017E-4</c:v>
                </c:pt>
                <c:pt idx="21">
                  <c:v>2.5000000044194493E-4</c:v>
                </c:pt>
                <c:pt idx="22">
                  <c:v>2.4922559992786021E-4</c:v>
                </c:pt>
                <c:pt idx="23">
                  <c:v>2.4846364262722496E-4</c:v>
                </c:pt>
                <c:pt idx="24">
                  <c:v>2.4771361349434782E-4</c:v>
                </c:pt>
                <c:pt idx="25">
                  <c:v>2.4697500071034826E-4</c:v>
                </c:pt>
                <c:pt idx="26">
                  <c:v>2.4482259065408733E-4</c:v>
                </c:pt>
                <c:pt idx="27">
                  <c:v>2.4412458960387475E-4</c:v>
                </c:pt>
                <c:pt idx="28">
                  <c:v>2.4343549421030255E-4</c:v>
                </c:pt>
                <c:pt idx="29">
                  <c:v>2.4275481201160338E-4</c:v>
                </c:pt>
                <c:pt idx="30">
                  <c:v>2.4208205377848917E-4</c:v>
                </c:pt>
                <c:pt idx="31">
                  <c:v>2.4010647896193074E-4</c:v>
                </c:pt>
                <c:pt idx="32">
                  <c:v>2.394605888166755E-4</c:v>
                </c:pt>
                <c:pt idx="33">
                  <c:v>2.3882022488404961E-4</c:v>
                </c:pt>
                <c:pt idx="34">
                  <c:v>2.3818491729448352E-4</c:v>
                </c:pt>
                <c:pt idx="35">
                  <c:v>2.3755419940541249E-4</c:v>
                </c:pt>
                <c:pt idx="36">
                  <c:v>2.3568496591889858E-4</c:v>
                </c:pt>
                <c:pt idx="37">
                  <c:v>2.3506800494426384E-4</c:v>
                </c:pt>
                <c:pt idx="38">
                  <c:v>2.3445334886137674E-4</c:v>
                </c:pt>
                <c:pt idx="39">
                  <c:v>2.3384055038654875E-4</c:v>
                </c:pt>
                <c:pt idx="40">
                  <c:v>2.3322916546813022E-4</c:v>
                </c:pt>
                <c:pt idx="41">
                  <c:v>2.3122385329241477E-4</c:v>
                </c:pt>
                <c:pt idx="42">
                  <c:v>2.30612312880046E-4</c:v>
                </c:pt>
                <c:pt idx="43">
                  <c:v>2.300000000002619E-4</c:v>
                </c:pt>
                <c:pt idx="44">
                  <c:v>2.3013117251033974E-4</c:v>
                </c:pt>
                <c:pt idx="45">
                  <c:v>2.2989243060945222E-4</c:v>
                </c:pt>
                <c:pt idx="46">
                  <c:v>2.3062311203628078E-4</c:v>
                </c:pt>
                <c:pt idx="47">
                  <c:v>2.3073567914615319E-4</c:v>
                </c:pt>
                <c:pt idx="48">
                  <c:v>2.3084321525607189E-4</c:v>
                </c:pt>
                <c:pt idx="49">
                  <c:v>2.3094553663377965E-4</c:v>
                </c:pt>
                <c:pt idx="50">
                  <c:v>2.306494267513911E-4</c:v>
                </c:pt>
                <c:pt idx="51">
                  <c:v>2.3130764541018476E-4</c:v>
                </c:pt>
                <c:pt idx="52">
                  <c:v>2.3138785466296795E-4</c:v>
                </c:pt>
                <c:pt idx="53">
                  <c:v>2.3146453314629653E-4</c:v>
                </c:pt>
                <c:pt idx="54">
                  <c:v>2.315379820167769E-4</c:v>
                </c:pt>
                <c:pt idx="55">
                  <c:v>2.3120699791204309E-4</c:v>
                </c:pt>
                <c:pt idx="56">
                  <c:v>2.3180556362686311E-4</c:v>
                </c:pt>
                <c:pt idx="57">
                  <c:v>2.3186744089866414E-4</c:v>
                </c:pt>
                <c:pt idx="58">
                  <c:v>2.3192793096282912E-4</c:v>
                </c:pt>
                <c:pt idx="59">
                  <c:v>2.3198734679373662E-4</c:v>
                </c:pt>
                <c:pt idx="60">
                  <c:v>2.322205864275392E-4</c:v>
                </c:pt>
                <c:pt idx="61">
                  <c:v>2.3227938484191927E-4</c:v>
                </c:pt>
                <c:pt idx="62">
                  <c:v>2.3233902233812026E-4</c:v>
                </c:pt>
                <c:pt idx="63">
                  <c:v>2.3258726383994089E-4</c:v>
                </c:pt>
                <c:pt idx="64">
                  <c:v>2.1999999999986015E-4</c:v>
                </c:pt>
                <c:pt idx="65">
                  <c:v>2.1956142457828795E-4</c:v>
                </c:pt>
                <c:pt idx="66">
                  <c:v>2.1912685663739493E-4</c:v>
                </c:pt>
                <c:pt idx="67">
                  <c:v>2.1869660774976793E-4</c:v>
                </c:pt>
                <c:pt idx="68">
                  <c:v>2.1827098830374102E-4</c:v>
                </c:pt>
                <c:pt idx="69">
                  <c:v>2.1702499289507918E-4</c:v>
                </c:pt>
                <c:pt idx="70">
                  <c:v>2.1662097161579384E-4</c:v>
                </c:pt>
                <c:pt idx="71">
                  <c:v>2.1622311409706438E-4</c:v>
                </c:pt>
                <c:pt idx="72">
                  <c:v>2.1583172367726656E-4</c:v>
                </c:pt>
                <c:pt idx="73">
                  <c:v>2.1544710251518033E-4</c:v>
                </c:pt>
                <c:pt idx="74">
                  <c:v>2.1433685854646559E-4</c:v>
                </c:pt>
                <c:pt idx="75">
                  <c:v>2.1398231250580442E-4</c:v>
                </c:pt>
                <c:pt idx="76">
                  <c:v>2.1363602888973941E-4</c:v>
                </c:pt>
                <c:pt idx="77">
                  <c:v>2.1329830280287691E-4</c:v>
                </c:pt>
                <c:pt idx="78">
                  <c:v>2.1296942817632803E-4</c:v>
                </c:pt>
                <c:pt idx="79">
                  <c:v>2.1203883472426327E-4</c:v>
                </c:pt>
                <c:pt idx="80">
                  <c:v>2.1174828172726467E-4</c:v>
                </c:pt>
                <c:pt idx="81">
                  <c:v>2.1146803220784601E-4</c:v>
                </c:pt>
                <c:pt idx="82">
                  <c:v>2.1119828517301E-4</c:v>
                </c:pt>
                <c:pt idx="83">
                  <c:v>2.1093888764538415E-4</c:v>
                </c:pt>
                <c:pt idx="84">
                  <c:v>2.1022039383238169E-4</c:v>
                </c:pt>
                <c:pt idx="85">
                  <c:v>2.0999999999992636E-4</c:v>
                </c:pt>
                <c:pt idx="86">
                  <c:v>2.0955113523622398E-4</c:v>
                </c:pt>
                <c:pt idx="87">
                  <c:v>2.0911120373983579E-4</c:v>
                </c:pt>
                <c:pt idx="88">
                  <c:v>2.0867994049080204E-4</c:v>
                </c:pt>
                <c:pt idx="89">
                  <c:v>2.0743553619124094E-4</c:v>
                </c:pt>
                <c:pt idx="90">
                  <c:v>2.0703633061287509E-4</c:v>
                </c:pt>
                <c:pt idx="91">
                  <c:v>2.0664449433893155E-4</c:v>
                </c:pt>
                <c:pt idx="92">
                  <c:v>2.0625977281427064E-4</c:v>
                </c:pt>
                <c:pt idx="93">
                  <c:v>2.0588191322777036E-4</c:v>
                </c:pt>
                <c:pt idx="94">
                  <c:v>2.0478700411670329E-4</c:v>
                </c:pt>
                <c:pt idx="95">
                  <c:v>2.0443409902707636E-4</c:v>
                </c:pt>
                <c:pt idx="96">
                  <c:v>2.0408681796938686E-4</c:v>
                </c:pt>
                <c:pt idx="97">
                  <c:v>2.0374491859605654E-4</c:v>
                </c:pt>
                <c:pt idx="98">
                  <c:v>2.0340816029885956E-4</c:v>
                </c:pt>
                <c:pt idx="99">
                  <c:v>2.0242635198987588E-4</c:v>
                </c:pt>
                <c:pt idx="100">
                  <c:v>2.0210778683774964E-4</c:v>
                </c:pt>
                <c:pt idx="101">
                  <c:v>2.0179318589922076E-4</c:v>
                </c:pt>
                <c:pt idx="102">
                  <c:v>2.0148231903321852E-4</c:v>
                </c:pt>
                <c:pt idx="103">
                  <c:v>2.0117495784482151E-4</c:v>
                </c:pt>
                <c:pt idx="104">
                  <c:v>2.0058188488769773E-4</c:v>
                </c:pt>
                <c:pt idx="105">
                  <c:v>2.0028986235097265E-4</c:v>
                </c:pt>
                <c:pt idx="106">
                  <c:v>2.0000000000000695E-4</c:v>
                </c:pt>
                <c:pt idx="107">
                  <c:v>2.0030680185266738E-4</c:v>
                </c:pt>
                <c:pt idx="108">
                  <c:v>2.0013091456612929E-4</c:v>
                </c:pt>
                <c:pt idx="109">
                  <c:v>1.9993357434226638E-4</c:v>
                </c:pt>
                <c:pt idx="110">
                  <c:v>1.999251344802332E-4</c:v>
                </c:pt>
                <c:pt idx="111">
                  <c:v>1.9991784320292161E-4</c:v>
                </c:pt>
                <c:pt idx="112">
                  <c:v>2.0025156566049002E-4</c:v>
                </c:pt>
                <c:pt idx="113">
                  <c:v>2.000767487966227E-4</c:v>
                </c:pt>
                <c:pt idx="114">
                  <c:v>1.9989168766144442E-4</c:v>
                </c:pt>
                <c:pt idx="115">
                  <c:v>1.9988719938891065E-4</c:v>
                </c:pt>
                <c:pt idx="116">
                  <c:v>1.9988283682740278E-4</c:v>
                </c:pt>
                <c:pt idx="117">
                  <c:v>2.0023134413945246E-4</c:v>
                </c:pt>
                <c:pt idx="118">
                  <c:v>2.0005284811934102E-4</c:v>
                </c:pt>
                <c:pt idx="119">
                  <c:v>1.9987222047806546E-4</c:v>
                </c:pt>
                <c:pt idx="120">
                  <c:v>1.9987467016685187E-4</c:v>
                </c:pt>
                <c:pt idx="121">
                  <c:v>1.9987942673695735E-4</c:v>
                </c:pt>
                <c:pt idx="122">
                  <c:v>2.0027344325697545E-4</c:v>
                </c:pt>
                <c:pt idx="123">
                  <c:v>1.999749786201135E-4</c:v>
                </c:pt>
                <c:pt idx="124">
                  <c:v>2.0000514268526744E-4</c:v>
                </c:pt>
                <c:pt idx="125">
                  <c:v>1.9982384066867851E-4</c:v>
                </c:pt>
                <c:pt idx="126">
                  <c:v>2.0030555910386467E-4</c:v>
                </c:pt>
                <c:pt idx="127">
                  <c:v>1.9999999946752959E-4</c:v>
                </c:pt>
                <c:pt idx="128">
                  <c:v>2.0020705980730322E-4</c:v>
                </c:pt>
                <c:pt idx="129">
                  <c:v>2.0042112563090094E-4</c:v>
                </c:pt>
                <c:pt idx="130">
                  <c:v>2.0064253237959997E-4</c:v>
                </c:pt>
                <c:pt idx="131">
                  <c:v>2.0139843094896573E-4</c:v>
                </c:pt>
                <c:pt idx="132">
                  <c:v>2.0160827111166259E-4</c:v>
                </c:pt>
                <c:pt idx="133">
                  <c:v>2.0187140778510663E-4</c:v>
                </c:pt>
                <c:pt idx="134">
                  <c:v>2.021438942497291E-4</c:v>
                </c:pt>
                <c:pt idx="135">
                  <c:v>2.0242606468868731E-4</c:v>
                </c:pt>
                <c:pt idx="136">
                  <c:v>2.033478532768295E-4</c:v>
                </c:pt>
                <c:pt idx="137">
                  <c:v>2.0365826358619211E-4</c:v>
                </c:pt>
                <c:pt idx="138">
                  <c:v>2.0399386037666853E-4</c:v>
                </c:pt>
                <c:pt idx="139">
                  <c:v>2.0434114247830346E-4</c:v>
                </c:pt>
                <c:pt idx="140">
                  <c:v>2.0470044282022018E-4</c:v>
                </c:pt>
                <c:pt idx="141">
                  <c:v>2.0582420331515918E-4</c:v>
                </c:pt>
                <c:pt idx="142">
                  <c:v>2.0626447889905973E-4</c:v>
                </c:pt>
                <c:pt idx="143">
                  <c:v>2.0668885810558332E-4</c:v>
                </c:pt>
                <c:pt idx="144">
                  <c:v>2.0712720589499863E-4</c:v>
                </c:pt>
                <c:pt idx="145">
                  <c:v>2.0757962860879205E-4</c:v>
                </c:pt>
                <c:pt idx="146">
                  <c:v>2.0893500135289722E-4</c:v>
                </c:pt>
                <c:pt idx="147">
                  <c:v>2.0999999999981179E-4</c:v>
                </c:pt>
                <c:pt idx="148">
                  <c:v>2.0987899630935751E-4</c:v>
                </c:pt>
                <c:pt idx="149">
                  <c:v>2.0976856435942623E-4</c:v>
                </c:pt>
                <c:pt idx="150">
                  <c:v>2.106751892342574E-4</c:v>
                </c:pt>
                <c:pt idx="151">
                  <c:v>2.1008625761098903E-4</c:v>
                </c:pt>
                <c:pt idx="152">
                  <c:v>2.0937108796578033E-4</c:v>
                </c:pt>
                <c:pt idx="153">
                  <c:v>2.0932174568699755E-4</c:v>
                </c:pt>
                <c:pt idx="154">
                  <c:v>2.0928219147762068E-4</c:v>
                </c:pt>
                <c:pt idx="155">
                  <c:v>2.1035651198497024E-4</c:v>
                </c:pt>
                <c:pt idx="156">
                  <c:v>2.0978755280542458E-4</c:v>
                </c:pt>
                <c:pt idx="157">
                  <c:v>2.0922725910988408E-4</c:v>
                </c:pt>
                <c:pt idx="158">
                  <c:v>2.0924403877840692E-4</c:v>
                </c:pt>
                <c:pt idx="159">
                  <c:v>2.0926980492485219E-4</c:v>
                </c:pt>
                <c:pt idx="160">
                  <c:v>2.1049351017967465E-4</c:v>
                </c:pt>
                <c:pt idx="161">
                  <c:v>2.0994529352201164E-4</c:v>
                </c:pt>
                <c:pt idx="162">
                  <c:v>2.095293608652098E-4</c:v>
                </c:pt>
                <c:pt idx="163">
                  <c:v>2.0960659758782535E-4</c:v>
                </c:pt>
                <c:pt idx="164">
                  <c:v>2.0969200128106264E-4</c:v>
                </c:pt>
                <c:pt idx="165">
                  <c:v>2.1104707506625539E-4</c:v>
                </c:pt>
                <c:pt idx="166">
                  <c:v>2.1052003734103988E-4</c:v>
                </c:pt>
                <c:pt idx="167">
                  <c:v>2.1023736279750853E-4</c:v>
                </c:pt>
                <c:pt idx="168">
                  <c:v>2.0972264807439858E-4</c:v>
                </c:pt>
                <c:pt idx="169">
                  <c:v>2.0985766010790517E-4</c:v>
                </c:pt>
                <c:pt idx="170">
                  <c:v>2.1000000000052398E-4</c:v>
                </c:pt>
                <c:pt idx="171">
                  <c:v>2.1201758895127268E-4</c:v>
                </c:pt>
                <c:pt idx="172">
                  <c:v>2.1283990956840582E-4</c:v>
                </c:pt>
                <c:pt idx="173">
                  <c:v>2.1357937276302816E-4</c:v>
                </c:pt>
                <c:pt idx="174">
                  <c:v>2.1433059627512936E-4</c:v>
                </c:pt>
                <c:pt idx="175">
                  <c:v>2.1509353300121903E-4</c:v>
                </c:pt>
                <c:pt idx="176">
                  <c:v>2.172676766215663E-4</c:v>
                </c:pt>
                <c:pt idx="177">
                  <c:v>2.1825878922764416E-4</c:v>
                </c:pt>
                <c:pt idx="178">
                  <c:v>2.1907750551934606E-4</c:v>
                </c:pt>
                <c:pt idx="179">
                  <c:v>2.1990680203863426E-4</c:v>
                </c:pt>
                <c:pt idx="180">
                  <c:v>2.2074652167035011E-4</c:v>
                </c:pt>
                <c:pt idx="181">
                  <c:v>2.2306312761605348E-4</c:v>
                </c:pt>
                <c:pt idx="182">
                  <c:v>2.2420664831541341E-4</c:v>
                </c:pt>
                <c:pt idx="183">
                  <c:v>2.2509625025279574E-4</c:v>
                </c:pt>
                <c:pt idx="184">
                  <c:v>2.2599538519876405E-4</c:v>
                </c:pt>
                <c:pt idx="185">
                  <c:v>2.2690390640255922E-4</c:v>
                </c:pt>
                <c:pt idx="186">
                  <c:v>2.3012125024727496E-4</c:v>
                </c:pt>
                <c:pt idx="187">
                  <c:v>2.3062893477840163E-4</c:v>
                </c:pt>
                <c:pt idx="188">
                  <c:v>2.3158220200840171E-4</c:v>
                </c:pt>
                <c:pt idx="189">
                  <c:v>2.3254398458919326E-4</c:v>
                </c:pt>
                <c:pt idx="190">
                  <c:v>2.3351413897239513E-4</c:v>
                </c:pt>
                <c:pt idx="191">
                  <c:v>2.4777465099040631E-4</c:v>
                </c:pt>
                <c:pt idx="192">
                  <c:v>2.5000000087615565E-4</c:v>
                </c:pt>
                <c:pt idx="193">
                  <c:v>2.5125216265580493E-4</c:v>
                </c:pt>
                <c:pt idx="194">
                  <c:v>2.525143705783046E-4</c:v>
                </c:pt>
                <c:pt idx="195">
                  <c:v>2.5531151435084131E-4</c:v>
                </c:pt>
                <c:pt idx="196">
                  <c:v>2.5583403087840224E-4</c:v>
                </c:pt>
                <c:pt idx="197">
                  <c:v>2.5897227003887548E-4</c:v>
                </c:pt>
                <c:pt idx="198">
                  <c:v>2.6029245579747623E-4</c:v>
                </c:pt>
                <c:pt idx="199">
                  <c:v>2.6162192159378427E-4</c:v>
                </c:pt>
                <c:pt idx="200">
                  <c:v>2.6455380895659469E-4</c:v>
                </c:pt>
                <c:pt idx="201">
                  <c:v>2.6510789952136565E-4</c:v>
                </c:pt>
                <c:pt idx="202">
                  <c:v>2.6840462503471493E-4</c:v>
                </c:pt>
                <c:pt idx="203">
                  <c:v>2.6978747574589083E-4</c:v>
                </c:pt>
                <c:pt idx="204">
                  <c:v>2.7117884162503601E-4</c:v>
                </c:pt>
                <c:pt idx="205">
                  <c:v>2.7423943940521389E-4</c:v>
                </c:pt>
                <c:pt idx="206">
                  <c:v>2.7482011404358366E-4</c:v>
                </c:pt>
                <c:pt idx="207">
                  <c:v>2.7825957861238792E-4</c:v>
                </c:pt>
                <c:pt idx="208">
                  <c:v>2.7969974389065476E-4</c:v>
                </c:pt>
                <c:pt idx="209">
                  <c:v>2.8114766070270092E-4</c:v>
                </c:pt>
                <c:pt idx="210">
                  <c:v>2.8433138454850445E-4</c:v>
                </c:pt>
                <c:pt idx="211">
                  <c:v>2.8580435464131416E-4</c:v>
                </c:pt>
                <c:pt idx="212">
                  <c:v>2.8850442528724756E-4</c:v>
                </c:pt>
                <c:pt idx="213">
                  <c:v>2.8999999999998835E-4</c:v>
                </c:pt>
                <c:pt idx="214">
                  <c:v>2.9128141454286781E-4</c:v>
                </c:pt>
                <c:pt idx="215">
                  <c:v>2.9436156620389847E-4</c:v>
                </c:pt>
                <c:pt idx="216">
                  <c:v>2.9476140121513928E-4</c:v>
                </c:pt>
                <c:pt idx="217">
                  <c:v>2.9778236899759221E-4</c:v>
                </c:pt>
                <c:pt idx="218">
                  <c:v>2.991020125121385E-4</c:v>
                </c:pt>
                <c:pt idx="219">
                  <c:v>3.00428363822469E-4</c:v>
                </c:pt>
                <c:pt idx="220">
                  <c:v>3.0361086545650193E-4</c:v>
                </c:pt>
                <c:pt idx="221">
                  <c:v>3.0402855152978232E-4</c:v>
                </c:pt>
                <c:pt idx="222">
                  <c:v>3.0716404979442755E-4</c:v>
                </c:pt>
                <c:pt idx="223">
                  <c:v>3.0853262985867176E-4</c:v>
                </c:pt>
                <c:pt idx="224">
                  <c:v>3.099085747048935E-4</c:v>
                </c:pt>
                <c:pt idx="225">
                  <c:v>3.1319649384476669E-4</c:v>
                </c:pt>
                <c:pt idx="226">
                  <c:v>3.1363740160450011E-4</c:v>
                </c:pt>
                <c:pt idx="227">
                  <c:v>3.1690198671022884E-4</c:v>
                </c:pt>
                <c:pt idx="228">
                  <c:v>3.1832404436580696E-4</c:v>
                </c:pt>
                <c:pt idx="229">
                  <c:v>3.1975410450372886E-4</c:v>
                </c:pt>
                <c:pt idx="230">
                  <c:v>3.231499621168596E-4</c:v>
                </c:pt>
                <c:pt idx="231">
                  <c:v>3.2361953257216327E-4</c:v>
                </c:pt>
                <c:pt idx="232">
                  <c:v>3.2603885673300101E-4</c:v>
                </c:pt>
                <c:pt idx="233">
                  <c:v>3.2652608100273517E-4</c:v>
                </c:pt>
                <c:pt idx="234">
                  <c:v>3.2701798307249421E-4</c:v>
                </c:pt>
                <c:pt idx="235">
                  <c:v>3.2850455110466329E-4</c:v>
                </c:pt>
                <c:pt idx="236">
                  <c:v>3.2999999999975497E-4</c:v>
                </c:pt>
                <c:pt idx="237">
                  <c:v>3.3621272598766269E-4</c:v>
                </c:pt>
                <c:pt idx="238">
                  <c:v>3.3696138151603555E-4</c:v>
                </c:pt>
                <c:pt idx="239">
                  <c:v>3.3873084513389541E-4</c:v>
                </c:pt>
                <c:pt idx="240">
                  <c:v>3.4051217779866762E-4</c:v>
                </c:pt>
                <c:pt idx="241">
                  <c:v>3.4230549023322223E-4</c:v>
                </c:pt>
                <c:pt idx="242">
                  <c:v>3.4879558247387165E-4</c:v>
                </c:pt>
                <c:pt idx="243">
                  <c:v>3.4960074896694666E-4</c:v>
                </c:pt>
                <c:pt idx="244">
                  <c:v>3.5145561794909139E-4</c:v>
                </c:pt>
                <c:pt idx="245">
                  <c:v>3.5332307958575824E-4</c:v>
                </c:pt>
                <c:pt idx="246">
                  <c:v>3.5520299618024858E-4</c:v>
                </c:pt>
                <c:pt idx="247">
                  <c:v>3.6197944740349794E-4</c:v>
                </c:pt>
                <c:pt idx="248">
                  <c:v>3.6284347103921784E-4</c:v>
                </c:pt>
                <c:pt idx="249">
                  <c:v>3.6478285776771099E-4</c:v>
                </c:pt>
                <c:pt idx="250">
                  <c:v>3.6673357852700088E-4</c:v>
                </c:pt>
                <c:pt idx="251">
                  <c:v>3.6869544696322906E-4</c:v>
                </c:pt>
                <c:pt idx="252">
                  <c:v>3.7573529762068096E-4</c:v>
                </c:pt>
                <c:pt idx="253">
                  <c:v>3.7665067507953564E-4</c:v>
                </c:pt>
                <c:pt idx="254">
                  <c:v>3.7866549127024918E-4</c:v>
                </c:pt>
                <c:pt idx="255">
                  <c:v>3.8069033982068585E-4</c:v>
                </c:pt>
                <c:pt idx="256">
                  <c:v>3.8382830897389103E-4</c:v>
                </c:pt>
                <c:pt idx="257">
                  <c:v>3.8999999937505692E-4</c:v>
                </c:pt>
                <c:pt idx="258">
                  <c:v>3.928165881015999E-4</c:v>
                </c:pt>
                <c:pt idx="259">
                  <c:v>3.9565022553532381E-4</c:v>
                </c:pt>
                <c:pt idx="260">
                  <c:v>3.985007603831824E-4</c:v>
                </c:pt>
                <c:pt idx="261">
                  <c:v>4.013680399911311E-4</c:v>
                </c:pt>
                <c:pt idx="262">
                  <c:v>4.1006880041860139E-4</c:v>
                </c:pt>
                <c:pt idx="263">
                  <c:v>4.1300150530323233E-4</c:v>
                </c:pt>
                <c:pt idx="264">
                  <c:v>4.1595017125986518E-4</c:v>
                </c:pt>
                <c:pt idx="265">
                  <c:v>4.1891463746927159E-4</c:v>
                </c:pt>
                <c:pt idx="266">
                  <c:v>4.2661989646353696E-4</c:v>
                </c:pt>
                <c:pt idx="267">
                  <c:v>4.3212011294062921E-4</c:v>
                </c:pt>
                <c:pt idx="268">
                  <c:v>4.3396824826837403E-4</c:v>
                </c:pt>
                <c:pt idx="269">
                  <c:v>4.3702406251723466E-4</c:v>
                </c:pt>
                <c:pt idx="270">
                  <c:v>4.4009451315549816E-4</c:v>
                </c:pt>
                <c:pt idx="271">
                  <c:v>4.4317942847144092E-4</c:v>
                </c:pt>
                <c:pt idx="272">
                  <c:v>4.5251922495431724E-4</c:v>
                </c:pt>
                <c:pt idx="273">
                  <c:v>4.5566025464000866E-4</c:v>
                </c:pt>
                <c:pt idx="274">
                  <c:v>4.5881487002563903E-4</c:v>
                </c:pt>
                <c:pt idx="275">
                  <c:v>4.6198292949366844E-4</c:v>
                </c:pt>
                <c:pt idx="276">
                  <c:v>4.6516444362186462E-4</c:v>
                </c:pt>
                <c:pt idx="277">
                  <c:v>4.7100458448648598E-4</c:v>
                </c:pt>
                <c:pt idx="278">
                  <c:v>4.7802602596710297E-4</c:v>
                </c:pt>
                <c:pt idx="279">
                  <c:v>4.7999999999996483E-4</c:v>
                </c:pt>
                <c:pt idx="280">
                  <c:v>4.8252669115247346E-4</c:v>
                </c:pt>
                <c:pt idx="281">
                  <c:v>4.8505965370330219E-4</c:v>
                </c:pt>
                <c:pt idx="282">
                  <c:v>4.9398905562237716E-4</c:v>
                </c:pt>
                <c:pt idx="283">
                  <c:v>4.9525469190530951E-4</c:v>
                </c:pt>
                <c:pt idx="284">
                  <c:v>4.978193670320348E-4</c:v>
                </c:pt>
                <c:pt idx="285">
                  <c:v>5.003904558494209E-4</c:v>
                </c:pt>
                <c:pt idx="286">
                  <c:v>5.0296798209991853E-4</c:v>
                </c:pt>
                <c:pt idx="287">
                  <c:v>5.1205566401432722E-4</c:v>
                </c:pt>
                <c:pt idx="288">
                  <c:v>5.1334293659073787E-4</c:v>
                </c:pt>
                <c:pt idx="289">
                  <c:v>5.1595300644582248E-4</c:v>
                </c:pt>
                <c:pt idx="290">
                  <c:v>5.1856965636469608E-4</c:v>
                </c:pt>
                <c:pt idx="291">
                  <c:v>5.2119291014913322E-4</c:v>
                </c:pt>
                <c:pt idx="292">
                  <c:v>5.3044192447360247E-4</c:v>
                </c:pt>
                <c:pt idx="293">
                  <c:v>5.3175244022111534E-4</c:v>
                </c:pt>
                <c:pt idx="294">
                  <c:v>5.3440907061433958E-4</c:v>
                </c:pt>
                <c:pt idx="295">
                  <c:v>5.3707244784361168E-4</c:v>
                </c:pt>
                <c:pt idx="296">
                  <c:v>5.3974259576438201E-4</c:v>
                </c:pt>
                <c:pt idx="297">
                  <c:v>5.4915596349965968E-4</c:v>
                </c:pt>
                <c:pt idx="298">
                  <c:v>5.504913717867873E-4</c:v>
                </c:pt>
                <c:pt idx="299">
                  <c:v>5.5456417547237026E-4</c:v>
                </c:pt>
                <c:pt idx="300">
                  <c:v>5.5727862426888585E-4</c:v>
                </c:pt>
                <c:pt idx="301">
                  <c:v>5.599999999998036E-4</c:v>
                </c:pt>
                <c:pt idx="302">
                  <c:v>5.7030845205386152E-4</c:v>
                </c:pt>
                <c:pt idx="303">
                  <c:v>5.7377189170170666E-4</c:v>
                </c:pt>
                <c:pt idx="304">
                  <c:v>5.7724905560532975E-4</c:v>
                </c:pt>
                <c:pt idx="305">
                  <c:v>5.8073999180147844E-4</c:v>
                </c:pt>
                <c:pt idx="306">
                  <c:v>5.8424474844522912E-4</c:v>
                </c:pt>
                <c:pt idx="307">
                  <c:v>5.9484242432637086E-4</c:v>
                </c:pt>
                <c:pt idx="308">
                  <c:v>5.9840294660791168E-4</c:v>
                </c:pt>
                <c:pt idx="309">
                  <c:v>6.0197753184161162E-4</c:v>
                </c:pt>
                <c:pt idx="310">
                  <c:v>6.0556622156471653E-4</c:v>
                </c:pt>
                <c:pt idx="311">
                  <c:v>6.0916902811910547E-4</c:v>
                </c:pt>
                <c:pt idx="312">
                  <c:v>6.200621975382941E-4</c:v>
                </c:pt>
                <c:pt idx="313">
                  <c:v>6.2372151961303298E-4</c:v>
                </c:pt>
                <c:pt idx="314">
                  <c:v>6.2739498204251272E-4</c:v>
                </c:pt>
                <c:pt idx="315">
                  <c:v>6.3108258918777175E-4</c:v>
                </c:pt>
                <c:pt idx="316">
                  <c:v>6.3478434529322782E-4</c:v>
                </c:pt>
                <c:pt idx="317">
                  <c:v>6.4973294020741917E-4</c:v>
                </c:pt>
                <c:pt idx="318">
                  <c:v>6.5350550077383936E-4</c:v>
                </c:pt>
                <c:pt idx="319">
                  <c:v>6.5729223335938625E-4</c:v>
                </c:pt>
                <c:pt idx="320">
                  <c:v>6.6109314140423204E-4</c:v>
                </c:pt>
                <c:pt idx="321">
                  <c:v>6.600000009847264E-4</c:v>
                </c:pt>
                <c:pt idx="322">
                  <c:v>6.6183823120076479E-4</c:v>
                </c:pt>
                <c:pt idx="323">
                  <c:v>6.652794678742585E-4</c:v>
                </c:pt>
                <c:pt idx="324">
                  <c:v>6.6873129948757546E-4</c:v>
                </c:pt>
                <c:pt idx="325">
                  <c:v>6.7219380270131467E-4</c:v>
                </c:pt>
                <c:pt idx="326">
                  <c:v>6.8426693325502881E-4</c:v>
                </c:pt>
                <c:pt idx="327">
                  <c:v>6.8615207069425176E-4</c:v>
                </c:pt>
                <c:pt idx="328">
                  <c:v>6.8966908773748152E-4</c:v>
                </c:pt>
                <c:pt idx="329">
                  <c:v>6.9319723989135992E-4</c:v>
                </c:pt>
                <c:pt idx="330">
                  <c:v>6.9673660500149204E-4</c:v>
                </c:pt>
                <c:pt idx="331">
                  <c:v>7.0907567581380594E-4</c:v>
                </c:pt>
                <c:pt idx="332">
                  <c:v>7.1100775774942553E-4</c:v>
                </c:pt>
                <c:pt idx="333">
                  <c:v>7.1460436118041465E-4</c:v>
                </c:pt>
                <c:pt idx="334">
                  <c:v>7.18212648167393E-4</c:v>
                </c:pt>
                <c:pt idx="335">
                  <c:v>7.2183269773327648E-4</c:v>
                </c:pt>
                <c:pt idx="336">
                  <c:v>7.3445291820718121E-4</c:v>
                </c:pt>
                <c:pt idx="337">
                  <c:v>7.3643210818076358E-4</c:v>
                </c:pt>
                <c:pt idx="338">
                  <c:v>7.401121619138439E-4</c:v>
                </c:pt>
                <c:pt idx="339">
                  <c:v>7.4380445591531541E-4</c:v>
                </c:pt>
                <c:pt idx="340">
                  <c:v>7.4750907039080076E-4</c:v>
                </c:pt>
                <c:pt idx="341">
                  <c:v>7.6042575306276949E-4</c:v>
                </c:pt>
                <c:pt idx="342">
                  <c:v>7.6245234306202404E-4</c:v>
                </c:pt>
                <c:pt idx="343">
                  <c:v>7.6621976890431712E-4</c:v>
                </c:pt>
                <c:pt idx="344">
                  <c:v>7.6999999999972273E-4</c:v>
                </c:pt>
                <c:pt idx="345">
                  <c:v>7.7344107589349487E-4</c:v>
                </c:pt>
                <c:pt idx="346">
                  <c:v>7.8559224439223659E-4</c:v>
                </c:pt>
                <c:pt idx="347">
                  <c:v>7.8730576007965869E-4</c:v>
                </c:pt>
                <c:pt idx="348">
                  <c:v>7.9079737578868325E-4</c:v>
                </c:pt>
                <c:pt idx="349">
                  <c:v>7.9429930934576574E-4</c:v>
                </c:pt>
                <c:pt idx="350">
                  <c:v>7.9781163083202686E-4</c:v>
                </c:pt>
                <c:pt idx="351">
                  <c:v>8.102200878901079E-4</c:v>
                </c:pt>
                <c:pt idx="352">
                  <c:v>8.1196619948083648E-4</c:v>
                </c:pt>
                <c:pt idx="353">
                  <c:v>8.1553151362107512E-4</c:v>
                </c:pt>
                <c:pt idx="354">
                  <c:v>8.1910763725223201E-4</c:v>
                </c:pt>
                <c:pt idx="355">
                  <c:v>8.2269464081419024E-4</c:v>
                </c:pt>
                <c:pt idx="356">
                  <c:v>8.3537384060271345E-4</c:v>
                </c:pt>
                <c:pt idx="357">
                  <c:v>8.3715286495457983E-4</c:v>
                </c:pt>
                <c:pt idx="358">
                  <c:v>8.4079532655823605E-4</c:v>
                </c:pt>
                <c:pt idx="359">
                  <c:v>8.4444909180607874E-4</c:v>
                </c:pt>
                <c:pt idx="360">
                  <c:v>8.481142314975894E-4</c:v>
                </c:pt>
                <c:pt idx="361">
                  <c:v>8.6107757422315375E-4</c:v>
                </c:pt>
                <c:pt idx="362">
                  <c:v>8.6862308609687866E-4</c:v>
                </c:pt>
                <c:pt idx="363">
                  <c:v>8.7236722689043448E-4</c:v>
                </c:pt>
                <c:pt idx="364">
                  <c:v>8.799999999996623E-4</c:v>
                </c:pt>
                <c:pt idx="365">
                  <c:v>8.8181008314413222E-4</c:v>
                </c:pt>
                <c:pt idx="366">
                  <c:v>8.9117072980495501E-4</c:v>
                </c:pt>
                <c:pt idx="367">
                  <c:v>8.9496271619969885E-4</c:v>
                </c:pt>
                <c:pt idx="368">
                  <c:v>8.9876689752486666E-4</c:v>
                </c:pt>
                <c:pt idx="369">
                  <c:v>9.0656288675078258E-4</c:v>
                </c:pt>
                <c:pt idx="370">
                  <c:v>9.0840666255294833E-4</c:v>
                </c:pt>
                <c:pt idx="371">
                  <c:v>9.1797316596559997E-4</c:v>
                </c:pt>
                <c:pt idx="372">
                  <c:v>9.2185198019756429E-4</c:v>
                </c:pt>
                <c:pt idx="373">
                  <c:v>9.257434775405346E-4</c:v>
                </c:pt>
                <c:pt idx="374">
                  <c:v>9.3373545142550016E-4</c:v>
                </c:pt>
                <c:pt idx="375">
                  <c:v>9.3561368596658883E-4</c:v>
                </c:pt>
                <c:pt idx="376">
                  <c:v>9.4539365942759336E-4</c:v>
                </c:pt>
                <c:pt idx="377">
                  <c:v>9.4936272515013984E-4</c:v>
                </c:pt>
                <c:pt idx="378">
                  <c:v>9.5334496429344865E-4</c:v>
                </c:pt>
                <c:pt idx="379">
                  <c:v>9.6154143222185922E-4</c:v>
                </c:pt>
                <c:pt idx="380">
                  <c:v>9.6345501206864892E-4</c:v>
                </c:pt>
                <c:pt idx="381">
                  <c:v>9.7345622049949023E-4</c:v>
                </c:pt>
                <c:pt idx="382">
                  <c:v>9.7751897628175371E-4</c:v>
                </c:pt>
                <c:pt idx="383">
                  <c:v>9.8159539792572084E-4</c:v>
                </c:pt>
                <c:pt idx="384">
                  <c:v>9.8353526549581089E-4</c:v>
                </c:pt>
                <c:pt idx="385">
                  <c:v>9.854779389737371E-4</c:v>
                </c:pt>
                <c:pt idx="386">
                  <c:v>9.9999999915477357E-4</c:v>
                </c:pt>
                <c:pt idx="387">
                  <c:v>1.0029149407318168E-3</c:v>
                </c:pt>
                <c:pt idx="388">
                  <c:v>1.0058340235577529E-3</c:v>
                </c:pt>
                <c:pt idx="389">
                  <c:v>1.0087572132263494E-3</c:v>
                </c:pt>
                <c:pt idx="390">
                  <c:v>1.0161067101139632E-3</c:v>
                </c:pt>
                <c:pt idx="391">
                  <c:v>1.020490351342747E-3</c:v>
                </c:pt>
                <c:pt idx="392">
                  <c:v>1.0234335582648688E-3</c:v>
                </c:pt>
                <c:pt idx="393">
                  <c:v>1.0263806650709088E-3</c:v>
                </c:pt>
                <c:pt idx="394">
                  <c:v>1.0293316371773522E-3</c:v>
                </c:pt>
                <c:pt idx="395">
                  <c:v>1.0441432651516506E-3</c:v>
                </c:pt>
                <c:pt idx="396">
                  <c:v>1.0471167014646414E-3</c:v>
                </c:pt>
                <c:pt idx="397">
                  <c:v>1.0500937603120924E-3</c:v>
                </c:pt>
                <c:pt idx="398">
                  <c:v>1.0576453154180346E-3</c:v>
                </c:pt>
                <c:pt idx="399">
                  <c:v>1.0620375250303684E-3</c:v>
                </c:pt>
                <c:pt idx="400">
                  <c:v>1.0650321743238429E-3</c:v>
                </c:pt>
                <c:pt idx="401">
                  <c:v>1.0680302370883431E-3</c:v>
                </c:pt>
                <c:pt idx="402">
                  <c:v>1.0710316783914839E-3</c:v>
                </c:pt>
                <c:pt idx="403">
                  <c:v>1.0809993482366275E-3</c:v>
                </c:pt>
                <c:pt idx="404">
                  <c:v>1.0884225892267105E-3</c:v>
                </c:pt>
                <c:pt idx="405">
                  <c:v>1.0941002942273816E-3</c:v>
                </c:pt>
                <c:pt idx="406">
                  <c:v>1.1045232209507554E-3</c:v>
                </c:pt>
                <c:pt idx="407">
                  <c:v>1.1078952466003844E-3</c:v>
                </c:pt>
                <c:pt idx="408">
                  <c:v>1.1228444092423917E-3</c:v>
                </c:pt>
                <c:pt idx="409">
                  <c:v>1.1286647350060555E-3</c:v>
                </c:pt>
                <c:pt idx="410">
                  <c:v>1.1345090234090515E-3</c:v>
                </c:pt>
                <c:pt idx="411">
                  <c:v>1.145237134366044E-3</c:v>
                </c:pt>
                <c:pt idx="412">
                  <c:v>1.1487073956983123E-3</c:v>
                </c:pt>
                <c:pt idx="413">
                  <c:v>1.1640918338295995E-3</c:v>
                </c:pt>
                <c:pt idx="414">
                  <c:v>1.1700810557560995E-3</c:v>
                </c:pt>
                <c:pt idx="415">
                  <c:v>1.1760946264854288E-3</c:v>
                </c:pt>
                <c:pt idx="416">
                  <c:v>1.1871286302549608E-3</c:v>
                </c:pt>
                <c:pt idx="417">
                  <c:v>1.1907008088968087E-3</c:v>
                </c:pt>
                <c:pt idx="418">
                  <c:v>1.2065296479663061E-3</c:v>
                </c:pt>
                <c:pt idx="419">
                  <c:v>1.2126904733940967E-3</c:v>
                </c:pt>
                <c:pt idx="420">
                  <c:v>1.2188760351865837E-3</c:v>
                </c:pt>
                <c:pt idx="421">
                  <c:v>1.2302165322815629E-3</c:v>
                </c:pt>
                <c:pt idx="422">
                  <c:v>1.233894378252935E-3</c:v>
                </c:pt>
                <c:pt idx="423">
                  <c:v>1.2501768324486608E-3</c:v>
                </c:pt>
                <c:pt idx="424">
                  <c:v>1.2565119785251312E-3</c:v>
                </c:pt>
                <c:pt idx="425">
                  <c:v>1.2602557015643323E-3</c:v>
                </c:pt>
                <c:pt idx="426">
                  <c:v>1.2666317594418504E-3</c:v>
                </c:pt>
                <c:pt idx="427">
                  <c:v>1.2783070642047342E-3</c:v>
                </c:pt>
                <c:pt idx="428">
                  <c:v>1.2853659366883355E-3</c:v>
                </c:pt>
                <c:pt idx="429">
                  <c:v>1.2894926552752192E-3</c:v>
                </c:pt>
                <c:pt idx="430">
                  <c:v>1.2936272311410899E-3</c:v>
                </c:pt>
                <c:pt idx="431">
                  <c:v>1.297769648879556E-3</c:v>
                </c:pt>
                <c:pt idx="432">
                  <c:v>1.30725529308229E-3</c:v>
                </c:pt>
                <c:pt idx="433">
                  <c:v>1.314417429912158E-3</c:v>
                </c:pt>
                <c:pt idx="434">
                  <c:v>1.3185988254164626E-3</c:v>
                </c:pt>
                <c:pt idx="435">
                  <c:v>1.3227879700627308E-3</c:v>
                </c:pt>
                <c:pt idx="436">
                  <c:v>1.3269848483517515E-3</c:v>
                </c:pt>
                <c:pt idx="437">
                  <c:v>1.3365817621971941E-3</c:v>
                </c:pt>
                <c:pt idx="438">
                  <c:v>1.3438493874633711E-3</c:v>
                </c:pt>
                <c:pt idx="439">
                  <c:v>1.3480847009996889E-3</c:v>
                </c:pt>
                <c:pt idx="440">
                  <c:v>1.3523276549022877E-3</c:v>
                </c:pt>
                <c:pt idx="441">
                  <c:v>1.3565782335779597E-3</c:v>
                </c:pt>
                <c:pt idx="442">
                  <c:v>1.3717367813793685E-3</c:v>
                </c:pt>
                <c:pt idx="443">
                  <c:v>1.3763881029244087E-3</c:v>
                </c:pt>
                <c:pt idx="444">
                  <c:v>1.3779449519457738E-3</c:v>
                </c:pt>
                <c:pt idx="445">
                  <c:v>1.3822409511114226E-3</c:v>
                </c:pt>
                <c:pt idx="446">
                  <c:v>1.3865444655442741E-3</c:v>
                </c:pt>
                <c:pt idx="447">
                  <c:v>1.3881129311781877E-3</c:v>
                </c:pt>
                <c:pt idx="448">
                  <c:v>1.4065881174220851E-3</c:v>
                </c:pt>
                <c:pt idx="449">
                  <c:v>1.4123037456753257E-3</c:v>
                </c:pt>
                <c:pt idx="450">
                  <c:v>1.4180366310951817E-3</c:v>
                </c:pt>
                <c:pt idx="451">
                  <c:v>1.4293381350790225E-3</c:v>
                </c:pt>
                <c:pt idx="452">
                  <c:v>1.4323340986114172E-3</c:v>
                </c:pt>
                <c:pt idx="453">
                  <c:v>1.446957657945317E-3</c:v>
                </c:pt>
                <c:pt idx="454">
                  <c:v>1.4527927297724175E-3</c:v>
                </c:pt>
                <c:pt idx="455">
                  <c:v>1.458644605273851E-3</c:v>
                </c:pt>
                <c:pt idx="456">
                  <c:v>1.4701426920304317E-3</c:v>
                </c:pt>
                <c:pt idx="457">
                  <c:v>1.4732175364136916E-3</c:v>
                </c:pt>
                <c:pt idx="458">
                  <c:v>1.4881537461680671E-3</c:v>
                </c:pt>
                <c:pt idx="459">
                  <c:v>1.4941050667352121E-3</c:v>
                </c:pt>
                <c:pt idx="460">
                  <c:v>1.500072730688657E-3</c:v>
                </c:pt>
                <c:pt idx="461">
                  <c:v>1.5117611060125134E-3</c:v>
                </c:pt>
                <c:pt idx="462">
                  <c:v>1.5149131693601319E-3</c:v>
                </c:pt>
                <c:pt idx="463">
                  <c:v>1.5301538755219531E-3</c:v>
                </c:pt>
                <c:pt idx="464">
                  <c:v>1.5362182024146545E-3</c:v>
                </c:pt>
                <c:pt idx="465">
                  <c:v>1.5422984056061139E-3</c:v>
                </c:pt>
                <c:pt idx="466">
                  <c:v>1.5541710026904425E-3</c:v>
                </c:pt>
                <c:pt idx="467">
                  <c:v>1.5573984390368062E-3</c:v>
                </c:pt>
                <c:pt idx="468">
                  <c:v>1.5729352063203915E-3</c:v>
                </c:pt>
                <c:pt idx="469">
                  <c:v>1.5791092495251987E-3</c:v>
                </c:pt>
                <c:pt idx="470">
                  <c:v>1.5852986951400575E-3</c:v>
                </c:pt>
                <c:pt idx="471">
                  <c:v>1.597784655001076E-3</c:v>
                </c:pt>
                <c:pt idx="472">
                  <c:v>1.601521841918409E-3</c:v>
                </c:pt>
                <c:pt idx="473">
                  <c:v>1.618671806979965E-3</c:v>
                </c:pt>
                <c:pt idx="474">
                  <c:v>1.6254008146193999E-3</c:v>
                </c:pt>
                <c:pt idx="475">
                  <c:v>1.632147809265146E-3</c:v>
                </c:pt>
                <c:pt idx="476">
                  <c:v>1.6448391464032222E-3</c:v>
                </c:pt>
                <c:pt idx="477">
                  <c:v>1.6486632378644461E-3</c:v>
                </c:pt>
                <c:pt idx="478">
                  <c:v>1.6661504423733128E-3</c:v>
                </c:pt>
                <c:pt idx="479">
                  <c:v>1.6730040687364853E-3</c:v>
                </c:pt>
                <c:pt idx="480">
                  <c:v>1.6798752498702774E-3</c:v>
                </c:pt>
                <c:pt idx="481">
                  <c:v>1.6927671784400604E-3</c:v>
                </c:pt>
                <c:pt idx="482">
                  <c:v>1.6966760649621332E-3</c:v>
                </c:pt>
                <c:pt idx="483">
                  <c:v>1.714492276015326E-3</c:v>
                </c:pt>
                <c:pt idx="484">
                  <c:v>1.7214674619273828E-3</c:v>
                </c:pt>
                <c:pt idx="485">
                  <c:v>1.7284597591989599E-3</c:v>
                </c:pt>
                <c:pt idx="486">
                  <c:v>1.7415476934799182E-3</c:v>
                </c:pt>
                <c:pt idx="487">
                  <c:v>1.7455390493423229E-3</c:v>
                </c:pt>
                <c:pt idx="488">
                  <c:v>1.7636756589532051E-3</c:v>
                </c:pt>
                <c:pt idx="489">
                  <c:v>1.7677064534109084E-3</c:v>
                </c:pt>
                <c:pt idx="490">
                  <c:v>1.771745360500891E-3</c:v>
                </c:pt>
                <c:pt idx="491">
                  <c:v>1.7757923425787531E-3</c:v>
                </c:pt>
                <c:pt idx="492">
                  <c:v>1.7829199611583248E-3</c:v>
                </c:pt>
                <c:pt idx="493">
                  <c:v>1.807491775720165E-3</c:v>
                </c:pt>
                <c:pt idx="494">
                  <c:v>1.811320811056687E-3</c:v>
                </c:pt>
                <c:pt idx="495">
                  <c:v>1.8182545616891599E-3</c:v>
                </c:pt>
                <c:pt idx="496">
                  <c:v>1.8252026458359736E-3</c:v>
                </c:pt>
                <c:pt idx="497">
                  <c:v>1.8321649908776916E-3</c:v>
                </c:pt>
                <c:pt idx="498">
                  <c:v>1.8562602609921779E-3</c:v>
                </c:pt>
                <c:pt idx="499">
                  <c:v>1.8601555212131005E-3</c:v>
                </c:pt>
                <c:pt idx="500">
                  <c:v>1.8671880750668699E-3</c:v>
                </c:pt>
                <c:pt idx="501">
                  <c:v>1.8742344502874306E-3</c:v>
                </c:pt>
                <c:pt idx="502">
                  <c:v>1.8812945729864271E-3</c:v>
                </c:pt>
                <c:pt idx="503">
                  <c:v>1.9057128782027474E-3</c:v>
                </c:pt>
                <c:pt idx="504">
                  <c:v>1.9096710545225843E-3</c:v>
                </c:pt>
                <c:pt idx="505">
                  <c:v>1.9167987999942925E-3</c:v>
                </c:pt>
                <c:pt idx="506">
                  <c:v>1.923939845829256E-3</c:v>
                </c:pt>
                <c:pt idx="507">
                  <c:v>1.9310941168770969E-3</c:v>
                </c:pt>
                <c:pt idx="508">
                  <c:v>1.9558243817468859E-3</c:v>
                </c:pt>
                <c:pt idx="509">
                  <c:v>1.9598419438280881E-3</c:v>
                </c:pt>
                <c:pt idx="510">
                  <c:v>1.9670612073333016E-3</c:v>
                </c:pt>
                <c:pt idx="511">
                  <c:v>1.9742932413436263E-3</c:v>
                </c:pt>
                <c:pt idx="512">
                  <c:v>1.9815379694437321E-3</c:v>
                </c:pt>
                <c:pt idx="513">
                  <c:v>2.0097926637583584E-3</c:v>
                </c:pt>
                <c:pt idx="514">
                  <c:v>2.0135365403792138E-3</c:v>
                </c:pt>
                <c:pt idx="515">
                  <c:v>2.0205143209742031E-3</c:v>
                </c:pt>
                <c:pt idx="516">
                  <c:v>2.0275024438982854E-3</c:v>
                </c:pt>
                <c:pt idx="517">
                  <c:v>2.0345009167566336E-3</c:v>
                </c:pt>
                <c:pt idx="518">
                  <c:v>2.0555585109715566E-3</c:v>
                </c:pt>
                <c:pt idx="519">
                  <c:v>2.0625984596088854E-3</c:v>
                </c:pt>
                <c:pt idx="520">
                  <c:v>2.0696487962077207E-3</c:v>
                </c:pt>
                <c:pt idx="521">
                  <c:v>2.0767095283778184E-3</c:v>
                </c:pt>
                <c:pt idx="522">
                  <c:v>2.0837806637267614E-3</c:v>
                </c:pt>
                <c:pt idx="523">
                  <c:v>2.1050565649624159E-3</c:v>
                </c:pt>
                <c:pt idx="524">
                  <c:v>2.1121693891446754E-3</c:v>
                </c:pt>
                <c:pt idx="525">
                  <c:v>2.1192926545705306E-3</c:v>
                </c:pt>
                <c:pt idx="526">
                  <c:v>2.1264263688529693E-3</c:v>
                </c:pt>
                <c:pt idx="527">
                  <c:v>2.1335705396086525E-3</c:v>
                </c:pt>
                <c:pt idx="528">
                  <c:v>2.1550658668940681E-3</c:v>
                </c:pt>
                <c:pt idx="529">
                  <c:v>2.1622519397269109E-3</c:v>
                </c:pt>
                <c:pt idx="530">
                  <c:v>2.1694485071281052E-3</c:v>
                </c:pt>
                <c:pt idx="531">
                  <c:v>2.1766555767201027E-3</c:v>
                </c:pt>
                <c:pt idx="532">
                  <c:v>2.1838731561276748E-3</c:v>
                </c:pt>
                <c:pt idx="533">
                  <c:v>2.205589029476927E-3</c:v>
                </c:pt>
                <c:pt idx="534">
                  <c:v>2.2095056531952089E-3</c:v>
                </c:pt>
                <c:pt idx="535">
                  <c:v>2.2201189672452506E-3</c:v>
                </c:pt>
                <c:pt idx="536">
                  <c:v>2.2240482223035121E-3</c:v>
                </c:pt>
                <c:pt idx="537">
                  <c:v>2.2310975901183587E-3</c:v>
                </c:pt>
                <c:pt idx="538">
                  <c:v>2.2556678785889475E-3</c:v>
                </c:pt>
                <c:pt idx="539">
                  <c:v>2.2593869073943393E-3</c:v>
                </c:pt>
                <c:pt idx="540">
                  <c:v>2.266482226737906E-3</c:v>
                </c:pt>
                <c:pt idx="541">
                  <c:v>2.2735867535012247E-3</c:v>
                </c:pt>
                <c:pt idx="542">
                  <c:v>2.2807004933892167E-3</c:v>
                </c:pt>
                <c:pt idx="543">
                  <c:v>2.3054914303481076E-3</c:v>
                </c:pt>
                <c:pt idx="544">
                  <c:v>2.309247698313803E-3</c:v>
                </c:pt>
                <c:pt idx="545">
                  <c:v>2.3164075894209373E-3</c:v>
                </c:pt>
                <c:pt idx="546">
                  <c:v>2.3235767278931424E-3</c:v>
                </c:pt>
                <c:pt idx="547">
                  <c:v>2.330755119438345E-3</c:v>
                </c:pt>
                <c:pt idx="548">
                  <c:v>2.3557676560285847E-3</c:v>
                </c:pt>
                <c:pt idx="549">
                  <c:v>2.3595613305297911E-3</c:v>
                </c:pt>
                <c:pt idx="550">
                  <c:v>2.3667860730755123E-3</c:v>
                </c:pt>
                <c:pt idx="551">
                  <c:v>2.374020102950662E-3</c:v>
                </c:pt>
                <c:pt idx="552">
                  <c:v>2.3812634258665757E-3</c:v>
                </c:pt>
                <c:pt idx="553">
                  <c:v>2.4064985137757598E-3</c:v>
                </c:pt>
                <c:pt idx="554">
                  <c:v>2.4103297621520872E-3</c:v>
                </c:pt>
                <c:pt idx="555">
                  <c:v>2.4176196359398982E-3</c:v>
                </c:pt>
                <c:pt idx="556">
                  <c:v>2.4283799684777789E-3</c:v>
                </c:pt>
                <c:pt idx="557">
                  <c:v>2.4356924497403406E-3</c:v>
                </c:pt>
                <c:pt idx="558">
                  <c:v>2.4576859626188998E-3</c:v>
                </c:pt>
                <c:pt idx="559">
                  <c:v>2.4648014460045488E-3</c:v>
                </c:pt>
                <c:pt idx="560">
                  <c:v>2.471925006580515E-3</c:v>
                </c:pt>
                <c:pt idx="561">
                  <c:v>2.4790566483184756E-3</c:v>
                </c:pt>
                <c:pt idx="562">
                  <c:v>2.4861963751881206E-3</c:v>
                </c:pt>
                <c:pt idx="563">
                  <c:v>2.5076641062885862E-3</c:v>
                </c:pt>
                <c:pt idx="564">
                  <c:v>2.5148362133860648E-3</c:v>
                </c:pt>
                <c:pt idx="565">
                  <c:v>2.5220164254663624E-3</c:v>
                </c:pt>
                <c:pt idx="566">
                  <c:v>2.5292047464973086E-3</c:v>
                </c:pt>
                <c:pt idx="567">
                  <c:v>2.5364011804497751E-3</c:v>
                </c:pt>
                <c:pt idx="568">
                  <c:v>2.5580391995243278E-3</c:v>
                </c:pt>
                <c:pt idx="569">
                  <c:v>2.5652681248523822E-3</c:v>
                </c:pt>
                <c:pt idx="570">
                  <c:v>2.5725051829465855E-3</c:v>
                </c:pt>
                <c:pt idx="571">
                  <c:v>2.5797503777763809E-3</c:v>
                </c:pt>
                <c:pt idx="572">
                  <c:v>2.5870037133092182E-3</c:v>
                </c:pt>
                <c:pt idx="573">
                  <c:v>2.6233926404180411E-3</c:v>
                </c:pt>
                <c:pt idx="574">
                  <c:v>2.6306949035051082E-3</c:v>
                </c:pt>
                <c:pt idx="575">
                  <c:v>2.6380053350714013E-3</c:v>
                </c:pt>
                <c:pt idx="576">
                  <c:v>2.6637460620716168E-3</c:v>
                </c:pt>
                <c:pt idx="577">
                  <c:v>2.6709105754098308E-3</c:v>
                </c:pt>
                <c:pt idx="578">
                  <c:v>2.6780823236221335E-3</c:v>
                </c:pt>
                <c:pt idx="579">
                  <c:v>2.6852613094049552E-3</c:v>
                </c:pt>
                <c:pt idx="580">
                  <c:v>2.7104450762789512E-3</c:v>
                </c:pt>
                <c:pt idx="581">
                  <c:v>2.7140496821292052E-3</c:v>
                </c:pt>
                <c:pt idx="582">
                  <c:v>2.7212648961748658E-3</c:v>
                </c:pt>
                <c:pt idx="583">
                  <c:v>2.728487363951964E-3</c:v>
                </c:pt>
                <c:pt idx="584">
                  <c:v>2.73571708815181E-3</c:v>
                </c:pt>
                <c:pt idx="585">
                  <c:v>2.7610772677766236E-3</c:v>
                </c:pt>
                <c:pt idx="586">
                  <c:v>2.7647086029976976E-3</c:v>
                </c:pt>
                <c:pt idx="587">
                  <c:v>2.7719746496714446E-3</c:v>
                </c:pt>
                <c:pt idx="588">
                  <c:v>2.7792479689082534E-3</c:v>
                </c:pt>
                <c:pt idx="589">
                  <c:v>2.7865285633966079E-3</c:v>
                </c:pt>
                <c:pt idx="590">
                  <c:v>2.8120656141560822E-3</c:v>
                </c:pt>
                <c:pt idx="591">
                  <c:v>2.8157237476182056E-3</c:v>
                </c:pt>
                <c:pt idx="592">
                  <c:v>2.823040758673661E-3</c:v>
                </c:pt>
                <c:pt idx="593">
                  <c:v>2.8303650611007378E-3</c:v>
                </c:pt>
                <c:pt idx="594">
                  <c:v>2.837696657585076E-3</c:v>
                </c:pt>
                <c:pt idx="595">
                  <c:v>2.8634110374087902E-3</c:v>
                </c:pt>
                <c:pt idx="596">
                  <c:v>2.867096037773284E-3</c:v>
                </c:pt>
                <c:pt idx="597">
                  <c:v>2.874464144799499E-3</c:v>
                </c:pt>
                <c:pt idx="598">
                  <c:v>2.881839561982714E-3</c:v>
                </c:pt>
                <c:pt idx="599">
                  <c:v>2.8892222920043264E-3</c:v>
                </c:pt>
                <c:pt idx="600">
                  <c:v>2.9145900930330096E-3</c:v>
                </c:pt>
                <c:pt idx="601">
                  <c:v>2.9181264029932708E-3</c:v>
                </c:pt>
                <c:pt idx="602">
                  <c:v>2.9253685818534619E-3</c:v>
                </c:pt>
                <c:pt idx="603">
                  <c:v>2.9326172242734976E-3</c:v>
                </c:pt>
                <c:pt idx="604">
                  <c:v>2.9398723318077714E-3</c:v>
                </c:pt>
                <c:pt idx="605">
                  <c:v>2.9653986374577395E-3</c:v>
                </c:pt>
                <c:pt idx="606">
                  <c:v>2.9689574441760123E-3</c:v>
                </c:pt>
                <c:pt idx="607">
                  <c:v>2.9762449005913396E-3</c:v>
                </c:pt>
                <c:pt idx="608">
                  <c:v>2.9835388314387395E-3</c:v>
                </c:pt>
                <c:pt idx="609">
                  <c:v>2.9908392382666789E-3</c:v>
                </c:pt>
                <c:pt idx="610">
                  <c:v>3.016524321134314E-3</c:v>
                </c:pt>
                <c:pt idx="611">
                  <c:v>3.0201056563804482E-3</c:v>
                </c:pt>
                <c:pt idx="612">
                  <c:v>3.0274384663450033E-3</c:v>
                </c:pt>
                <c:pt idx="613">
                  <c:v>3.034777761576533E-3</c:v>
                </c:pt>
                <c:pt idx="614">
                  <c:v>3.0421235436194254E-3</c:v>
                </c:pt>
                <c:pt idx="615">
                  <c:v>3.0679676755007213E-3</c:v>
                </c:pt>
                <c:pt idx="616">
                  <c:v>3.0715715707798578E-3</c:v>
                </c:pt>
                <c:pt idx="617">
                  <c:v>3.0902794755862926E-3</c:v>
                </c:pt>
                <c:pt idx="618">
                  <c:v>3.1052445183347484E-3</c:v>
                </c:pt>
                <c:pt idx="619">
                  <c:v>3.1088625116441272E-3</c:v>
                </c:pt>
                <c:pt idx="620">
                  <c:v>3.1269220813834515E-3</c:v>
                </c:pt>
                <c:pt idx="621">
                  <c:v>3.1342161844466832E-3</c:v>
                </c:pt>
                <c:pt idx="622">
                  <c:v>3.1415161726795222E-3</c:v>
                </c:pt>
                <c:pt idx="623">
                  <c:v>3.1564364891983839E-3</c:v>
                </c:pt>
                <c:pt idx="624">
                  <c:v>3.159943061363944E-3</c:v>
                </c:pt>
                <c:pt idx="625">
                  <c:v>3.1781044172818117E-3</c:v>
                </c:pt>
                <c:pt idx="626">
                  <c:v>3.1854397320610255E-3</c:v>
                </c:pt>
                <c:pt idx="627">
                  <c:v>3.1927809371774321E-3</c:v>
                </c:pt>
                <c:pt idx="628">
                  <c:v>3.2077861683915249E-3</c:v>
                </c:pt>
                <c:pt idx="629">
                  <c:v>3.2113121239708397E-3</c:v>
                </c:pt>
                <c:pt idx="630">
                  <c:v>3.2295753435127011E-3</c:v>
                </c:pt>
                <c:pt idx="631">
                  <c:v>3.2369519060525299E-3</c:v>
                </c:pt>
                <c:pt idx="632">
                  <c:v>3.2443343640538671E-3</c:v>
                </c:pt>
                <c:pt idx="633">
                  <c:v>3.2594246078213327E-3</c:v>
                </c:pt>
                <c:pt idx="634">
                  <c:v>3.2629699517599548E-3</c:v>
                </c:pt>
                <c:pt idx="635">
                  <c:v>3.281335111413122E-3</c:v>
                </c:pt>
                <c:pt idx="636">
                  <c:v>3.2887529574321967E-3</c:v>
                </c:pt>
                <c:pt idx="637">
                  <c:v>3.2961767039883971E-3</c:v>
                </c:pt>
                <c:pt idx="638">
                  <c:v>3.2997367739033873E-3</c:v>
                </c:pt>
                <c:pt idx="639">
                  <c:v>3.3369578854047064E-3</c:v>
                </c:pt>
                <c:pt idx="640">
                  <c:v>3.3442875230539492E-3</c:v>
                </c:pt>
                <c:pt idx="641">
                  <c:v>3.3516223723261546E-3</c:v>
                </c:pt>
                <c:pt idx="642">
                  <c:v>3.3667517397690167E-3</c:v>
                </c:pt>
                <c:pt idx="643">
                  <c:v>3.3810129210813263E-3</c:v>
                </c:pt>
                <c:pt idx="644">
                  <c:v>3.3883731051428589E-3</c:v>
                </c:pt>
                <c:pt idx="645">
                  <c:v>3.3957382115756534E-3</c:v>
                </c:pt>
                <c:pt idx="646">
                  <c:v>3.4031081922070786E-3</c:v>
                </c:pt>
                <c:pt idx="647">
                  <c:v>3.418308556767466E-3</c:v>
                </c:pt>
                <c:pt idx="648">
                  <c:v>3.4326358937010869E-3</c:v>
                </c:pt>
                <c:pt idx="649">
                  <c:v>3.4400295231548188E-3</c:v>
                </c:pt>
                <c:pt idx="650">
                  <c:v>3.4474277380134272E-3</c:v>
                </c:pt>
                <c:pt idx="651">
                  <c:v>3.4548304901825225E-3</c:v>
                </c:pt>
                <c:pt idx="652">
                  <c:v>3.4700951436222971E-3</c:v>
                </c:pt>
                <c:pt idx="653">
                  <c:v>3.4844859104608923E-3</c:v>
                </c:pt>
                <c:pt idx="654">
                  <c:v>3.4919106281501174E-3</c:v>
                </c:pt>
                <c:pt idx="655">
                  <c:v>3.4993395948123402E-3</c:v>
                </c:pt>
                <c:pt idx="656">
                  <c:v>3.5067727624305215E-3</c:v>
                </c:pt>
                <c:pt idx="657">
                  <c:v>3.5220951840583613E-3</c:v>
                </c:pt>
                <c:pt idx="658">
                  <c:v>3.5404938433074716E-3</c:v>
                </c:pt>
                <c:pt idx="659">
                  <c:v>3.5554080405686417E-3</c:v>
                </c:pt>
                <c:pt idx="660">
                  <c:v>3.5707246734818093E-3</c:v>
                </c:pt>
                <c:pt idx="661">
                  <c:v>3.5741848820857085E-3</c:v>
                </c:pt>
                <c:pt idx="662">
                  <c:v>3.5924894421542957E-3</c:v>
                </c:pt>
                <c:pt idx="663">
                  <c:v>3.5999159785445969E-3</c:v>
                </c:pt>
                <c:pt idx="664">
                  <c:v>3.6073458220354767E-3</c:v>
                </c:pt>
                <c:pt idx="665">
                  <c:v>3.6227054534054928E-3</c:v>
                </c:pt>
                <c:pt idx="666">
                  <c:v>3.6261793980775269E-3</c:v>
                </c:pt>
                <c:pt idx="667">
                  <c:v>3.6445429735067186E-3</c:v>
                </c:pt>
                <c:pt idx="668">
                  <c:v>3.6519916563045548E-3</c:v>
                </c:pt>
                <c:pt idx="669">
                  <c:v>3.6594433119016508E-3</c:v>
                </c:pt>
                <c:pt idx="670">
                  <c:v>3.6748399944484421E-3</c:v>
                </c:pt>
                <c:pt idx="671">
                  <c:v>3.6783271404285012E-3</c:v>
                </c:pt>
                <c:pt idx="672">
                  <c:v>3.6967445127400141E-3</c:v>
                </c:pt>
                <c:pt idx="673">
                  <c:v>3.7042130038458976E-3</c:v>
                </c:pt>
                <c:pt idx="674">
                  <c:v>3.7116841341169543E-3</c:v>
                </c:pt>
                <c:pt idx="675">
                  <c:v>3.7271121068703718E-3</c:v>
                </c:pt>
                <c:pt idx="676">
                  <c:v>3.7306118337167775E-3</c:v>
                </c:pt>
                <c:pt idx="677">
                  <c:v>3.7490777071734586E-3</c:v>
                </c:pt>
                <c:pt idx="678">
                  <c:v>3.756563673159631E-3</c:v>
                </c:pt>
                <c:pt idx="679">
                  <c:v>3.7640519453466092E-3</c:v>
                </c:pt>
                <c:pt idx="680">
                  <c:v>3.7675611552275504E-3</c:v>
                </c:pt>
                <c:pt idx="681">
                  <c:v>3.7830172350396076E-3</c:v>
                </c:pt>
                <c:pt idx="682">
                  <c:v>3.7975429422575937E-3</c:v>
                </c:pt>
                <c:pt idx="683">
                  <c:v>3.8050183600807576E-3</c:v>
                </c:pt>
                <c:pt idx="684">
                  <c:v>3.8124956784307737E-3</c:v>
                </c:pt>
                <c:pt idx="685">
                  <c:v>3.8199748495603724E-3</c:v>
                </c:pt>
                <c:pt idx="686">
                  <c:v>3.8354251858000272E-3</c:v>
                </c:pt>
                <c:pt idx="687">
                  <c:v>3.8499091074348127E-3</c:v>
                </c:pt>
                <c:pt idx="688">
                  <c:v>3.857396826764367E-3</c:v>
                </c:pt>
                <c:pt idx="689">
                  <c:v>3.8648861126993712E-3</c:v>
                </c:pt>
                <c:pt idx="690">
                  <c:v>3.8723769175963321E-3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Eur6M!$BF$2</c:f>
              <c:strCache>
                <c:ptCount val="1"/>
                <c:pt idx="0">
                  <c:v>bootstrap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Eur6M!$BC$3:$BC$693</c:f>
              <c:numCache>
                <c:formatCode>ddd\,\ dd\-mmm\-yyyy</c:formatCode>
                <c:ptCount val="691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  <c:pt idx="130">
                  <c:v>42467</c:v>
                </c:pt>
                <c:pt idx="131">
                  <c:v>42468</c:v>
                </c:pt>
                <c:pt idx="132">
                  <c:v>42471</c:v>
                </c:pt>
                <c:pt idx="133">
                  <c:v>42472</c:v>
                </c:pt>
                <c:pt idx="134">
                  <c:v>42473</c:v>
                </c:pt>
                <c:pt idx="135">
                  <c:v>42474</c:v>
                </c:pt>
                <c:pt idx="136">
                  <c:v>42475</c:v>
                </c:pt>
                <c:pt idx="137">
                  <c:v>42478</c:v>
                </c:pt>
                <c:pt idx="138">
                  <c:v>42479</c:v>
                </c:pt>
                <c:pt idx="139">
                  <c:v>42480</c:v>
                </c:pt>
                <c:pt idx="140">
                  <c:v>42481</c:v>
                </c:pt>
                <c:pt idx="141">
                  <c:v>42482</c:v>
                </c:pt>
                <c:pt idx="142">
                  <c:v>42485</c:v>
                </c:pt>
                <c:pt idx="143">
                  <c:v>42486</c:v>
                </c:pt>
                <c:pt idx="144">
                  <c:v>42487</c:v>
                </c:pt>
                <c:pt idx="145">
                  <c:v>42488</c:v>
                </c:pt>
                <c:pt idx="146">
                  <c:v>42489</c:v>
                </c:pt>
                <c:pt idx="147">
                  <c:v>42492</c:v>
                </c:pt>
                <c:pt idx="148">
                  <c:v>42493</c:v>
                </c:pt>
                <c:pt idx="149">
                  <c:v>42494</c:v>
                </c:pt>
                <c:pt idx="150">
                  <c:v>42495</c:v>
                </c:pt>
                <c:pt idx="151">
                  <c:v>42496</c:v>
                </c:pt>
                <c:pt idx="152">
                  <c:v>42499</c:v>
                </c:pt>
                <c:pt idx="153">
                  <c:v>42500</c:v>
                </c:pt>
                <c:pt idx="154">
                  <c:v>42501</c:v>
                </c:pt>
                <c:pt idx="155">
                  <c:v>42502</c:v>
                </c:pt>
                <c:pt idx="156">
                  <c:v>42503</c:v>
                </c:pt>
                <c:pt idx="157">
                  <c:v>42506</c:v>
                </c:pt>
                <c:pt idx="158">
                  <c:v>42507</c:v>
                </c:pt>
                <c:pt idx="159">
                  <c:v>42508</c:v>
                </c:pt>
                <c:pt idx="160">
                  <c:v>42509</c:v>
                </c:pt>
                <c:pt idx="161">
                  <c:v>42510</c:v>
                </c:pt>
                <c:pt idx="162">
                  <c:v>42513</c:v>
                </c:pt>
                <c:pt idx="163">
                  <c:v>42514</c:v>
                </c:pt>
                <c:pt idx="164">
                  <c:v>42515</c:v>
                </c:pt>
                <c:pt idx="165">
                  <c:v>42516</c:v>
                </c:pt>
                <c:pt idx="166">
                  <c:v>42517</c:v>
                </c:pt>
                <c:pt idx="167">
                  <c:v>42520</c:v>
                </c:pt>
                <c:pt idx="168">
                  <c:v>42521</c:v>
                </c:pt>
                <c:pt idx="169">
                  <c:v>42522</c:v>
                </c:pt>
                <c:pt idx="170">
                  <c:v>42523</c:v>
                </c:pt>
                <c:pt idx="171">
                  <c:v>42524</c:v>
                </c:pt>
                <c:pt idx="172">
                  <c:v>42527</c:v>
                </c:pt>
                <c:pt idx="173">
                  <c:v>42528</c:v>
                </c:pt>
                <c:pt idx="174">
                  <c:v>42529</c:v>
                </c:pt>
                <c:pt idx="175">
                  <c:v>42530</c:v>
                </c:pt>
                <c:pt idx="176">
                  <c:v>42531</c:v>
                </c:pt>
                <c:pt idx="177">
                  <c:v>42534</c:v>
                </c:pt>
                <c:pt idx="178">
                  <c:v>42535</c:v>
                </c:pt>
                <c:pt idx="179">
                  <c:v>42536</c:v>
                </c:pt>
                <c:pt idx="180">
                  <c:v>42537</c:v>
                </c:pt>
                <c:pt idx="181">
                  <c:v>42538</c:v>
                </c:pt>
                <c:pt idx="182">
                  <c:v>42541</c:v>
                </c:pt>
                <c:pt idx="183">
                  <c:v>42542</c:v>
                </c:pt>
                <c:pt idx="184">
                  <c:v>42543</c:v>
                </c:pt>
                <c:pt idx="185">
                  <c:v>42544</c:v>
                </c:pt>
                <c:pt idx="186">
                  <c:v>42545</c:v>
                </c:pt>
                <c:pt idx="187">
                  <c:v>42548</c:v>
                </c:pt>
                <c:pt idx="188">
                  <c:v>42549</c:v>
                </c:pt>
                <c:pt idx="189">
                  <c:v>42550</c:v>
                </c:pt>
                <c:pt idx="190">
                  <c:v>42551</c:v>
                </c:pt>
                <c:pt idx="191">
                  <c:v>42552</c:v>
                </c:pt>
                <c:pt idx="192">
                  <c:v>42555</c:v>
                </c:pt>
                <c:pt idx="193">
                  <c:v>42556</c:v>
                </c:pt>
                <c:pt idx="194">
                  <c:v>42557</c:v>
                </c:pt>
                <c:pt idx="195">
                  <c:v>42558</c:v>
                </c:pt>
                <c:pt idx="196">
                  <c:v>42559</c:v>
                </c:pt>
                <c:pt idx="197">
                  <c:v>42562</c:v>
                </c:pt>
                <c:pt idx="198">
                  <c:v>42563</c:v>
                </c:pt>
                <c:pt idx="199">
                  <c:v>42564</c:v>
                </c:pt>
                <c:pt idx="200">
                  <c:v>42565</c:v>
                </c:pt>
                <c:pt idx="201">
                  <c:v>42566</c:v>
                </c:pt>
                <c:pt idx="202">
                  <c:v>42569</c:v>
                </c:pt>
                <c:pt idx="203">
                  <c:v>42570</c:v>
                </c:pt>
                <c:pt idx="204">
                  <c:v>42571</c:v>
                </c:pt>
                <c:pt idx="205">
                  <c:v>42572</c:v>
                </c:pt>
                <c:pt idx="206">
                  <c:v>42573</c:v>
                </c:pt>
                <c:pt idx="207">
                  <c:v>42576</c:v>
                </c:pt>
                <c:pt idx="208">
                  <c:v>42577</c:v>
                </c:pt>
                <c:pt idx="209">
                  <c:v>42578</c:v>
                </c:pt>
                <c:pt idx="210">
                  <c:v>42579</c:v>
                </c:pt>
                <c:pt idx="211">
                  <c:v>42580</c:v>
                </c:pt>
                <c:pt idx="212">
                  <c:v>42583</c:v>
                </c:pt>
                <c:pt idx="213">
                  <c:v>42584</c:v>
                </c:pt>
                <c:pt idx="214">
                  <c:v>42585</c:v>
                </c:pt>
                <c:pt idx="215">
                  <c:v>42586</c:v>
                </c:pt>
                <c:pt idx="216">
                  <c:v>42587</c:v>
                </c:pt>
                <c:pt idx="217">
                  <c:v>42590</c:v>
                </c:pt>
                <c:pt idx="218">
                  <c:v>42591</c:v>
                </c:pt>
                <c:pt idx="219">
                  <c:v>42592</c:v>
                </c:pt>
                <c:pt idx="220">
                  <c:v>42593</c:v>
                </c:pt>
                <c:pt idx="221">
                  <c:v>42594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42604</c:v>
                </c:pt>
                <c:pt idx="228">
                  <c:v>42605</c:v>
                </c:pt>
                <c:pt idx="229">
                  <c:v>42606</c:v>
                </c:pt>
                <c:pt idx="230">
                  <c:v>42607</c:v>
                </c:pt>
                <c:pt idx="231">
                  <c:v>42608</c:v>
                </c:pt>
                <c:pt idx="232">
                  <c:v>42611</c:v>
                </c:pt>
                <c:pt idx="233">
                  <c:v>42612</c:v>
                </c:pt>
                <c:pt idx="234">
                  <c:v>42613</c:v>
                </c:pt>
                <c:pt idx="235">
                  <c:v>42614</c:v>
                </c:pt>
                <c:pt idx="236">
                  <c:v>42615</c:v>
                </c:pt>
                <c:pt idx="237">
                  <c:v>42618</c:v>
                </c:pt>
                <c:pt idx="238">
                  <c:v>42619</c:v>
                </c:pt>
                <c:pt idx="239">
                  <c:v>42620</c:v>
                </c:pt>
                <c:pt idx="240">
                  <c:v>42621</c:v>
                </c:pt>
                <c:pt idx="241">
                  <c:v>42622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42632</c:v>
                </c:pt>
                <c:pt idx="248">
                  <c:v>42633</c:v>
                </c:pt>
                <c:pt idx="249">
                  <c:v>42634</c:v>
                </c:pt>
                <c:pt idx="250">
                  <c:v>42635</c:v>
                </c:pt>
                <c:pt idx="251">
                  <c:v>42636</c:v>
                </c:pt>
                <c:pt idx="252">
                  <c:v>42639</c:v>
                </c:pt>
                <c:pt idx="253">
                  <c:v>42640</c:v>
                </c:pt>
                <c:pt idx="254">
                  <c:v>42641</c:v>
                </c:pt>
                <c:pt idx="255">
                  <c:v>42642</c:v>
                </c:pt>
                <c:pt idx="256">
                  <c:v>42643</c:v>
                </c:pt>
                <c:pt idx="257">
                  <c:v>42646</c:v>
                </c:pt>
                <c:pt idx="258">
                  <c:v>42647</c:v>
                </c:pt>
                <c:pt idx="259">
                  <c:v>42648</c:v>
                </c:pt>
                <c:pt idx="260">
                  <c:v>42649</c:v>
                </c:pt>
                <c:pt idx="261">
                  <c:v>42650</c:v>
                </c:pt>
                <c:pt idx="262">
                  <c:v>42653</c:v>
                </c:pt>
                <c:pt idx="263">
                  <c:v>42654</c:v>
                </c:pt>
                <c:pt idx="264">
                  <c:v>42655</c:v>
                </c:pt>
                <c:pt idx="265">
                  <c:v>42656</c:v>
                </c:pt>
                <c:pt idx="266">
                  <c:v>42657</c:v>
                </c:pt>
                <c:pt idx="267">
                  <c:v>42660</c:v>
                </c:pt>
                <c:pt idx="268">
                  <c:v>42661</c:v>
                </c:pt>
                <c:pt idx="269">
                  <c:v>42662</c:v>
                </c:pt>
                <c:pt idx="270">
                  <c:v>42663</c:v>
                </c:pt>
                <c:pt idx="271">
                  <c:v>42664</c:v>
                </c:pt>
                <c:pt idx="272">
                  <c:v>42667</c:v>
                </c:pt>
                <c:pt idx="273">
                  <c:v>42668</c:v>
                </c:pt>
                <c:pt idx="274">
                  <c:v>42669</c:v>
                </c:pt>
                <c:pt idx="275">
                  <c:v>42670</c:v>
                </c:pt>
                <c:pt idx="276">
                  <c:v>42671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42681</c:v>
                </c:pt>
                <c:pt idx="283">
                  <c:v>42682</c:v>
                </c:pt>
                <c:pt idx="284">
                  <c:v>42683</c:v>
                </c:pt>
                <c:pt idx="285">
                  <c:v>42684</c:v>
                </c:pt>
                <c:pt idx="286">
                  <c:v>42685</c:v>
                </c:pt>
                <c:pt idx="287">
                  <c:v>42688</c:v>
                </c:pt>
                <c:pt idx="288">
                  <c:v>42689</c:v>
                </c:pt>
                <c:pt idx="289">
                  <c:v>42690</c:v>
                </c:pt>
                <c:pt idx="290">
                  <c:v>42691</c:v>
                </c:pt>
                <c:pt idx="291">
                  <c:v>42692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42702</c:v>
                </c:pt>
                <c:pt idx="298">
                  <c:v>42703</c:v>
                </c:pt>
                <c:pt idx="299">
                  <c:v>42704</c:v>
                </c:pt>
                <c:pt idx="300">
                  <c:v>42705</c:v>
                </c:pt>
                <c:pt idx="301">
                  <c:v>42706</c:v>
                </c:pt>
                <c:pt idx="302">
                  <c:v>42709</c:v>
                </c:pt>
                <c:pt idx="303">
                  <c:v>42710</c:v>
                </c:pt>
                <c:pt idx="304">
                  <c:v>42711</c:v>
                </c:pt>
                <c:pt idx="305">
                  <c:v>42712</c:v>
                </c:pt>
                <c:pt idx="306">
                  <c:v>42713</c:v>
                </c:pt>
                <c:pt idx="307">
                  <c:v>42716</c:v>
                </c:pt>
                <c:pt idx="308">
                  <c:v>42717</c:v>
                </c:pt>
                <c:pt idx="309">
                  <c:v>42718</c:v>
                </c:pt>
                <c:pt idx="310">
                  <c:v>42719</c:v>
                </c:pt>
                <c:pt idx="311">
                  <c:v>42720</c:v>
                </c:pt>
                <c:pt idx="312">
                  <c:v>42723</c:v>
                </c:pt>
                <c:pt idx="313">
                  <c:v>42724</c:v>
                </c:pt>
                <c:pt idx="314">
                  <c:v>42725</c:v>
                </c:pt>
                <c:pt idx="315">
                  <c:v>42726</c:v>
                </c:pt>
                <c:pt idx="316">
                  <c:v>42727</c:v>
                </c:pt>
                <c:pt idx="317">
                  <c:v>42731</c:v>
                </c:pt>
                <c:pt idx="318">
                  <c:v>42732</c:v>
                </c:pt>
                <c:pt idx="319">
                  <c:v>42733</c:v>
                </c:pt>
                <c:pt idx="320">
                  <c:v>42734</c:v>
                </c:pt>
                <c:pt idx="321">
                  <c:v>42737</c:v>
                </c:pt>
                <c:pt idx="322">
                  <c:v>42738</c:v>
                </c:pt>
                <c:pt idx="323">
                  <c:v>42739</c:v>
                </c:pt>
                <c:pt idx="324">
                  <c:v>42740</c:v>
                </c:pt>
                <c:pt idx="325">
                  <c:v>42741</c:v>
                </c:pt>
                <c:pt idx="326">
                  <c:v>42744</c:v>
                </c:pt>
                <c:pt idx="327">
                  <c:v>42745</c:v>
                </c:pt>
                <c:pt idx="328">
                  <c:v>42746</c:v>
                </c:pt>
                <c:pt idx="329">
                  <c:v>42747</c:v>
                </c:pt>
                <c:pt idx="330">
                  <c:v>42748</c:v>
                </c:pt>
                <c:pt idx="331">
                  <c:v>42751</c:v>
                </c:pt>
                <c:pt idx="332">
                  <c:v>42752</c:v>
                </c:pt>
                <c:pt idx="333">
                  <c:v>42753</c:v>
                </c:pt>
                <c:pt idx="334">
                  <c:v>42754</c:v>
                </c:pt>
                <c:pt idx="335">
                  <c:v>42755</c:v>
                </c:pt>
                <c:pt idx="336">
                  <c:v>42758</c:v>
                </c:pt>
                <c:pt idx="337">
                  <c:v>42759</c:v>
                </c:pt>
                <c:pt idx="338">
                  <c:v>42760</c:v>
                </c:pt>
                <c:pt idx="339">
                  <c:v>42761</c:v>
                </c:pt>
                <c:pt idx="340">
                  <c:v>42762</c:v>
                </c:pt>
                <c:pt idx="341">
                  <c:v>42765</c:v>
                </c:pt>
                <c:pt idx="342">
                  <c:v>42766</c:v>
                </c:pt>
                <c:pt idx="343">
                  <c:v>42767</c:v>
                </c:pt>
                <c:pt idx="344">
                  <c:v>42768</c:v>
                </c:pt>
                <c:pt idx="345">
                  <c:v>42769</c:v>
                </c:pt>
                <c:pt idx="346">
                  <c:v>42772</c:v>
                </c:pt>
                <c:pt idx="347">
                  <c:v>42773</c:v>
                </c:pt>
                <c:pt idx="348">
                  <c:v>42774</c:v>
                </c:pt>
                <c:pt idx="349">
                  <c:v>42775</c:v>
                </c:pt>
                <c:pt idx="350">
                  <c:v>42776</c:v>
                </c:pt>
                <c:pt idx="351">
                  <c:v>42779</c:v>
                </c:pt>
                <c:pt idx="352">
                  <c:v>42780</c:v>
                </c:pt>
                <c:pt idx="353">
                  <c:v>42781</c:v>
                </c:pt>
                <c:pt idx="354">
                  <c:v>42782</c:v>
                </c:pt>
                <c:pt idx="355">
                  <c:v>42783</c:v>
                </c:pt>
                <c:pt idx="356">
                  <c:v>42786</c:v>
                </c:pt>
                <c:pt idx="357">
                  <c:v>42787</c:v>
                </c:pt>
                <c:pt idx="358">
                  <c:v>42788</c:v>
                </c:pt>
                <c:pt idx="359">
                  <c:v>42789</c:v>
                </c:pt>
                <c:pt idx="360">
                  <c:v>42790</c:v>
                </c:pt>
                <c:pt idx="361">
                  <c:v>42793</c:v>
                </c:pt>
                <c:pt idx="362">
                  <c:v>42794</c:v>
                </c:pt>
                <c:pt idx="363">
                  <c:v>42795</c:v>
                </c:pt>
                <c:pt idx="364">
                  <c:v>42796</c:v>
                </c:pt>
                <c:pt idx="365">
                  <c:v>42797</c:v>
                </c:pt>
                <c:pt idx="366">
                  <c:v>42800</c:v>
                </c:pt>
                <c:pt idx="367">
                  <c:v>42801</c:v>
                </c:pt>
                <c:pt idx="368">
                  <c:v>42802</c:v>
                </c:pt>
                <c:pt idx="369">
                  <c:v>42803</c:v>
                </c:pt>
                <c:pt idx="370">
                  <c:v>42804</c:v>
                </c:pt>
                <c:pt idx="371">
                  <c:v>42807</c:v>
                </c:pt>
                <c:pt idx="372">
                  <c:v>42808</c:v>
                </c:pt>
                <c:pt idx="373">
                  <c:v>42809</c:v>
                </c:pt>
                <c:pt idx="374">
                  <c:v>42810</c:v>
                </c:pt>
                <c:pt idx="375">
                  <c:v>42811</c:v>
                </c:pt>
                <c:pt idx="376">
                  <c:v>42814</c:v>
                </c:pt>
                <c:pt idx="377">
                  <c:v>42815</c:v>
                </c:pt>
                <c:pt idx="378">
                  <c:v>42816</c:v>
                </c:pt>
                <c:pt idx="379">
                  <c:v>42817</c:v>
                </c:pt>
                <c:pt idx="380">
                  <c:v>42818</c:v>
                </c:pt>
                <c:pt idx="381">
                  <c:v>42821</c:v>
                </c:pt>
                <c:pt idx="382">
                  <c:v>42822</c:v>
                </c:pt>
                <c:pt idx="383">
                  <c:v>42823</c:v>
                </c:pt>
                <c:pt idx="384">
                  <c:v>42824</c:v>
                </c:pt>
                <c:pt idx="385">
                  <c:v>42825</c:v>
                </c:pt>
                <c:pt idx="386">
                  <c:v>42828</c:v>
                </c:pt>
                <c:pt idx="387">
                  <c:v>42829</c:v>
                </c:pt>
                <c:pt idx="388">
                  <c:v>42830</c:v>
                </c:pt>
                <c:pt idx="389">
                  <c:v>42831</c:v>
                </c:pt>
                <c:pt idx="390">
                  <c:v>42832</c:v>
                </c:pt>
                <c:pt idx="391">
                  <c:v>42835</c:v>
                </c:pt>
                <c:pt idx="392">
                  <c:v>42836</c:v>
                </c:pt>
                <c:pt idx="393">
                  <c:v>42837</c:v>
                </c:pt>
                <c:pt idx="394">
                  <c:v>42838</c:v>
                </c:pt>
                <c:pt idx="395">
                  <c:v>42843</c:v>
                </c:pt>
                <c:pt idx="396">
                  <c:v>42844</c:v>
                </c:pt>
                <c:pt idx="397">
                  <c:v>42845</c:v>
                </c:pt>
                <c:pt idx="398">
                  <c:v>42846</c:v>
                </c:pt>
                <c:pt idx="399">
                  <c:v>42849</c:v>
                </c:pt>
                <c:pt idx="400">
                  <c:v>42850</c:v>
                </c:pt>
                <c:pt idx="401">
                  <c:v>42851</c:v>
                </c:pt>
                <c:pt idx="402">
                  <c:v>42852</c:v>
                </c:pt>
                <c:pt idx="403">
                  <c:v>42853</c:v>
                </c:pt>
                <c:pt idx="404">
                  <c:v>42857</c:v>
                </c:pt>
                <c:pt idx="405">
                  <c:v>42858</c:v>
                </c:pt>
                <c:pt idx="406">
                  <c:v>42859</c:v>
                </c:pt>
                <c:pt idx="407">
                  <c:v>42860</c:v>
                </c:pt>
                <c:pt idx="408">
                  <c:v>42863</c:v>
                </c:pt>
                <c:pt idx="409">
                  <c:v>42864</c:v>
                </c:pt>
                <c:pt idx="410">
                  <c:v>42865</c:v>
                </c:pt>
                <c:pt idx="411">
                  <c:v>42866</c:v>
                </c:pt>
                <c:pt idx="412">
                  <c:v>42867</c:v>
                </c:pt>
                <c:pt idx="413">
                  <c:v>42870</c:v>
                </c:pt>
                <c:pt idx="414">
                  <c:v>42871</c:v>
                </c:pt>
                <c:pt idx="415">
                  <c:v>42872</c:v>
                </c:pt>
                <c:pt idx="416">
                  <c:v>42873</c:v>
                </c:pt>
                <c:pt idx="417">
                  <c:v>42874</c:v>
                </c:pt>
                <c:pt idx="418">
                  <c:v>42877</c:v>
                </c:pt>
                <c:pt idx="419">
                  <c:v>42878</c:v>
                </c:pt>
                <c:pt idx="420">
                  <c:v>42879</c:v>
                </c:pt>
                <c:pt idx="421">
                  <c:v>42880</c:v>
                </c:pt>
                <c:pt idx="422">
                  <c:v>42881</c:v>
                </c:pt>
                <c:pt idx="423">
                  <c:v>42884</c:v>
                </c:pt>
                <c:pt idx="424">
                  <c:v>42885</c:v>
                </c:pt>
                <c:pt idx="425">
                  <c:v>42886</c:v>
                </c:pt>
                <c:pt idx="426">
                  <c:v>42887</c:v>
                </c:pt>
                <c:pt idx="427">
                  <c:v>42888</c:v>
                </c:pt>
                <c:pt idx="428">
                  <c:v>42891</c:v>
                </c:pt>
                <c:pt idx="429">
                  <c:v>42892</c:v>
                </c:pt>
                <c:pt idx="430">
                  <c:v>42893</c:v>
                </c:pt>
                <c:pt idx="431">
                  <c:v>42894</c:v>
                </c:pt>
                <c:pt idx="432">
                  <c:v>42895</c:v>
                </c:pt>
                <c:pt idx="433">
                  <c:v>42898</c:v>
                </c:pt>
                <c:pt idx="434">
                  <c:v>42899</c:v>
                </c:pt>
                <c:pt idx="435">
                  <c:v>42900</c:v>
                </c:pt>
                <c:pt idx="436">
                  <c:v>42901</c:v>
                </c:pt>
                <c:pt idx="437">
                  <c:v>42902</c:v>
                </c:pt>
                <c:pt idx="438">
                  <c:v>42905</c:v>
                </c:pt>
                <c:pt idx="439">
                  <c:v>42906</c:v>
                </c:pt>
                <c:pt idx="440">
                  <c:v>42907</c:v>
                </c:pt>
                <c:pt idx="441">
                  <c:v>42908</c:v>
                </c:pt>
                <c:pt idx="442">
                  <c:v>42909</c:v>
                </c:pt>
                <c:pt idx="443">
                  <c:v>42912</c:v>
                </c:pt>
                <c:pt idx="444">
                  <c:v>42913</c:v>
                </c:pt>
                <c:pt idx="445">
                  <c:v>42914</c:v>
                </c:pt>
                <c:pt idx="446">
                  <c:v>42915</c:v>
                </c:pt>
                <c:pt idx="447">
                  <c:v>42916</c:v>
                </c:pt>
                <c:pt idx="448">
                  <c:v>42919</c:v>
                </c:pt>
                <c:pt idx="449">
                  <c:v>42920</c:v>
                </c:pt>
                <c:pt idx="450">
                  <c:v>42921</c:v>
                </c:pt>
                <c:pt idx="451">
                  <c:v>42922</c:v>
                </c:pt>
                <c:pt idx="452">
                  <c:v>42923</c:v>
                </c:pt>
                <c:pt idx="453">
                  <c:v>42926</c:v>
                </c:pt>
                <c:pt idx="454">
                  <c:v>42927</c:v>
                </c:pt>
                <c:pt idx="455">
                  <c:v>42928</c:v>
                </c:pt>
                <c:pt idx="456">
                  <c:v>42929</c:v>
                </c:pt>
                <c:pt idx="457">
                  <c:v>42930</c:v>
                </c:pt>
                <c:pt idx="458">
                  <c:v>42933</c:v>
                </c:pt>
                <c:pt idx="459">
                  <c:v>42934</c:v>
                </c:pt>
                <c:pt idx="460">
                  <c:v>42935</c:v>
                </c:pt>
                <c:pt idx="461">
                  <c:v>42936</c:v>
                </c:pt>
                <c:pt idx="462">
                  <c:v>42937</c:v>
                </c:pt>
                <c:pt idx="463">
                  <c:v>42940</c:v>
                </c:pt>
                <c:pt idx="464">
                  <c:v>42941</c:v>
                </c:pt>
                <c:pt idx="465">
                  <c:v>42942</c:v>
                </c:pt>
                <c:pt idx="466">
                  <c:v>42943</c:v>
                </c:pt>
                <c:pt idx="467">
                  <c:v>42944</c:v>
                </c:pt>
                <c:pt idx="468">
                  <c:v>42947</c:v>
                </c:pt>
                <c:pt idx="469">
                  <c:v>42948</c:v>
                </c:pt>
                <c:pt idx="470">
                  <c:v>42949</c:v>
                </c:pt>
                <c:pt idx="471">
                  <c:v>42950</c:v>
                </c:pt>
                <c:pt idx="472">
                  <c:v>42951</c:v>
                </c:pt>
                <c:pt idx="473">
                  <c:v>42954</c:v>
                </c:pt>
                <c:pt idx="474">
                  <c:v>42955</c:v>
                </c:pt>
                <c:pt idx="475">
                  <c:v>42956</c:v>
                </c:pt>
                <c:pt idx="476">
                  <c:v>42957</c:v>
                </c:pt>
                <c:pt idx="477">
                  <c:v>42958</c:v>
                </c:pt>
                <c:pt idx="478">
                  <c:v>42961</c:v>
                </c:pt>
                <c:pt idx="479">
                  <c:v>42962</c:v>
                </c:pt>
                <c:pt idx="480">
                  <c:v>42963</c:v>
                </c:pt>
                <c:pt idx="481">
                  <c:v>42964</c:v>
                </c:pt>
                <c:pt idx="482">
                  <c:v>42965</c:v>
                </c:pt>
                <c:pt idx="483">
                  <c:v>42968</c:v>
                </c:pt>
                <c:pt idx="484">
                  <c:v>42969</c:v>
                </c:pt>
                <c:pt idx="485">
                  <c:v>42970</c:v>
                </c:pt>
                <c:pt idx="486">
                  <c:v>42971</c:v>
                </c:pt>
                <c:pt idx="487">
                  <c:v>42972</c:v>
                </c:pt>
                <c:pt idx="488">
                  <c:v>42975</c:v>
                </c:pt>
                <c:pt idx="489">
                  <c:v>42976</c:v>
                </c:pt>
                <c:pt idx="490">
                  <c:v>42977</c:v>
                </c:pt>
                <c:pt idx="491">
                  <c:v>42978</c:v>
                </c:pt>
                <c:pt idx="492">
                  <c:v>42979</c:v>
                </c:pt>
                <c:pt idx="493">
                  <c:v>42982</c:v>
                </c:pt>
                <c:pt idx="494">
                  <c:v>42983</c:v>
                </c:pt>
                <c:pt idx="495">
                  <c:v>42984</c:v>
                </c:pt>
                <c:pt idx="496">
                  <c:v>42985</c:v>
                </c:pt>
                <c:pt idx="497">
                  <c:v>42986</c:v>
                </c:pt>
                <c:pt idx="498">
                  <c:v>42989</c:v>
                </c:pt>
                <c:pt idx="499">
                  <c:v>42990</c:v>
                </c:pt>
                <c:pt idx="500">
                  <c:v>42991</c:v>
                </c:pt>
                <c:pt idx="501">
                  <c:v>42992</c:v>
                </c:pt>
                <c:pt idx="502">
                  <c:v>42993</c:v>
                </c:pt>
                <c:pt idx="503">
                  <c:v>42996</c:v>
                </c:pt>
                <c:pt idx="504">
                  <c:v>42997</c:v>
                </c:pt>
                <c:pt idx="505">
                  <c:v>42998</c:v>
                </c:pt>
                <c:pt idx="506">
                  <c:v>42999</c:v>
                </c:pt>
                <c:pt idx="507">
                  <c:v>43000</c:v>
                </c:pt>
                <c:pt idx="508">
                  <c:v>43003</c:v>
                </c:pt>
                <c:pt idx="509">
                  <c:v>43004</c:v>
                </c:pt>
                <c:pt idx="510">
                  <c:v>43005</c:v>
                </c:pt>
                <c:pt idx="511">
                  <c:v>43006</c:v>
                </c:pt>
                <c:pt idx="512">
                  <c:v>43007</c:v>
                </c:pt>
                <c:pt idx="513">
                  <c:v>43010</c:v>
                </c:pt>
                <c:pt idx="514">
                  <c:v>43011</c:v>
                </c:pt>
                <c:pt idx="515">
                  <c:v>43012</c:v>
                </c:pt>
                <c:pt idx="516">
                  <c:v>43013</c:v>
                </c:pt>
                <c:pt idx="517">
                  <c:v>43014</c:v>
                </c:pt>
                <c:pt idx="518">
                  <c:v>43017</c:v>
                </c:pt>
                <c:pt idx="519">
                  <c:v>43018</c:v>
                </c:pt>
                <c:pt idx="520">
                  <c:v>43019</c:v>
                </c:pt>
                <c:pt idx="521">
                  <c:v>43020</c:v>
                </c:pt>
                <c:pt idx="522">
                  <c:v>43021</c:v>
                </c:pt>
                <c:pt idx="523">
                  <c:v>43024</c:v>
                </c:pt>
                <c:pt idx="524">
                  <c:v>43025</c:v>
                </c:pt>
                <c:pt idx="525">
                  <c:v>43026</c:v>
                </c:pt>
                <c:pt idx="526">
                  <c:v>43027</c:v>
                </c:pt>
                <c:pt idx="527">
                  <c:v>43028</c:v>
                </c:pt>
                <c:pt idx="528">
                  <c:v>43031</c:v>
                </c:pt>
                <c:pt idx="529">
                  <c:v>43032</c:v>
                </c:pt>
                <c:pt idx="530">
                  <c:v>43033</c:v>
                </c:pt>
                <c:pt idx="531">
                  <c:v>43034</c:v>
                </c:pt>
                <c:pt idx="532">
                  <c:v>43035</c:v>
                </c:pt>
                <c:pt idx="533">
                  <c:v>43038</c:v>
                </c:pt>
                <c:pt idx="534">
                  <c:v>43039</c:v>
                </c:pt>
                <c:pt idx="535">
                  <c:v>43040</c:v>
                </c:pt>
                <c:pt idx="536">
                  <c:v>43041</c:v>
                </c:pt>
                <c:pt idx="537">
                  <c:v>43042</c:v>
                </c:pt>
                <c:pt idx="538">
                  <c:v>43045</c:v>
                </c:pt>
                <c:pt idx="539">
                  <c:v>43046</c:v>
                </c:pt>
                <c:pt idx="540">
                  <c:v>43047</c:v>
                </c:pt>
                <c:pt idx="541">
                  <c:v>43048</c:v>
                </c:pt>
                <c:pt idx="542">
                  <c:v>43049</c:v>
                </c:pt>
                <c:pt idx="543">
                  <c:v>43052</c:v>
                </c:pt>
                <c:pt idx="544">
                  <c:v>43053</c:v>
                </c:pt>
                <c:pt idx="545">
                  <c:v>43054</c:v>
                </c:pt>
                <c:pt idx="546">
                  <c:v>43055</c:v>
                </c:pt>
                <c:pt idx="547">
                  <c:v>43056</c:v>
                </c:pt>
                <c:pt idx="548">
                  <c:v>43059</c:v>
                </c:pt>
                <c:pt idx="549">
                  <c:v>43060</c:v>
                </c:pt>
                <c:pt idx="550">
                  <c:v>43061</c:v>
                </c:pt>
                <c:pt idx="551">
                  <c:v>43062</c:v>
                </c:pt>
                <c:pt idx="552">
                  <c:v>43063</c:v>
                </c:pt>
                <c:pt idx="553">
                  <c:v>43066</c:v>
                </c:pt>
                <c:pt idx="554">
                  <c:v>43067</c:v>
                </c:pt>
                <c:pt idx="555">
                  <c:v>43068</c:v>
                </c:pt>
                <c:pt idx="556">
                  <c:v>43069</c:v>
                </c:pt>
                <c:pt idx="557">
                  <c:v>43070</c:v>
                </c:pt>
                <c:pt idx="558">
                  <c:v>43073</c:v>
                </c:pt>
                <c:pt idx="559">
                  <c:v>43074</c:v>
                </c:pt>
                <c:pt idx="560">
                  <c:v>43075</c:v>
                </c:pt>
                <c:pt idx="561">
                  <c:v>43076</c:v>
                </c:pt>
                <c:pt idx="562">
                  <c:v>43077</c:v>
                </c:pt>
                <c:pt idx="563">
                  <c:v>43080</c:v>
                </c:pt>
                <c:pt idx="564">
                  <c:v>43081</c:v>
                </c:pt>
                <c:pt idx="565">
                  <c:v>43082</c:v>
                </c:pt>
                <c:pt idx="566">
                  <c:v>43083</c:v>
                </c:pt>
                <c:pt idx="567">
                  <c:v>43084</c:v>
                </c:pt>
                <c:pt idx="568">
                  <c:v>43087</c:v>
                </c:pt>
                <c:pt idx="569">
                  <c:v>43088</c:v>
                </c:pt>
                <c:pt idx="570">
                  <c:v>43089</c:v>
                </c:pt>
                <c:pt idx="571">
                  <c:v>43090</c:v>
                </c:pt>
                <c:pt idx="572">
                  <c:v>43091</c:v>
                </c:pt>
                <c:pt idx="573">
                  <c:v>43096</c:v>
                </c:pt>
                <c:pt idx="574">
                  <c:v>43097</c:v>
                </c:pt>
                <c:pt idx="575">
                  <c:v>43098</c:v>
                </c:pt>
                <c:pt idx="576">
                  <c:v>43102</c:v>
                </c:pt>
                <c:pt idx="577">
                  <c:v>43103</c:v>
                </c:pt>
                <c:pt idx="578">
                  <c:v>43104</c:v>
                </c:pt>
                <c:pt idx="579">
                  <c:v>43105</c:v>
                </c:pt>
                <c:pt idx="580">
                  <c:v>43108</c:v>
                </c:pt>
                <c:pt idx="581">
                  <c:v>43109</c:v>
                </c:pt>
                <c:pt idx="582">
                  <c:v>43110</c:v>
                </c:pt>
                <c:pt idx="583">
                  <c:v>43111</c:v>
                </c:pt>
                <c:pt idx="584">
                  <c:v>43112</c:v>
                </c:pt>
                <c:pt idx="585">
                  <c:v>43115</c:v>
                </c:pt>
                <c:pt idx="586">
                  <c:v>43116</c:v>
                </c:pt>
                <c:pt idx="587">
                  <c:v>43117</c:v>
                </c:pt>
                <c:pt idx="588">
                  <c:v>43118</c:v>
                </c:pt>
                <c:pt idx="589">
                  <c:v>43119</c:v>
                </c:pt>
                <c:pt idx="590">
                  <c:v>43122</c:v>
                </c:pt>
                <c:pt idx="591">
                  <c:v>43123</c:v>
                </c:pt>
                <c:pt idx="592">
                  <c:v>43124</c:v>
                </c:pt>
                <c:pt idx="593">
                  <c:v>43125</c:v>
                </c:pt>
                <c:pt idx="594">
                  <c:v>43126</c:v>
                </c:pt>
                <c:pt idx="595">
                  <c:v>43129</c:v>
                </c:pt>
                <c:pt idx="596">
                  <c:v>43130</c:v>
                </c:pt>
                <c:pt idx="597">
                  <c:v>43131</c:v>
                </c:pt>
                <c:pt idx="598">
                  <c:v>43132</c:v>
                </c:pt>
                <c:pt idx="599">
                  <c:v>43133</c:v>
                </c:pt>
                <c:pt idx="600">
                  <c:v>43136</c:v>
                </c:pt>
                <c:pt idx="601">
                  <c:v>43137</c:v>
                </c:pt>
                <c:pt idx="602">
                  <c:v>43138</c:v>
                </c:pt>
                <c:pt idx="603">
                  <c:v>43139</c:v>
                </c:pt>
                <c:pt idx="604">
                  <c:v>43140</c:v>
                </c:pt>
                <c:pt idx="605">
                  <c:v>43143</c:v>
                </c:pt>
                <c:pt idx="606">
                  <c:v>43144</c:v>
                </c:pt>
                <c:pt idx="607">
                  <c:v>43145</c:v>
                </c:pt>
                <c:pt idx="608">
                  <c:v>43146</c:v>
                </c:pt>
                <c:pt idx="609">
                  <c:v>43147</c:v>
                </c:pt>
                <c:pt idx="610">
                  <c:v>43150</c:v>
                </c:pt>
                <c:pt idx="611">
                  <c:v>43151</c:v>
                </c:pt>
                <c:pt idx="612">
                  <c:v>43152</c:v>
                </c:pt>
                <c:pt idx="613">
                  <c:v>43153</c:v>
                </c:pt>
                <c:pt idx="614">
                  <c:v>43154</c:v>
                </c:pt>
                <c:pt idx="615">
                  <c:v>43157</c:v>
                </c:pt>
                <c:pt idx="616">
                  <c:v>43158</c:v>
                </c:pt>
                <c:pt idx="617">
                  <c:v>43159</c:v>
                </c:pt>
                <c:pt idx="618">
                  <c:v>43160</c:v>
                </c:pt>
                <c:pt idx="619">
                  <c:v>43161</c:v>
                </c:pt>
                <c:pt idx="620">
                  <c:v>43164</c:v>
                </c:pt>
                <c:pt idx="621">
                  <c:v>43165</c:v>
                </c:pt>
                <c:pt idx="622">
                  <c:v>43166</c:v>
                </c:pt>
                <c:pt idx="623">
                  <c:v>43167</c:v>
                </c:pt>
                <c:pt idx="624">
                  <c:v>43168</c:v>
                </c:pt>
                <c:pt idx="625">
                  <c:v>43171</c:v>
                </c:pt>
                <c:pt idx="626">
                  <c:v>43172</c:v>
                </c:pt>
                <c:pt idx="627">
                  <c:v>43173</c:v>
                </c:pt>
                <c:pt idx="628">
                  <c:v>43174</c:v>
                </c:pt>
                <c:pt idx="629">
                  <c:v>43175</c:v>
                </c:pt>
                <c:pt idx="630">
                  <c:v>43178</c:v>
                </c:pt>
                <c:pt idx="631">
                  <c:v>43179</c:v>
                </c:pt>
                <c:pt idx="632">
                  <c:v>43180</c:v>
                </c:pt>
                <c:pt idx="633">
                  <c:v>43181</c:v>
                </c:pt>
                <c:pt idx="634">
                  <c:v>43182</c:v>
                </c:pt>
                <c:pt idx="635">
                  <c:v>43185</c:v>
                </c:pt>
                <c:pt idx="636">
                  <c:v>43186</c:v>
                </c:pt>
                <c:pt idx="637">
                  <c:v>43187</c:v>
                </c:pt>
                <c:pt idx="638">
                  <c:v>43188</c:v>
                </c:pt>
                <c:pt idx="639">
                  <c:v>43193</c:v>
                </c:pt>
                <c:pt idx="640">
                  <c:v>43194</c:v>
                </c:pt>
                <c:pt idx="641">
                  <c:v>43195</c:v>
                </c:pt>
                <c:pt idx="642">
                  <c:v>43196</c:v>
                </c:pt>
                <c:pt idx="643">
                  <c:v>43199</c:v>
                </c:pt>
                <c:pt idx="644">
                  <c:v>43200</c:v>
                </c:pt>
                <c:pt idx="645">
                  <c:v>43201</c:v>
                </c:pt>
                <c:pt idx="646">
                  <c:v>43202</c:v>
                </c:pt>
                <c:pt idx="647">
                  <c:v>43203</c:v>
                </c:pt>
                <c:pt idx="648">
                  <c:v>43206</c:v>
                </c:pt>
                <c:pt idx="649">
                  <c:v>43207</c:v>
                </c:pt>
                <c:pt idx="650">
                  <c:v>43208</c:v>
                </c:pt>
                <c:pt idx="651">
                  <c:v>43209</c:v>
                </c:pt>
                <c:pt idx="652">
                  <c:v>43210</c:v>
                </c:pt>
                <c:pt idx="653">
                  <c:v>43213</c:v>
                </c:pt>
                <c:pt idx="654">
                  <c:v>43214</c:v>
                </c:pt>
                <c:pt idx="655">
                  <c:v>43215</c:v>
                </c:pt>
                <c:pt idx="656">
                  <c:v>43216</c:v>
                </c:pt>
                <c:pt idx="657">
                  <c:v>43217</c:v>
                </c:pt>
                <c:pt idx="658">
                  <c:v>43220</c:v>
                </c:pt>
                <c:pt idx="659">
                  <c:v>43222</c:v>
                </c:pt>
                <c:pt idx="660">
                  <c:v>43223</c:v>
                </c:pt>
                <c:pt idx="661">
                  <c:v>43224</c:v>
                </c:pt>
                <c:pt idx="662">
                  <c:v>43227</c:v>
                </c:pt>
                <c:pt idx="663">
                  <c:v>43228</c:v>
                </c:pt>
                <c:pt idx="664">
                  <c:v>43229</c:v>
                </c:pt>
                <c:pt idx="665">
                  <c:v>43230</c:v>
                </c:pt>
                <c:pt idx="666">
                  <c:v>43231</c:v>
                </c:pt>
                <c:pt idx="667">
                  <c:v>43234</c:v>
                </c:pt>
                <c:pt idx="668">
                  <c:v>43235</c:v>
                </c:pt>
                <c:pt idx="669">
                  <c:v>43236</c:v>
                </c:pt>
                <c:pt idx="670">
                  <c:v>43237</c:v>
                </c:pt>
                <c:pt idx="671">
                  <c:v>43238</c:v>
                </c:pt>
                <c:pt idx="672">
                  <c:v>43241</c:v>
                </c:pt>
                <c:pt idx="673">
                  <c:v>43242</c:v>
                </c:pt>
                <c:pt idx="674">
                  <c:v>43243</c:v>
                </c:pt>
                <c:pt idx="675">
                  <c:v>43244</c:v>
                </c:pt>
                <c:pt idx="676">
                  <c:v>43245</c:v>
                </c:pt>
                <c:pt idx="677">
                  <c:v>43248</c:v>
                </c:pt>
                <c:pt idx="678">
                  <c:v>43249</c:v>
                </c:pt>
                <c:pt idx="679">
                  <c:v>43250</c:v>
                </c:pt>
                <c:pt idx="680">
                  <c:v>43251</c:v>
                </c:pt>
                <c:pt idx="681">
                  <c:v>43252</c:v>
                </c:pt>
                <c:pt idx="682">
                  <c:v>43255</c:v>
                </c:pt>
                <c:pt idx="683">
                  <c:v>43256</c:v>
                </c:pt>
                <c:pt idx="684">
                  <c:v>43257</c:v>
                </c:pt>
                <c:pt idx="685">
                  <c:v>43258</c:v>
                </c:pt>
                <c:pt idx="686">
                  <c:v>43259</c:v>
                </c:pt>
                <c:pt idx="687">
                  <c:v>43262</c:v>
                </c:pt>
                <c:pt idx="688">
                  <c:v>43263</c:v>
                </c:pt>
                <c:pt idx="689">
                  <c:v>43264</c:v>
                </c:pt>
                <c:pt idx="690">
                  <c:v>43265</c:v>
                </c:pt>
              </c:numCache>
            </c:numRef>
          </c:cat>
          <c:val>
            <c:numRef>
              <c:f>Eur6M!$BF$3:$BF$693</c:f>
              <c:numCache>
                <c:formatCode>0.0000%</c:formatCode>
                <c:ptCount val="691"/>
                <c:pt idx="0">
                  <c:v>2.4200000000026755E-4</c:v>
                </c:pt>
                <c:pt idx="1">
                  <c:v>2.4225677147605507E-4</c:v>
                </c:pt>
                <c:pt idx="2">
                  <c:v>2.4261286578332024E-4</c:v>
                </c:pt>
                <c:pt idx="3">
                  <c:v>2.4301682860454683E-4</c:v>
                </c:pt>
                <c:pt idx="4">
                  <c:v>2.4346354110891112E-4</c:v>
                </c:pt>
                <c:pt idx="5">
                  <c:v>2.449936032868256E-4</c:v>
                </c:pt>
                <c:pt idx="6">
                  <c:v>2.4557551128667027E-4</c:v>
                </c:pt>
                <c:pt idx="7">
                  <c:v>2.4615918966923651E-4</c:v>
                </c:pt>
                <c:pt idx="8">
                  <c:v>2.4675490468928184E-4</c:v>
                </c:pt>
                <c:pt idx="9">
                  <c:v>2.4735753748846354E-4</c:v>
                </c:pt>
                <c:pt idx="10">
                  <c:v>2.4902221464700856E-4</c:v>
                </c:pt>
                <c:pt idx="11">
                  <c:v>2.4973486908736549E-4</c:v>
                </c:pt>
                <c:pt idx="12">
                  <c:v>2.5029530768650072E-4</c:v>
                </c:pt>
                <c:pt idx="13">
                  <c:v>2.5083195078411048E-4</c:v>
                </c:pt>
                <c:pt idx="14">
                  <c:v>2.51339679480792E-4</c:v>
                </c:pt>
                <c:pt idx="15">
                  <c:v>2.5234904195232309E-4</c:v>
                </c:pt>
                <c:pt idx="16">
                  <c:v>2.5297907214831208E-4</c:v>
                </c:pt>
                <c:pt idx="17">
                  <c:v>2.5326544523748877E-4</c:v>
                </c:pt>
                <c:pt idx="18">
                  <c:v>2.5349219047646703E-4</c:v>
                </c:pt>
                <c:pt idx="19">
                  <c:v>2.5365418895754478E-4</c:v>
                </c:pt>
                <c:pt idx="20">
                  <c:v>2.538696932990842E-4</c:v>
                </c:pt>
                <c:pt idx="21">
                  <c:v>2.5000000044194493E-4</c:v>
                </c:pt>
                <c:pt idx="22">
                  <c:v>2.4986700738889117E-4</c:v>
                </c:pt>
                <c:pt idx="23">
                  <c:v>2.4965351664249118E-4</c:v>
                </c:pt>
                <c:pt idx="24">
                  <c:v>2.493642579046498E-4</c:v>
                </c:pt>
                <c:pt idx="25">
                  <c:v>2.4900396088210324E-4</c:v>
                </c:pt>
                <c:pt idx="26">
                  <c:v>2.4754413723464372E-4</c:v>
                </c:pt>
                <c:pt idx="27">
                  <c:v>2.4694698421178965E-4</c:v>
                </c:pt>
                <c:pt idx="28">
                  <c:v>2.4630244147656147E-4</c:v>
                </c:pt>
                <c:pt idx="29">
                  <c:v>2.4561523874228356E-4</c:v>
                </c:pt>
                <c:pt idx="30">
                  <c:v>2.448901057174489E-4</c:v>
                </c:pt>
                <c:pt idx="31">
                  <c:v>2.4253442190899004E-4</c:v>
                </c:pt>
                <c:pt idx="32">
                  <c:v>2.4170486470320474E-4</c:v>
                </c:pt>
                <c:pt idx="33">
                  <c:v>2.4086102566543867E-4</c:v>
                </c:pt>
                <c:pt idx="34">
                  <c:v>2.4000763446685203E-4</c:v>
                </c:pt>
                <c:pt idx="35">
                  <c:v>2.3914942076982087E-4</c:v>
                </c:pt>
                <c:pt idx="36">
                  <c:v>2.3659314119586926E-4</c:v>
                </c:pt>
                <c:pt idx="37">
                  <c:v>2.3576293397114419E-4</c:v>
                </c:pt>
                <c:pt idx="38">
                  <c:v>2.3495155244038988E-4</c:v>
                </c:pt>
                <c:pt idx="39">
                  <c:v>2.3416372621898695E-4</c:v>
                </c:pt>
                <c:pt idx="40">
                  <c:v>2.3340418491572798E-4</c:v>
                </c:pt>
                <c:pt idx="41">
                  <c:v>2.3095146119905181E-4</c:v>
                </c:pt>
                <c:pt idx="42">
                  <c:v>2.3044662959782999E-4</c:v>
                </c:pt>
                <c:pt idx="43">
                  <c:v>2.300000000002619E-4</c:v>
                </c:pt>
                <c:pt idx="44">
                  <c:v>2.2961495160403423E-4</c:v>
                </c:pt>
                <c:pt idx="45">
                  <c:v>2.2957357840693141E-4</c:v>
                </c:pt>
                <c:pt idx="46">
                  <c:v>2.2863894492702603E-4</c:v>
                </c:pt>
                <c:pt idx="47">
                  <c:v>2.2851977239594766E-4</c:v>
                </c:pt>
                <c:pt idx="48">
                  <c:v>2.2844404450335706E-4</c:v>
                </c:pt>
                <c:pt idx="49">
                  <c:v>2.2840851774761218E-4</c:v>
                </c:pt>
                <c:pt idx="50">
                  <c:v>2.2959760043540594E-4</c:v>
                </c:pt>
                <c:pt idx="51">
                  <c:v>2.2860355214455075E-4</c:v>
                </c:pt>
                <c:pt idx="52">
                  <c:v>2.2872037862571741E-4</c:v>
                </c:pt>
                <c:pt idx="53">
                  <c:v>2.2885794527406338E-4</c:v>
                </c:pt>
                <c:pt idx="54">
                  <c:v>2.2901300859493547E-4</c:v>
                </c:pt>
                <c:pt idx="55">
                  <c:v>2.3066603302018969E-4</c:v>
                </c:pt>
                <c:pt idx="56">
                  <c:v>2.2974335872459915E-4</c:v>
                </c:pt>
                <c:pt idx="57">
                  <c:v>2.2993725298874081E-4</c:v>
                </c:pt>
                <c:pt idx="58">
                  <c:v>2.3012918294831649E-4</c:v>
                </c:pt>
                <c:pt idx="59">
                  <c:v>2.3031590510430488E-4</c:v>
                </c:pt>
                <c:pt idx="60">
                  <c:v>2.3094584564381789E-4</c:v>
                </c:pt>
                <c:pt idx="61">
                  <c:v>2.3105787623845512E-4</c:v>
                </c:pt>
                <c:pt idx="62">
                  <c:v>2.3114523800829524E-4</c:v>
                </c:pt>
                <c:pt idx="63">
                  <c:v>2.3085745997666185E-4</c:v>
                </c:pt>
                <c:pt idx="64">
                  <c:v>2.1999999999986012E-4</c:v>
                </c:pt>
                <c:pt idx="65">
                  <c:v>2.1996851218442814E-4</c:v>
                </c:pt>
                <c:pt idx="66">
                  <c:v>2.199003564848825E-4</c:v>
                </c:pt>
                <c:pt idx="67">
                  <c:v>2.1979712028419551E-4</c:v>
                </c:pt>
                <c:pt idx="68">
                  <c:v>2.1966039096665713E-4</c:v>
                </c:pt>
                <c:pt idx="69">
                  <c:v>2.1906511817164462E-4</c:v>
                </c:pt>
                <c:pt idx="70">
                  <c:v>2.1881029025112137E-4</c:v>
                </c:pt>
                <c:pt idx="71">
                  <c:v>2.1852990614925114E-4</c:v>
                </c:pt>
                <c:pt idx="72">
                  <c:v>2.1822555325515524E-4</c:v>
                </c:pt>
                <c:pt idx="73">
                  <c:v>2.1789881895751561E-4</c:v>
                </c:pt>
                <c:pt idx="74">
                  <c:v>2.1680020151917489E-4</c:v>
                </c:pt>
                <c:pt idx="75">
                  <c:v>2.1639981548232231E-4</c:v>
                </c:pt>
                <c:pt idx="76">
                  <c:v>2.1598498497655205E-4</c:v>
                </c:pt>
                <c:pt idx="77">
                  <c:v>2.1555729738659331E-4</c:v>
                </c:pt>
                <c:pt idx="78">
                  <c:v>2.1511834009585757E-4</c:v>
                </c:pt>
                <c:pt idx="79">
                  <c:v>2.1374972383597464E-4</c:v>
                </c:pt>
                <c:pt idx="80">
                  <c:v>2.1328156155208977E-4</c:v>
                </c:pt>
                <c:pt idx="81">
                  <c:v>2.1281006646559962E-4</c:v>
                </c:pt>
                <c:pt idx="82">
                  <c:v>2.1233682595157065E-4</c:v>
                </c:pt>
                <c:pt idx="83">
                  <c:v>2.1186342738419109E-4</c:v>
                </c:pt>
                <c:pt idx="84">
                  <c:v>2.10458157074403E-4</c:v>
                </c:pt>
                <c:pt idx="85">
                  <c:v>2.0999999999992636E-4</c:v>
                </c:pt>
                <c:pt idx="86">
                  <c:v>2.0954937242862454E-4</c:v>
                </c:pt>
                <c:pt idx="87">
                  <c:v>2.0910661527943894E-4</c:v>
                </c:pt>
                <c:pt idx="88">
                  <c:v>2.0867182018236984E-4</c:v>
                </c:pt>
                <c:pt idx="89">
                  <c:v>2.0741612349024912E-4</c:v>
                </c:pt>
                <c:pt idx="90">
                  <c:v>2.0701409289066878E-4</c:v>
                </c:pt>
                <c:pt idx="91">
                  <c:v>2.0662048248925354E-4</c:v>
                </c:pt>
                <c:pt idx="92">
                  <c:v>2.0623538391468605E-4</c:v>
                </c:pt>
                <c:pt idx="93">
                  <c:v>2.0585888879652738E-4</c:v>
                </c:pt>
                <c:pt idx="94">
                  <c:v>2.0478194047743285E-4</c:v>
                </c:pt>
                <c:pt idx="95">
                  <c:v>2.0444077548008112E-4</c:v>
                </c:pt>
                <c:pt idx="96">
                  <c:v>2.0410867208782207E-4</c:v>
                </c:pt>
                <c:pt idx="97">
                  <c:v>2.0378572192933833E-4</c:v>
                </c:pt>
                <c:pt idx="98">
                  <c:v>2.034720166346302E-4</c:v>
                </c:pt>
                <c:pt idx="99">
                  <c:v>2.0258728623228403E-4</c:v>
                </c:pt>
                <c:pt idx="100">
                  <c:v>2.0231147669224204E-4</c:v>
                </c:pt>
                <c:pt idx="101">
                  <c:v>2.0204537016597714E-4</c:v>
                </c:pt>
                <c:pt idx="102">
                  <c:v>2.017890582834896E-4</c:v>
                </c:pt>
                <c:pt idx="103">
                  <c:v>2.0154263267565812E-4</c:v>
                </c:pt>
                <c:pt idx="104">
                  <c:v>2.0045012417185576E-4</c:v>
                </c:pt>
                <c:pt idx="105">
                  <c:v>2.0022164894702941E-4</c:v>
                </c:pt>
                <c:pt idx="106">
                  <c:v>2.0000000000000695E-4</c:v>
                </c:pt>
                <c:pt idx="107">
                  <c:v>1.9925267799617095E-4</c:v>
                </c:pt>
                <c:pt idx="108">
                  <c:v>1.9930658579568795E-4</c:v>
                </c:pt>
                <c:pt idx="109">
                  <c:v>1.9901045901780874E-4</c:v>
                </c:pt>
                <c:pt idx="110">
                  <c:v>1.9884123506252533E-4</c:v>
                </c:pt>
                <c:pt idx="111">
                  <c:v>1.9868325538318705E-4</c:v>
                </c:pt>
                <c:pt idx="112">
                  <c:v>1.9802819380771781E-4</c:v>
                </c:pt>
                <c:pt idx="113">
                  <c:v>1.9815459906006276E-4</c:v>
                </c:pt>
                <c:pt idx="114">
                  <c:v>1.9808726406341263E-4</c:v>
                </c:pt>
                <c:pt idx="115">
                  <c:v>1.9801189580134651E-4</c:v>
                </c:pt>
                <c:pt idx="116">
                  <c:v>1.9795282040416373E-4</c:v>
                </c:pt>
                <c:pt idx="117">
                  <c:v>1.9772485721144644E-4</c:v>
                </c:pt>
                <c:pt idx="118">
                  <c:v>1.9780996947249254E-4</c:v>
                </c:pt>
                <c:pt idx="119">
                  <c:v>1.9792707936008486E-4</c:v>
                </c:pt>
                <c:pt idx="120">
                  <c:v>1.9798090694291066E-4</c:v>
                </c:pt>
                <c:pt idx="121">
                  <c:v>1.9805607599302549E-4</c:v>
                </c:pt>
                <c:pt idx="122">
                  <c:v>1.985873896796909E-4</c:v>
                </c:pt>
                <c:pt idx="123">
                  <c:v>1.9899565015410822E-4</c:v>
                </c:pt>
                <c:pt idx="124">
                  <c:v>1.9924040401954397E-4</c:v>
                </c:pt>
                <c:pt idx="125">
                  <c:v>1.9894173617545014E-4</c:v>
                </c:pt>
                <c:pt idx="126">
                  <c:v>2.0052696019484524E-4</c:v>
                </c:pt>
                <c:pt idx="127">
                  <c:v>1.9999999946752959E-4</c:v>
                </c:pt>
                <c:pt idx="128">
                  <c:v>2.003217872019117E-4</c:v>
                </c:pt>
                <c:pt idx="129">
                  <c:v>2.0065945637802931E-4</c:v>
                </c:pt>
                <c:pt idx="130">
                  <c:v>2.0101147014567244E-4</c:v>
                </c:pt>
                <c:pt idx="131">
                  <c:v>2.0358342318155105E-4</c:v>
                </c:pt>
                <c:pt idx="132">
                  <c:v>2.0253223412031266E-4</c:v>
                </c:pt>
                <c:pt idx="133">
                  <c:v>2.0293291807714611E-4</c:v>
                </c:pt>
                <c:pt idx="134">
                  <c:v>2.0333872551026762E-4</c:v>
                </c:pt>
                <c:pt idx="135">
                  <c:v>2.0374811956378871E-4</c:v>
                </c:pt>
                <c:pt idx="136">
                  <c:v>2.0653209998179416E-4</c:v>
                </c:pt>
                <c:pt idx="137">
                  <c:v>2.0539082480382017E-4</c:v>
                </c:pt>
                <c:pt idx="138">
                  <c:v>2.0579509906597444E-4</c:v>
                </c:pt>
                <c:pt idx="139">
                  <c:v>2.0619373878174731E-4</c:v>
                </c:pt>
                <c:pt idx="140">
                  <c:v>2.0658520708738781E-4</c:v>
                </c:pt>
                <c:pt idx="141">
                  <c:v>2.0881580161046155E-4</c:v>
                </c:pt>
                <c:pt idx="142">
                  <c:v>2.0804862885454297E-4</c:v>
                </c:pt>
                <c:pt idx="143">
                  <c:v>2.0838118708773487E-4</c:v>
                </c:pt>
                <c:pt idx="144">
                  <c:v>2.08697352696838E-4</c:v>
                </c:pt>
                <c:pt idx="145">
                  <c:v>2.0899558880980201E-4</c:v>
                </c:pt>
                <c:pt idx="146">
                  <c:v>2.099130793934753E-4</c:v>
                </c:pt>
                <c:pt idx="147">
                  <c:v>2.0999999999981179E-4</c:v>
                </c:pt>
                <c:pt idx="148">
                  <c:v>2.1005419630681923E-4</c:v>
                </c:pt>
                <c:pt idx="149">
                  <c:v>2.1007861000353563E-4</c:v>
                </c:pt>
                <c:pt idx="150">
                  <c:v>2.0910314123266256E-4</c:v>
                </c:pt>
                <c:pt idx="151">
                  <c:v>2.0951355197432712E-4</c:v>
                </c:pt>
                <c:pt idx="152">
                  <c:v>2.0985087103976143E-4</c:v>
                </c:pt>
                <c:pt idx="153">
                  <c:v>2.0975474810580117E-4</c:v>
                </c:pt>
                <c:pt idx="154">
                  <c:v>2.0964822890885996E-4</c:v>
                </c:pt>
                <c:pt idx="155">
                  <c:v>2.077167267389157E-4</c:v>
                </c:pt>
                <c:pt idx="156">
                  <c:v>2.0848776444330191E-4</c:v>
                </c:pt>
                <c:pt idx="157">
                  <c:v>2.0905662068601441E-4</c:v>
                </c:pt>
                <c:pt idx="158">
                  <c:v>2.0894588292835509E-4</c:v>
                </c:pt>
                <c:pt idx="159">
                  <c:v>2.0884413524112296E-4</c:v>
                </c:pt>
                <c:pt idx="160">
                  <c:v>2.069951770595553E-4</c:v>
                </c:pt>
                <c:pt idx="161">
                  <c:v>2.0781281612725379E-4</c:v>
                </c:pt>
                <c:pt idx="162">
                  <c:v>2.0856717944586889E-4</c:v>
                </c:pt>
                <c:pt idx="163">
                  <c:v>2.0857753113103013E-4</c:v>
                </c:pt>
                <c:pt idx="164">
                  <c:v>2.0861625920569037E-4</c:v>
                </c:pt>
                <c:pt idx="165">
                  <c:v>2.0787820762736156E-4</c:v>
                </c:pt>
                <c:pt idx="166">
                  <c:v>2.0843350210943248E-4</c:v>
                </c:pt>
                <c:pt idx="167">
                  <c:v>2.0933247718279014E-4</c:v>
                </c:pt>
                <c:pt idx="168">
                  <c:v>2.096033178681361E-4</c:v>
                </c:pt>
                <c:pt idx="169">
                  <c:v>2.0978092349713764E-4</c:v>
                </c:pt>
                <c:pt idx="170">
                  <c:v>2.1000000000052398E-4</c:v>
                </c:pt>
                <c:pt idx="171">
                  <c:v>2.1122423001333508E-4</c:v>
                </c:pt>
                <c:pt idx="172">
                  <c:v>2.1130782641031571E-4</c:v>
                </c:pt>
                <c:pt idx="173">
                  <c:v>2.1173896837616026E-4</c:v>
                </c:pt>
                <c:pt idx="174">
                  <c:v>2.122100635953881E-4</c:v>
                </c:pt>
                <c:pt idx="175">
                  <c:v>2.1272025162404268E-4</c:v>
                </c:pt>
                <c:pt idx="176">
                  <c:v>2.1572339640370218E-4</c:v>
                </c:pt>
                <c:pt idx="177">
                  <c:v>2.1513472301975636E-4</c:v>
                </c:pt>
                <c:pt idx="178">
                  <c:v>2.1582746849472932E-4</c:v>
                </c:pt>
                <c:pt idx="179">
                  <c:v>2.1655414414552973E-4</c:v>
                </c:pt>
                <c:pt idx="180">
                  <c:v>2.1731388953562681E-4</c:v>
                </c:pt>
                <c:pt idx="181">
                  <c:v>2.2136086311941907E-4</c:v>
                </c:pt>
                <c:pt idx="182">
                  <c:v>2.2066635977321811E-4</c:v>
                </c:pt>
                <c:pt idx="183">
                  <c:v>2.2157854732363091E-4</c:v>
                </c:pt>
                <c:pt idx="184">
                  <c:v>2.225186419980871E-4</c:v>
                </c:pt>
                <c:pt idx="185">
                  <c:v>2.2348578336049265E-4</c:v>
                </c:pt>
                <c:pt idx="186">
                  <c:v>2.2947676165694086E-4</c:v>
                </c:pt>
                <c:pt idx="187">
                  <c:v>2.2760760693409533E-4</c:v>
                </c:pt>
                <c:pt idx="188">
                  <c:v>2.2869707516295139E-4</c:v>
                </c:pt>
                <c:pt idx="189">
                  <c:v>2.2980842744441032E-4</c:v>
                </c:pt>
                <c:pt idx="190">
                  <c:v>2.3094080333582598E-4</c:v>
                </c:pt>
                <c:pt idx="191">
                  <c:v>2.4792241842966882E-4</c:v>
                </c:pt>
                <c:pt idx="192">
                  <c:v>2.5000000087615565E-4</c:v>
                </c:pt>
                <c:pt idx="193">
                  <c:v>2.5116700830424038E-4</c:v>
                </c:pt>
                <c:pt idx="194">
                  <c:v>2.5236198843821582E-4</c:v>
                </c:pt>
                <c:pt idx="195">
                  <c:v>2.5532001721828926E-4</c:v>
                </c:pt>
                <c:pt idx="196">
                  <c:v>2.5567203222229951E-4</c:v>
                </c:pt>
                <c:pt idx="197">
                  <c:v>2.587066706030826E-4</c:v>
                </c:pt>
                <c:pt idx="198">
                  <c:v>2.6003960147919191E-4</c:v>
                </c:pt>
                <c:pt idx="199">
                  <c:v>2.613905432042005E-4</c:v>
                </c:pt>
                <c:pt idx="200">
                  <c:v>2.638599097494879E-4</c:v>
                </c:pt>
                <c:pt idx="201">
                  <c:v>2.6467304106780887E-4</c:v>
                </c:pt>
                <c:pt idx="202">
                  <c:v>2.6836560470605808E-4</c:v>
                </c:pt>
                <c:pt idx="203">
                  <c:v>2.6979472556075835E-4</c:v>
                </c:pt>
                <c:pt idx="204">
                  <c:v>2.7123189524184667E-4</c:v>
                </c:pt>
                <c:pt idx="205">
                  <c:v>2.7341888317347716E-4</c:v>
                </c:pt>
                <c:pt idx="206">
                  <c:v>2.7448651097520535E-4</c:v>
                </c:pt>
                <c:pt idx="207">
                  <c:v>2.784886652337178E-4</c:v>
                </c:pt>
                <c:pt idx="208">
                  <c:v>2.799442413303283E-4</c:v>
                </c:pt>
                <c:pt idx="209">
                  <c:v>2.8139790403358195E-4</c:v>
                </c:pt>
                <c:pt idx="210">
                  <c:v>2.8351404748055791E-4</c:v>
                </c:pt>
                <c:pt idx="211">
                  <c:v>2.8497182722779643E-4</c:v>
                </c:pt>
                <c:pt idx="212">
                  <c:v>2.8858770481527578E-4</c:v>
                </c:pt>
                <c:pt idx="213">
                  <c:v>2.8999999999998835E-4</c:v>
                </c:pt>
                <c:pt idx="214">
                  <c:v>2.9140076983663371E-4</c:v>
                </c:pt>
                <c:pt idx="215">
                  <c:v>2.9362877985050767E-4</c:v>
                </c:pt>
                <c:pt idx="216">
                  <c:v>2.9459397928310275E-4</c:v>
                </c:pt>
                <c:pt idx="217">
                  <c:v>2.9825026798312594E-4</c:v>
                </c:pt>
                <c:pt idx="218">
                  <c:v>2.9959405467808783E-4</c:v>
                </c:pt>
                <c:pt idx="219">
                  <c:v>3.00930722829469E-4</c:v>
                </c:pt>
                <c:pt idx="220">
                  <c:v>3.0324174263586566E-4</c:v>
                </c:pt>
                <c:pt idx="221">
                  <c:v>3.0407829537148747E-4</c:v>
                </c:pt>
                <c:pt idx="222">
                  <c:v>3.0753107213874766E-4</c:v>
                </c:pt>
                <c:pt idx="223">
                  <c:v>3.0883930108044599E-4</c:v>
                </c:pt>
                <c:pt idx="224">
                  <c:v>3.1014516884697585E-4</c:v>
                </c:pt>
                <c:pt idx="225">
                  <c:v>3.1247632851249375E-4</c:v>
                </c:pt>
                <c:pt idx="226">
                  <c:v>3.1326518178503702E-4</c:v>
                </c:pt>
                <c:pt idx="227">
                  <c:v>3.1666287721955204E-4</c:v>
                </c:pt>
                <c:pt idx="228">
                  <c:v>3.1796885026056667E-4</c:v>
                </c:pt>
                <c:pt idx="229">
                  <c:v>3.1927721958562212E-4</c:v>
                </c:pt>
                <c:pt idx="230">
                  <c:v>3.2156314227629608E-4</c:v>
                </c:pt>
                <c:pt idx="231">
                  <c:v>3.2238649095635551E-4</c:v>
                </c:pt>
                <c:pt idx="232">
                  <c:v>3.2541626267176328E-4</c:v>
                </c:pt>
                <c:pt idx="233">
                  <c:v>3.2630374073431488E-4</c:v>
                </c:pt>
                <c:pt idx="234">
                  <c:v>3.2721274067696237E-4</c:v>
                </c:pt>
                <c:pt idx="235">
                  <c:v>3.286004827816182E-4</c:v>
                </c:pt>
                <c:pt idx="236">
                  <c:v>3.2999999999975497E-4</c:v>
                </c:pt>
                <c:pt idx="237">
                  <c:v>3.3470800199705678E-4</c:v>
                </c:pt>
                <c:pt idx="238">
                  <c:v>3.3573960072064271E-4</c:v>
                </c:pt>
                <c:pt idx="239">
                  <c:v>3.3721785261766663E-4</c:v>
                </c:pt>
                <c:pt idx="240">
                  <c:v>3.3871669498457214E-4</c:v>
                </c:pt>
                <c:pt idx="241">
                  <c:v>3.4023775272135287E-4</c:v>
                </c:pt>
                <c:pt idx="242">
                  <c:v>3.4552425249846598E-4</c:v>
                </c:pt>
                <c:pt idx="243">
                  <c:v>3.4657663559056626E-4</c:v>
                </c:pt>
                <c:pt idx="244">
                  <c:v>3.4823314389656083E-4</c:v>
                </c:pt>
                <c:pt idx="245">
                  <c:v>3.4992161710399941E-4</c:v>
                </c:pt>
                <c:pt idx="246">
                  <c:v>3.5164368015836394E-4</c:v>
                </c:pt>
                <c:pt idx="247">
                  <c:v>3.5797546300988988E-4</c:v>
                </c:pt>
                <c:pt idx="248">
                  <c:v>3.5890032999850606E-4</c:v>
                </c:pt>
                <c:pt idx="249">
                  <c:v>3.6081471672411343E-4</c:v>
                </c:pt>
                <c:pt idx="250">
                  <c:v>3.6277244312941118E-4</c:v>
                </c:pt>
                <c:pt idx="251">
                  <c:v>3.6477513421596903E-4</c:v>
                </c:pt>
                <c:pt idx="252">
                  <c:v>3.7261593670831331E-4</c:v>
                </c:pt>
                <c:pt idx="253">
                  <c:v>3.7326804576613026E-4</c:v>
                </c:pt>
                <c:pt idx="254">
                  <c:v>3.7551993564246839E-4</c:v>
                </c:pt>
                <c:pt idx="255">
                  <c:v>3.7782654042677001E-4</c:v>
                </c:pt>
                <c:pt idx="256">
                  <c:v>3.8217818158598599E-4</c:v>
                </c:pt>
                <c:pt idx="257">
                  <c:v>3.8999999937505692E-4</c:v>
                </c:pt>
                <c:pt idx="258">
                  <c:v>3.9273870994766777E-4</c:v>
                </c:pt>
                <c:pt idx="259">
                  <c:v>3.9554024034478568E-4</c:v>
                </c:pt>
                <c:pt idx="260">
                  <c:v>3.9840010545303116E-4</c:v>
                </c:pt>
                <c:pt idx="261">
                  <c:v>4.0131382013706409E-4</c:v>
                </c:pt>
                <c:pt idx="262">
                  <c:v>4.1033320996986466E-4</c:v>
                </c:pt>
                <c:pt idx="263">
                  <c:v>4.1341747116224189E-4</c:v>
                </c:pt>
                <c:pt idx="264">
                  <c:v>4.1653315591112322E-4</c:v>
                </c:pt>
                <c:pt idx="265">
                  <c:v>4.1967577893535122E-4</c:v>
                </c:pt>
                <c:pt idx="266">
                  <c:v>4.3536462330337028E-4</c:v>
                </c:pt>
                <c:pt idx="267">
                  <c:v>4.355472801362691E-4</c:v>
                </c:pt>
                <c:pt idx="268">
                  <c:v>4.3563598142947081E-4</c:v>
                </c:pt>
                <c:pt idx="269">
                  <c:v>4.3884604165369889E-4</c:v>
                </c:pt>
                <c:pt idx="270">
                  <c:v>4.4205164240206145E-4</c:v>
                </c:pt>
                <c:pt idx="271">
                  <c:v>4.4524829816545151E-4</c:v>
                </c:pt>
                <c:pt idx="272">
                  <c:v>4.5473974002912295E-4</c:v>
                </c:pt>
                <c:pt idx="273">
                  <c:v>4.578557601936556E-4</c:v>
                </c:pt>
                <c:pt idx="274">
                  <c:v>4.6094040740296549E-4</c:v>
                </c:pt>
                <c:pt idx="275">
                  <c:v>4.6398919598192464E-4</c:v>
                </c:pt>
                <c:pt idx="276">
                  <c:v>4.6699764022729563E-4</c:v>
                </c:pt>
                <c:pt idx="277">
                  <c:v>4.7016418488354122E-4</c:v>
                </c:pt>
                <c:pt idx="278">
                  <c:v>4.7853825898331432E-4</c:v>
                </c:pt>
                <c:pt idx="279">
                  <c:v>4.7999999999996483E-4</c:v>
                </c:pt>
                <c:pt idx="280">
                  <c:v>4.8288916657975505E-4</c:v>
                </c:pt>
                <c:pt idx="281">
                  <c:v>4.85726056109674E-4</c:v>
                </c:pt>
                <c:pt idx="282">
                  <c:v>4.9441928311554496E-4</c:v>
                </c:pt>
                <c:pt idx="283">
                  <c:v>4.966237821739882E-4</c:v>
                </c:pt>
                <c:pt idx="284">
                  <c:v>4.9925399049121028E-4</c:v>
                </c:pt>
                <c:pt idx="285">
                  <c:v>5.0185380353186043E-4</c:v>
                </c:pt>
                <c:pt idx="286">
                  <c:v>5.0442686833352768E-4</c:v>
                </c:pt>
                <c:pt idx="287">
                  <c:v>5.1188576664890377E-4</c:v>
                </c:pt>
                <c:pt idx="288">
                  <c:v>5.1452458661141627E-4</c:v>
                </c:pt>
                <c:pt idx="289">
                  <c:v>5.1701861647934777E-4</c:v>
                </c:pt>
                <c:pt idx="290">
                  <c:v>5.1950778074455202E-4</c:v>
                </c:pt>
                <c:pt idx="291">
                  <c:v>5.2199572657931671E-4</c:v>
                </c:pt>
                <c:pt idx="292">
                  <c:v>5.2939753867785365E-4</c:v>
                </c:pt>
                <c:pt idx="293">
                  <c:v>5.3200826966698952E-4</c:v>
                </c:pt>
                <c:pt idx="294">
                  <c:v>5.3454483155349107E-4</c:v>
                </c:pt>
                <c:pt idx="295">
                  <c:v>5.3710205842220438E-4</c:v>
                </c:pt>
                <c:pt idx="296">
                  <c:v>5.3968359757481635E-4</c:v>
                </c:pt>
                <c:pt idx="297">
                  <c:v>5.4819873073381814E-4</c:v>
                </c:pt>
                <c:pt idx="298">
                  <c:v>5.5032582375401417E-4</c:v>
                </c:pt>
                <c:pt idx="299">
                  <c:v>5.5398144348158733E-4</c:v>
                </c:pt>
                <c:pt idx="300">
                  <c:v>5.5695942752732094E-4</c:v>
                </c:pt>
                <c:pt idx="301">
                  <c:v>5.599999999998036E-4</c:v>
                </c:pt>
                <c:pt idx="302">
                  <c:v>5.6950467015139073E-4</c:v>
                </c:pt>
                <c:pt idx="303">
                  <c:v>5.7279233218060076E-4</c:v>
                </c:pt>
                <c:pt idx="304">
                  <c:v>5.7613507305503172E-4</c:v>
                </c:pt>
                <c:pt idx="305">
                  <c:v>5.7953010846563662E-4</c:v>
                </c:pt>
                <c:pt idx="306">
                  <c:v>5.8297465409063137E-4</c:v>
                </c:pt>
                <c:pt idx="307">
                  <c:v>5.9357750878727747E-4</c:v>
                </c:pt>
                <c:pt idx="308">
                  <c:v>5.9719225172258329E-4</c:v>
                </c:pt>
                <c:pt idx="309">
                  <c:v>6.0084258301300916E-4</c:v>
                </c:pt>
                <c:pt idx="310">
                  <c:v>6.0452571823443511E-4</c:v>
                </c:pt>
                <c:pt idx="311">
                  <c:v>6.0823887294165937E-4</c:v>
                </c:pt>
                <c:pt idx="312">
                  <c:v>6.1953060924544833E-4</c:v>
                </c:pt>
                <c:pt idx="313">
                  <c:v>6.2333599706217418E-4</c:v>
                </c:pt>
                <c:pt idx="314">
                  <c:v>6.27157481844858E-4</c:v>
                </c:pt>
                <c:pt idx="315">
                  <c:v>6.3099227902795453E-4</c:v>
                </c:pt>
                <c:pt idx="316">
                  <c:v>6.3483760402439752E-4</c:v>
                </c:pt>
                <c:pt idx="317">
                  <c:v>6.5026848964115517E-4</c:v>
                </c:pt>
                <c:pt idx="318">
                  <c:v>6.5412468413850178E-4</c:v>
                </c:pt>
                <c:pt idx="319">
                  <c:v>6.5797469847133651E-4</c:v>
                </c:pt>
                <c:pt idx="320">
                  <c:v>6.6181574790106557E-4</c:v>
                </c:pt>
                <c:pt idx="321">
                  <c:v>6.600000009847264E-4</c:v>
                </c:pt>
                <c:pt idx="322">
                  <c:v>6.6103423373904365E-4</c:v>
                </c:pt>
                <c:pt idx="323">
                  <c:v>6.6489767057711544E-4</c:v>
                </c:pt>
                <c:pt idx="324">
                  <c:v>6.6873861513179228E-4</c:v>
                </c:pt>
                <c:pt idx="325">
                  <c:v>6.7255776854741013E-4</c:v>
                </c:pt>
                <c:pt idx="326">
                  <c:v>6.8606214721486983E-4</c:v>
                </c:pt>
                <c:pt idx="327">
                  <c:v>6.8763049391799662E-4</c:v>
                </c:pt>
                <c:pt idx="328">
                  <c:v>6.91351209014461E-4</c:v>
                </c:pt>
                <c:pt idx="329">
                  <c:v>6.9505433996419012E-4</c:v>
                </c:pt>
                <c:pt idx="330">
                  <c:v>6.9874058795215018E-4</c:v>
                </c:pt>
                <c:pt idx="331">
                  <c:v>7.1137838356433842E-4</c:v>
                </c:pt>
                <c:pt idx="332">
                  <c:v>7.1333077420114826E-4</c:v>
                </c:pt>
                <c:pt idx="333">
                  <c:v>7.1694312536321237E-4</c:v>
                </c:pt>
                <c:pt idx="334">
                  <c:v>7.2054280079431445E-4</c:v>
                </c:pt>
                <c:pt idx="335">
                  <c:v>7.2413050171828478E-4</c:v>
                </c:pt>
                <c:pt idx="336">
                  <c:v>7.3618790509557045E-4</c:v>
                </c:pt>
                <c:pt idx="337">
                  <c:v>7.3837558501200953E-4</c:v>
                </c:pt>
                <c:pt idx="338">
                  <c:v>7.4191393194591375E-4</c:v>
                </c:pt>
                <c:pt idx="339">
                  <c:v>7.4544451182696075E-4</c:v>
                </c:pt>
                <c:pt idx="340">
                  <c:v>7.4896802591563675E-4</c:v>
                </c:pt>
                <c:pt idx="341">
                  <c:v>7.6072991941042412E-4</c:v>
                </c:pt>
                <c:pt idx="342">
                  <c:v>7.6300544971975761E-4</c:v>
                </c:pt>
                <c:pt idx="343">
                  <c:v>7.6650415392301669E-4</c:v>
                </c:pt>
                <c:pt idx="344">
                  <c:v>7.6999999999972273E-4</c:v>
                </c:pt>
                <c:pt idx="345">
                  <c:v>7.7349382059300131E-4</c:v>
                </c:pt>
                <c:pt idx="346">
                  <c:v>7.8521933490679032E-4</c:v>
                </c:pt>
                <c:pt idx="347">
                  <c:v>7.874773225047567E-4</c:v>
                </c:pt>
                <c:pt idx="348">
                  <c:v>7.9098269992071652E-4</c:v>
                </c:pt>
                <c:pt idx="349">
                  <c:v>7.9449485696988468E-4</c:v>
                </c:pt>
                <c:pt idx="350">
                  <c:v>7.9801528309994248E-4</c:v>
                </c:pt>
                <c:pt idx="351">
                  <c:v>8.0992954868918494E-4</c:v>
                </c:pt>
                <c:pt idx="352">
                  <c:v>8.1220946774792713E-4</c:v>
                </c:pt>
                <c:pt idx="353">
                  <c:v>8.1579358136730042E-4</c:v>
                </c:pt>
                <c:pt idx="354">
                  <c:v>8.193949009780015E-4</c:v>
                </c:pt>
                <c:pt idx="355">
                  <c:v>8.2301491610367301E-4</c:v>
                </c:pt>
                <c:pt idx="356">
                  <c:v>8.3535493728150215E-4</c:v>
                </c:pt>
                <c:pt idx="357">
                  <c:v>8.377117226321273E-4</c:v>
                </c:pt>
                <c:pt idx="358">
                  <c:v>8.4144755859094406E-4</c:v>
                </c:pt>
                <c:pt idx="359">
                  <c:v>8.4521102745036924E-4</c:v>
                </c:pt>
                <c:pt idx="360">
                  <c:v>8.4900361881751489E-4</c:v>
                </c:pt>
                <c:pt idx="361">
                  <c:v>8.6200360693400313E-4</c:v>
                </c:pt>
                <c:pt idx="362">
                  <c:v>8.6888576852983202E-4</c:v>
                </c:pt>
                <c:pt idx="363">
                  <c:v>8.7288535514434113E-4</c:v>
                </c:pt>
                <c:pt idx="364">
                  <c:v>8.799999999996623E-4</c:v>
                </c:pt>
                <c:pt idx="365">
                  <c:v>8.8254379660096982E-4</c:v>
                </c:pt>
                <c:pt idx="366">
                  <c:v>8.9343187635180534E-4</c:v>
                </c:pt>
                <c:pt idx="367">
                  <c:v>8.9762599928597622E-4</c:v>
                </c:pt>
                <c:pt idx="368">
                  <c:v>9.018375813673186E-4</c:v>
                </c:pt>
                <c:pt idx="369">
                  <c:v>9.0933485694709383E-4</c:v>
                </c:pt>
                <c:pt idx="370">
                  <c:v>9.119351178627275E-4</c:v>
                </c:pt>
                <c:pt idx="371">
                  <c:v>9.2299242060638238E-4</c:v>
                </c:pt>
                <c:pt idx="372">
                  <c:v>9.2720978197520813E-4</c:v>
                </c:pt>
                <c:pt idx="373">
                  <c:v>9.314116102470514E-4</c:v>
                </c:pt>
                <c:pt idx="374">
                  <c:v>9.3906347723903656E-4</c:v>
                </c:pt>
                <c:pt idx="375">
                  <c:v>9.4149042943640973E-4</c:v>
                </c:pt>
                <c:pt idx="376">
                  <c:v>9.5202278686727833E-4</c:v>
                </c:pt>
                <c:pt idx="377">
                  <c:v>9.5603243504641241E-4</c:v>
                </c:pt>
                <c:pt idx="378">
                  <c:v>9.5999355593683728E-4</c:v>
                </c:pt>
                <c:pt idx="379">
                  <c:v>9.6758658557964076E-4</c:v>
                </c:pt>
                <c:pt idx="380">
                  <c:v>9.6960180318500066E-4</c:v>
                </c:pt>
                <c:pt idx="381">
                  <c:v>9.7890627382948977E-4</c:v>
                </c:pt>
                <c:pt idx="382">
                  <c:v>9.8247724421062377E-4</c:v>
                </c:pt>
                <c:pt idx="383">
                  <c:v>9.859666914313614E-4</c:v>
                </c:pt>
                <c:pt idx="384">
                  <c:v>9.8742742751219852E-4</c:v>
                </c:pt>
                <c:pt idx="385">
                  <c:v>9.8877394468473417E-4</c:v>
                </c:pt>
                <c:pt idx="386">
                  <c:v>9.9999999915477357E-4</c:v>
                </c:pt>
                <c:pt idx="387">
                  <c:v>1.0028815480144064E-3</c:v>
                </c:pt>
                <c:pt idx="388">
                  <c:v>1.0056641961761344E-3</c:v>
                </c:pt>
                <c:pt idx="389">
                  <c:v>1.0083595320392693E-3</c:v>
                </c:pt>
                <c:pt idx="390">
                  <c:v>1.0152311389503641E-3</c:v>
                </c:pt>
                <c:pt idx="391">
                  <c:v>1.0184995230618468E-3</c:v>
                </c:pt>
                <c:pt idx="392">
                  <c:v>1.020932125932898E-3</c:v>
                </c:pt>
                <c:pt idx="393">
                  <c:v>1.0233469483562339E-3</c:v>
                </c:pt>
                <c:pt idx="394">
                  <c:v>1.0257555791871945E-3</c:v>
                </c:pt>
                <c:pt idx="395">
                  <c:v>1.0381114734057883E-3</c:v>
                </c:pt>
                <c:pt idx="396">
                  <c:v>1.0407263238743992E-3</c:v>
                </c:pt>
                <c:pt idx="397">
                  <c:v>1.0434161063804157E-3</c:v>
                </c:pt>
                <c:pt idx="398">
                  <c:v>1.0511249340082892E-3</c:v>
                </c:pt>
                <c:pt idx="399">
                  <c:v>1.0551563449165094E-3</c:v>
                </c:pt>
                <c:pt idx="400">
                  <c:v>1.0583946294383548E-3</c:v>
                </c:pt>
                <c:pt idx="401">
                  <c:v>1.0617773833452887E-3</c:v>
                </c:pt>
                <c:pt idx="402">
                  <c:v>1.0653161965357514E-3</c:v>
                </c:pt>
                <c:pt idx="403">
                  <c:v>1.0768635544551102E-3</c:v>
                </c:pt>
                <c:pt idx="404">
                  <c:v>1.0884225892267105E-3</c:v>
                </c:pt>
                <c:pt idx="405">
                  <c:v>1.0931496966204918E-3</c:v>
                </c:pt>
                <c:pt idx="406">
                  <c:v>1.1034949785477593E-3</c:v>
                </c:pt>
                <c:pt idx="407">
                  <c:v>1.1059347839983715E-3</c:v>
                </c:pt>
                <c:pt idx="408">
                  <c:v>1.1197005239728447E-3</c:v>
                </c:pt>
                <c:pt idx="409">
                  <c:v>1.1255036520830676E-3</c:v>
                </c:pt>
                <c:pt idx="410">
                  <c:v>1.1314410687922269E-3</c:v>
                </c:pt>
                <c:pt idx="411">
                  <c:v>1.1430133412598617E-3</c:v>
                </c:pt>
                <c:pt idx="412">
                  <c:v>1.1464246254801725E-3</c:v>
                </c:pt>
                <c:pt idx="413">
                  <c:v>1.1626919839196447E-3</c:v>
                </c:pt>
                <c:pt idx="414">
                  <c:v>1.1691648317326058E-3</c:v>
                </c:pt>
                <c:pt idx="415">
                  <c:v>1.1756818665670003E-3</c:v>
                </c:pt>
                <c:pt idx="416">
                  <c:v>1.1877940456350351E-3</c:v>
                </c:pt>
                <c:pt idx="417">
                  <c:v>1.1915775514521911E-3</c:v>
                </c:pt>
                <c:pt idx="418">
                  <c:v>1.2084793099259826E-3</c:v>
                </c:pt>
                <c:pt idx="419">
                  <c:v>1.2149911428028166E-3</c:v>
                </c:pt>
                <c:pt idx="420">
                  <c:v>1.2214570530691537E-3</c:v>
                </c:pt>
                <c:pt idx="421">
                  <c:v>1.2334694376262448E-3</c:v>
                </c:pt>
                <c:pt idx="422">
                  <c:v>1.2370022633874582E-3</c:v>
                </c:pt>
                <c:pt idx="423">
                  <c:v>1.2526471875842892E-3</c:v>
                </c:pt>
                <c:pt idx="424">
                  <c:v>1.2585672134068915E-3</c:v>
                </c:pt>
                <c:pt idx="425">
                  <c:v>1.261527990460366E-3</c:v>
                </c:pt>
                <c:pt idx="426">
                  <c:v>1.2671551596792634E-3</c:v>
                </c:pt>
                <c:pt idx="427">
                  <c:v>1.2783070642047342E-3</c:v>
                </c:pt>
                <c:pt idx="428">
                  <c:v>1.2880095924404846E-3</c:v>
                </c:pt>
                <c:pt idx="429">
                  <c:v>1.2928337025167002E-3</c:v>
                </c:pt>
                <c:pt idx="430">
                  <c:v>1.2975210844013057E-3</c:v>
                </c:pt>
                <c:pt idx="431">
                  <c:v>1.3020814627534118E-3</c:v>
                </c:pt>
                <c:pt idx="432">
                  <c:v>1.3123818443071325E-3</c:v>
                </c:pt>
                <c:pt idx="433">
                  <c:v>1.3192474379411648E-3</c:v>
                </c:pt>
                <c:pt idx="434">
                  <c:v>1.3233186723644124E-3</c:v>
                </c:pt>
                <c:pt idx="435">
                  <c:v>1.3273212534462874E-3</c:v>
                </c:pt>
                <c:pt idx="436">
                  <c:v>1.3312649065482898E-3</c:v>
                </c:pt>
                <c:pt idx="437">
                  <c:v>1.3412441803431051E-3</c:v>
                </c:pt>
                <c:pt idx="438">
                  <c:v>1.3466447492386181E-3</c:v>
                </c:pt>
                <c:pt idx="439">
                  <c:v>1.350439645694712E-3</c:v>
                </c:pt>
                <c:pt idx="440">
                  <c:v>1.3542339680168414E-3</c:v>
                </c:pt>
                <c:pt idx="441">
                  <c:v>1.3580374421138278E-3</c:v>
                </c:pt>
                <c:pt idx="442">
                  <c:v>1.3745446316556621E-3</c:v>
                </c:pt>
                <c:pt idx="443">
                  <c:v>1.3767547660771119E-3</c:v>
                </c:pt>
                <c:pt idx="444">
                  <c:v>1.3775325013183786E-3</c:v>
                </c:pt>
                <c:pt idx="445">
                  <c:v>1.3815951344226247E-3</c:v>
                </c:pt>
                <c:pt idx="446">
                  <c:v>1.3857350028370402E-3</c:v>
                </c:pt>
                <c:pt idx="447">
                  <c:v>1.3866820391150725E-3</c:v>
                </c:pt>
                <c:pt idx="448">
                  <c:v>1.4065881174220851E-3</c:v>
                </c:pt>
                <c:pt idx="449">
                  <c:v>1.4112711918359954E-3</c:v>
                </c:pt>
                <c:pt idx="450">
                  <c:v>1.4160758467751185E-3</c:v>
                </c:pt>
                <c:pt idx="451">
                  <c:v>1.4277348139007042E-3</c:v>
                </c:pt>
                <c:pt idx="452">
                  <c:v>1.4294138602491807E-3</c:v>
                </c:pt>
                <c:pt idx="453">
                  <c:v>1.4417963760493537E-3</c:v>
                </c:pt>
                <c:pt idx="454">
                  <c:v>1.4472546419108186E-3</c:v>
                </c:pt>
                <c:pt idx="455">
                  <c:v>1.4528091973707521E-3</c:v>
                </c:pt>
                <c:pt idx="456">
                  <c:v>1.4653273205773012E-3</c:v>
                </c:pt>
                <c:pt idx="457">
                  <c:v>1.4676350252704512E-3</c:v>
                </c:pt>
                <c:pt idx="458">
                  <c:v>1.4818998598209938E-3</c:v>
                </c:pt>
                <c:pt idx="459">
                  <c:v>1.4879562771456017E-3</c:v>
                </c:pt>
                <c:pt idx="460">
                  <c:v>1.4940836918599159E-3</c:v>
                </c:pt>
                <c:pt idx="461">
                  <c:v>1.5072378081553363E-3</c:v>
                </c:pt>
                <c:pt idx="462">
                  <c:v>1.5100210187794282E-3</c:v>
                </c:pt>
                <c:pt idx="463">
                  <c:v>1.5256592590399663E-3</c:v>
                </c:pt>
                <c:pt idx="464">
                  <c:v>1.5321367771861782E-3</c:v>
                </c:pt>
                <c:pt idx="465">
                  <c:v>1.5386599987013056E-3</c:v>
                </c:pt>
                <c:pt idx="466">
                  <c:v>1.5522402483576286E-3</c:v>
                </c:pt>
                <c:pt idx="467">
                  <c:v>1.5553391788105306E-3</c:v>
                </c:pt>
                <c:pt idx="468">
                  <c:v>1.5718351790880317E-3</c:v>
                </c:pt>
                <c:pt idx="469">
                  <c:v>1.578556733531066E-3</c:v>
                </c:pt>
                <c:pt idx="470">
                  <c:v>1.5852986951400575E-3</c:v>
                </c:pt>
                <c:pt idx="471">
                  <c:v>1.599109042746387E-3</c:v>
                </c:pt>
                <c:pt idx="472">
                  <c:v>1.6023609634568498E-3</c:v>
                </c:pt>
                <c:pt idx="473">
                  <c:v>1.6192543715276566E-3</c:v>
                </c:pt>
                <c:pt idx="474">
                  <c:v>1.6260911123858795E-3</c:v>
                </c:pt>
                <c:pt idx="475">
                  <c:v>1.6329420423791868E-3</c:v>
                </c:pt>
                <c:pt idx="476">
                  <c:v>1.6468848351984665E-3</c:v>
                </c:pt>
                <c:pt idx="477">
                  <c:v>1.650225141981066E-3</c:v>
                </c:pt>
                <c:pt idx="478">
                  <c:v>1.6673943378852231E-3</c:v>
                </c:pt>
                <c:pt idx="479">
                  <c:v>1.6743212877163465E-3</c:v>
                </c:pt>
                <c:pt idx="480">
                  <c:v>1.6812593883038748E-3</c:v>
                </c:pt>
                <c:pt idx="481">
                  <c:v>1.6953071079202934E-3</c:v>
                </c:pt>
                <c:pt idx="482">
                  <c:v>1.6987177555057526E-3</c:v>
                </c:pt>
                <c:pt idx="483">
                  <c:v>1.7161019596545963E-3</c:v>
                </c:pt>
                <c:pt idx="484">
                  <c:v>1.7230978489376928E-3</c:v>
                </c:pt>
                <c:pt idx="485">
                  <c:v>1.7301018503065749E-3</c:v>
                </c:pt>
                <c:pt idx="486">
                  <c:v>1.7442285758240855E-3</c:v>
                </c:pt>
                <c:pt idx="487">
                  <c:v>1.7476907214615679E-3</c:v>
                </c:pt>
                <c:pt idx="488">
                  <c:v>1.7652283440220456E-3</c:v>
                </c:pt>
                <c:pt idx="489">
                  <c:v>1.768710374303886E-3</c:v>
                </c:pt>
                <c:pt idx="490">
                  <c:v>1.7721962144196884E-3</c:v>
                </c:pt>
                <c:pt idx="491">
                  <c:v>1.7756854787460109E-3</c:v>
                </c:pt>
                <c:pt idx="492">
                  <c:v>1.7827403726764944E-3</c:v>
                </c:pt>
                <c:pt idx="493">
                  <c:v>1.807491775720165E-3</c:v>
                </c:pt>
                <c:pt idx="494">
                  <c:v>1.81099369289292E-3</c:v>
                </c:pt>
                <c:pt idx="495">
                  <c:v>1.81806368905403E-3</c:v>
                </c:pt>
                <c:pt idx="496">
                  <c:v>1.8251360939588413E-3</c:v>
                </c:pt>
                <c:pt idx="497">
                  <c:v>1.8322108694924291E-3</c:v>
                </c:pt>
                <c:pt idx="498">
                  <c:v>1.8570203266541133E-3</c:v>
                </c:pt>
                <c:pt idx="499">
                  <c:v>1.8605329155846739E-3</c:v>
                </c:pt>
                <c:pt idx="500">
                  <c:v>1.8676189725117605E-3</c:v>
                </c:pt>
                <c:pt idx="501">
                  <c:v>1.874707171364379E-3</c:v>
                </c:pt>
                <c:pt idx="502">
                  <c:v>1.8817974740231878E-3</c:v>
                </c:pt>
                <c:pt idx="503">
                  <c:v>1.9066573596039592E-3</c:v>
                </c:pt>
                <c:pt idx="504">
                  <c:v>1.9101789603211182E-3</c:v>
                </c:pt>
                <c:pt idx="505">
                  <c:v>1.9172792102066156E-3</c:v>
                </c:pt>
                <c:pt idx="506">
                  <c:v>1.9243813351734187E-3</c:v>
                </c:pt>
                <c:pt idx="507">
                  <c:v>1.9314852970977693E-3</c:v>
                </c:pt>
                <c:pt idx="508">
                  <c:v>1.9563898713725026E-3</c:v>
                </c:pt>
                <c:pt idx="509">
                  <c:v>1.9599187518998958E-3</c:v>
                </c:pt>
                <c:pt idx="510">
                  <c:v>1.9670313267525171E-3</c:v>
                </c:pt>
                <c:pt idx="511">
                  <c:v>1.9741455098152786E-3</c:v>
                </c:pt>
                <c:pt idx="512">
                  <c:v>1.98126126296133E-3</c:v>
                </c:pt>
                <c:pt idx="513">
                  <c:v>2.0097926637583584E-3</c:v>
                </c:pt>
                <c:pt idx="514">
                  <c:v>2.013327264637735E-3</c:v>
                </c:pt>
                <c:pt idx="515">
                  <c:v>2.0204510895479259E-3</c:v>
                </c:pt>
                <c:pt idx="516">
                  <c:v>2.0275763322158964E-3</c:v>
                </c:pt>
                <c:pt idx="517">
                  <c:v>2.0347029926570184E-3</c:v>
                </c:pt>
                <c:pt idx="518">
                  <c:v>2.056091480768186E-3</c:v>
                </c:pt>
                <c:pt idx="519">
                  <c:v>2.0632238124521237E-3</c:v>
                </c:pt>
                <c:pt idx="520">
                  <c:v>2.0703575619843181E-3</c:v>
                </c:pt>
                <c:pt idx="521">
                  <c:v>2.0774927293801411E-3</c:v>
                </c:pt>
                <c:pt idx="522">
                  <c:v>2.0846293146549654E-3</c:v>
                </c:pt>
                <c:pt idx="523">
                  <c:v>2.1060475779040924E-3</c:v>
                </c:pt>
                <c:pt idx="524">
                  <c:v>2.1131898348455695E-3</c:v>
                </c:pt>
                <c:pt idx="525">
                  <c:v>2.1203335097420306E-3</c:v>
                </c:pt>
                <c:pt idx="526">
                  <c:v>2.12747860260797E-3</c:v>
                </c:pt>
                <c:pt idx="527">
                  <c:v>2.1346251134591989E-3</c:v>
                </c:pt>
                <c:pt idx="528">
                  <c:v>2.1560731540730756E-3</c:v>
                </c:pt>
                <c:pt idx="529">
                  <c:v>2.1632253370156723E-3</c:v>
                </c:pt>
                <c:pt idx="530">
                  <c:v>2.1703789380186638E-3</c:v>
                </c:pt>
                <c:pt idx="531">
                  <c:v>2.1775339570978608E-3</c:v>
                </c:pt>
                <c:pt idx="532">
                  <c:v>2.1846903942681971E-3</c:v>
                </c:pt>
                <c:pt idx="533">
                  <c:v>2.2061682144780062E-3</c:v>
                </c:pt>
                <c:pt idx="534">
                  <c:v>2.2097212549208856E-3</c:v>
                </c:pt>
                <c:pt idx="535">
                  <c:v>2.2204938520184064E-3</c:v>
                </c:pt>
                <c:pt idx="536">
                  <c:v>2.2240482223035121E-3</c:v>
                </c:pt>
                <c:pt idx="537">
                  <c:v>2.2312138330451842E-3</c:v>
                </c:pt>
                <c:pt idx="538">
                  <c:v>2.2563327643274648E-3</c:v>
                </c:pt>
                <c:pt idx="539">
                  <c:v>2.2598904567020868E-3</c:v>
                </c:pt>
                <c:pt idx="540">
                  <c:v>2.2670631578639439E-3</c:v>
                </c:pt>
                <c:pt idx="541">
                  <c:v>2.2742372771559442E-3</c:v>
                </c:pt>
                <c:pt idx="542">
                  <c:v>2.281412814592221E-3</c:v>
                </c:pt>
                <c:pt idx="543">
                  <c:v>2.3065668088383773E-3</c:v>
                </c:pt>
                <c:pt idx="544">
                  <c:v>2.310129146087025E-3</c:v>
                </c:pt>
                <c:pt idx="545">
                  <c:v>2.3173117744743326E-3</c:v>
                </c:pt>
                <c:pt idx="546">
                  <c:v>2.3244958210964515E-3</c:v>
                </c:pt>
                <c:pt idx="547">
                  <c:v>2.3316812859697222E-3</c:v>
                </c:pt>
                <c:pt idx="548">
                  <c:v>2.3568703532346972E-3</c:v>
                </c:pt>
                <c:pt idx="549">
                  <c:v>2.3604373282733113E-3</c:v>
                </c:pt>
                <c:pt idx="550">
                  <c:v>2.3676298846275756E-3</c:v>
                </c:pt>
                <c:pt idx="551">
                  <c:v>2.3748238593235271E-3</c:v>
                </c:pt>
                <c:pt idx="552">
                  <c:v>2.382019252376623E-3</c:v>
                </c:pt>
                <c:pt idx="553">
                  <c:v>2.4072434027487223E-3</c:v>
                </c:pt>
                <c:pt idx="554">
                  <c:v>2.4108150084620884E-3</c:v>
                </c:pt>
                <c:pt idx="555">
                  <c:v>2.4180174935279075E-3</c:v>
                </c:pt>
                <c:pt idx="556">
                  <c:v>2.4288531309151771E-3</c:v>
                </c:pt>
                <c:pt idx="557">
                  <c:v>2.4360592108663881E-3</c:v>
                </c:pt>
                <c:pt idx="558">
                  <c:v>2.4576859626188998E-3</c:v>
                </c:pt>
                <c:pt idx="559">
                  <c:v>2.4648977172207504E-3</c:v>
                </c:pt>
                <c:pt idx="560">
                  <c:v>2.4721108905238019E-3</c:v>
                </c:pt>
                <c:pt idx="561">
                  <c:v>2.4793254825434259E-3</c:v>
                </c:pt>
                <c:pt idx="562">
                  <c:v>2.4865414932945559E-3</c:v>
                </c:pt>
                <c:pt idx="563">
                  <c:v>2.5081980380911432E-3</c:v>
                </c:pt>
                <c:pt idx="564">
                  <c:v>2.5154197239220201E-3</c:v>
                </c:pt>
                <c:pt idx="565">
                  <c:v>2.5226428285612642E-3</c:v>
                </c:pt>
                <c:pt idx="566">
                  <c:v>2.5298673520242482E-3</c:v>
                </c:pt>
                <c:pt idx="567">
                  <c:v>2.5370932943254657E-3</c:v>
                </c:pt>
                <c:pt idx="568">
                  <c:v>2.5587796344183934E-3</c:v>
                </c:pt>
                <c:pt idx="569">
                  <c:v>2.5660112522293437E-3</c:v>
                </c:pt>
                <c:pt idx="570">
                  <c:v>2.5732442889562675E-3</c:v>
                </c:pt>
                <c:pt idx="571">
                  <c:v>2.5804787446140984E-3</c:v>
                </c:pt>
                <c:pt idx="572">
                  <c:v>2.5877146192182085E-3</c:v>
                </c:pt>
                <c:pt idx="573">
                  <c:v>2.6239152769718553E-3</c:v>
                </c:pt>
                <c:pt idx="574">
                  <c:v>2.631159665576898E-3</c:v>
                </c:pt>
                <c:pt idx="575">
                  <c:v>2.6384054732358259E-3</c:v>
                </c:pt>
                <c:pt idx="576">
                  <c:v>2.6637460620716168E-3</c:v>
                </c:pt>
                <c:pt idx="577">
                  <c:v>2.6709982018884647E-3</c:v>
                </c:pt>
                <c:pt idx="578">
                  <c:v>2.6782517606878135E-3</c:v>
                </c:pt>
                <c:pt idx="579">
                  <c:v>2.6855067384842367E-3</c:v>
                </c:pt>
                <c:pt idx="580">
                  <c:v>2.7109416011777418E-3</c:v>
                </c:pt>
                <c:pt idx="581">
                  <c:v>2.7145408399511443E-3</c:v>
                </c:pt>
                <c:pt idx="582">
                  <c:v>2.721802912964799E-3</c:v>
                </c:pt>
                <c:pt idx="583">
                  <c:v>2.7290664050673881E-3</c:v>
                </c:pt>
                <c:pt idx="584">
                  <c:v>2.7363313162752528E-3</c:v>
                </c:pt>
                <c:pt idx="585">
                  <c:v>2.7618013336077126E-3</c:v>
                </c:pt>
                <c:pt idx="586">
                  <c:v>2.765405152458893E-3</c:v>
                </c:pt>
                <c:pt idx="587">
                  <c:v>2.7726771594201349E-3</c:v>
                </c:pt>
                <c:pt idx="588">
                  <c:v>2.7799505855780706E-3</c:v>
                </c:pt>
                <c:pt idx="589">
                  <c:v>2.7872254309481573E-3</c:v>
                </c:pt>
                <c:pt idx="590">
                  <c:v>2.8127306132698328E-3</c:v>
                </c:pt>
                <c:pt idx="591">
                  <c:v>2.8163390048560688E-3</c:v>
                </c:pt>
                <c:pt idx="592">
                  <c:v>2.8236209465170034E-3</c:v>
                </c:pt>
                <c:pt idx="593">
                  <c:v>2.8309043074819492E-3</c:v>
                </c:pt>
                <c:pt idx="594">
                  <c:v>2.8381890877672467E-3</c:v>
                </c:pt>
                <c:pt idx="595">
                  <c:v>2.8637294454609634E-3</c:v>
                </c:pt>
                <c:pt idx="596">
                  <c:v>2.8673424024105018E-3</c:v>
                </c:pt>
                <c:pt idx="597">
                  <c:v>2.8746342795250008E-3</c:v>
                </c:pt>
                <c:pt idx="598">
                  <c:v>2.8819275760508293E-3</c:v>
                </c:pt>
                <c:pt idx="599">
                  <c:v>2.8892222920043264E-3</c:v>
                </c:pt>
                <c:pt idx="600">
                  <c:v>2.9147978354871905E-3</c:v>
                </c:pt>
                <c:pt idx="601">
                  <c:v>2.9184153503997385E-3</c:v>
                </c:pt>
                <c:pt idx="602">
                  <c:v>2.9257171637212327E-3</c:v>
                </c:pt>
                <c:pt idx="603">
                  <c:v>2.9330203965618157E-3</c:v>
                </c:pt>
                <c:pt idx="604">
                  <c:v>2.9403250489387096E-3</c:v>
                </c:pt>
                <c:pt idx="605">
                  <c:v>2.9659357886594306E-3</c:v>
                </c:pt>
                <c:pt idx="606">
                  <c:v>2.9695578541048579E-3</c:v>
                </c:pt>
                <c:pt idx="607">
                  <c:v>2.9768696043889864E-3</c:v>
                </c:pt>
                <c:pt idx="608">
                  <c:v>2.9841827743008454E-3</c:v>
                </c:pt>
                <c:pt idx="609">
                  <c:v>2.9914973638558917E-3</c:v>
                </c:pt>
                <c:pt idx="610">
                  <c:v>3.0171433102973836E-3</c:v>
                </c:pt>
                <c:pt idx="611">
                  <c:v>3.0207699188170979E-3</c:v>
                </c:pt>
                <c:pt idx="612">
                  <c:v>3.0280916068208237E-3</c:v>
                </c:pt>
                <c:pt idx="613">
                  <c:v>3.0354147145595979E-3</c:v>
                </c:pt>
                <c:pt idx="614">
                  <c:v>3.04273924204976E-3</c:v>
                </c:pt>
                <c:pt idx="615">
                  <c:v>3.068420405727339E-3</c:v>
                </c:pt>
                <c:pt idx="616">
                  <c:v>3.0720515498347612E-3</c:v>
                </c:pt>
                <c:pt idx="617">
                  <c:v>3.0904866026148095E-3</c:v>
                </c:pt>
                <c:pt idx="618">
                  <c:v>3.1052284717945503E-3</c:v>
                </c:pt>
                <c:pt idx="619">
                  <c:v>3.1088625116441272E-3</c:v>
                </c:pt>
                <c:pt idx="620">
                  <c:v>3.1271776331499436E-3</c:v>
                </c:pt>
                <c:pt idx="621">
                  <c:v>3.1345201004853839E-3</c:v>
                </c:pt>
                <c:pt idx="622">
                  <c:v>3.1418639882667592E-3</c:v>
                </c:pt>
                <c:pt idx="623">
                  <c:v>3.1566266377802328E-3</c:v>
                </c:pt>
                <c:pt idx="624">
                  <c:v>3.1602652025288724E-3</c:v>
                </c:pt>
                <c:pt idx="625">
                  <c:v>3.1786047344182999E-3</c:v>
                </c:pt>
                <c:pt idx="626">
                  <c:v>3.185957145208061E-3</c:v>
                </c:pt>
                <c:pt idx="627">
                  <c:v>3.1933109765541036E-3</c:v>
                </c:pt>
                <c:pt idx="628">
                  <c:v>3.2080944238403516E-3</c:v>
                </c:pt>
                <c:pt idx="629">
                  <c:v>3.2117375059291528E-3</c:v>
                </c:pt>
                <c:pt idx="630">
                  <c:v>3.2301014421859159E-3</c:v>
                </c:pt>
                <c:pt idx="631">
                  <c:v>3.2374637972028579E-3</c:v>
                </c:pt>
                <c:pt idx="632">
                  <c:v>3.2448275728872967E-3</c:v>
                </c:pt>
                <c:pt idx="633">
                  <c:v>3.2596318354462294E-3</c:v>
                </c:pt>
                <c:pt idx="634">
                  <c:v>3.2632794272879667E-3</c:v>
                </c:pt>
                <c:pt idx="635">
                  <c:v>3.2816677618688946E-3</c:v>
                </c:pt>
                <c:pt idx="636">
                  <c:v>3.2890400618880494E-3</c:v>
                </c:pt>
                <c:pt idx="637">
                  <c:v>3.2964137826850481E-3</c:v>
                </c:pt>
                <c:pt idx="638">
                  <c:v>3.3000647566704057E-3</c:v>
                </c:pt>
                <c:pt idx="639">
                  <c:v>3.3369578854047064E-3</c:v>
                </c:pt>
                <c:pt idx="640">
                  <c:v>3.3443407775563256E-3</c:v>
                </c:pt>
                <c:pt idx="641">
                  <c:v>3.3517250980595902E-3</c:v>
                </c:pt>
                <c:pt idx="642">
                  <c:v>3.3665722813751037E-3</c:v>
                </c:pt>
                <c:pt idx="643">
                  <c:v>3.3812767401162932E-3</c:v>
                </c:pt>
                <c:pt idx="644">
                  <c:v>3.3886682597714332E-3</c:v>
                </c:pt>
                <c:pt idx="645">
                  <c:v>3.3960612307347179E-3</c:v>
                </c:pt>
                <c:pt idx="646">
                  <c:v>3.4034556568334684E-3</c:v>
                </c:pt>
                <c:pt idx="647">
                  <c:v>3.4183243337608748E-3</c:v>
                </c:pt>
                <c:pt idx="648">
                  <c:v>3.433047989103774E-3</c:v>
                </c:pt>
                <c:pt idx="649">
                  <c:v>3.4404497482726317E-3</c:v>
                </c:pt>
                <c:pt idx="650">
                  <c:v>3.4478529855352029E-3</c:v>
                </c:pt>
                <c:pt idx="651">
                  <c:v>3.4552577047183707E-3</c:v>
                </c:pt>
                <c:pt idx="652">
                  <c:v>3.4701484269627691E-3</c:v>
                </c:pt>
                <c:pt idx="653">
                  <c:v>3.4848914771894559E-3</c:v>
                </c:pt>
                <c:pt idx="654">
                  <c:v>3.4923036633771249E-3</c:v>
                </c:pt>
                <c:pt idx="655">
                  <c:v>3.4997173544458224E-3</c:v>
                </c:pt>
                <c:pt idx="656">
                  <c:v>3.5071325542237429E-3</c:v>
                </c:pt>
                <c:pt idx="657">
                  <c:v>3.5220458595035895E-3</c:v>
                </c:pt>
                <c:pt idx="658">
                  <c:v>3.5405591337128008E-3</c:v>
                </c:pt>
                <c:pt idx="659">
                  <c:v>3.5554080405686421E-3</c:v>
                </c:pt>
                <c:pt idx="660">
                  <c:v>3.570343308112742E-3</c:v>
                </c:pt>
                <c:pt idx="661">
                  <c:v>3.5740179300517523E-3</c:v>
                </c:pt>
                <c:pt idx="662">
                  <c:v>3.5925573041335579E-3</c:v>
                </c:pt>
                <c:pt idx="663">
                  <c:v>3.5999918152628892E-3</c:v>
                </c:pt>
                <c:pt idx="664">
                  <c:v>3.6074278880812599E-3</c:v>
                </c:pt>
                <c:pt idx="665">
                  <c:v>3.6223867597770785E-3</c:v>
                </c:pt>
                <c:pt idx="666">
                  <c:v>3.6260659374221503E-3</c:v>
                </c:pt>
                <c:pt idx="667">
                  <c:v>3.6446318107712277E-3</c:v>
                </c:pt>
                <c:pt idx="668">
                  <c:v>3.6520773336824806E-3</c:v>
                </c:pt>
                <c:pt idx="669">
                  <c:v>3.659524444935365E-3</c:v>
                </c:pt>
                <c:pt idx="670">
                  <c:v>3.6745074143942629E-3</c:v>
                </c:pt>
                <c:pt idx="671">
                  <c:v>3.6781911805757231E-3</c:v>
                </c:pt>
                <c:pt idx="672">
                  <c:v>3.6967839596154751E-3</c:v>
                </c:pt>
                <c:pt idx="673">
                  <c:v>3.7042406808907029E-3</c:v>
                </c:pt>
                <c:pt idx="674">
                  <c:v>3.7116990171645005E-3</c:v>
                </c:pt>
                <c:pt idx="675">
                  <c:v>3.7267065641620419E-3</c:v>
                </c:pt>
                <c:pt idx="676">
                  <c:v>3.7303949586220474E-3</c:v>
                </c:pt>
                <c:pt idx="677">
                  <c:v>3.7490150568049744E-3</c:v>
                </c:pt>
                <c:pt idx="678">
                  <c:v>3.7564831630470846E-3</c:v>
                </c:pt>
                <c:pt idx="679">
                  <c:v>3.763952910946874E-3</c:v>
                </c:pt>
                <c:pt idx="680">
                  <c:v>3.7676447741510685E-3</c:v>
                </c:pt>
                <c:pt idx="681">
                  <c:v>3.7826785708176087E-3</c:v>
                </c:pt>
                <c:pt idx="682">
                  <c:v>3.7975429422575937E-3</c:v>
                </c:pt>
                <c:pt idx="683">
                  <c:v>3.8050216293187044E-3</c:v>
                </c:pt>
                <c:pt idx="684">
                  <c:v>3.8125019820528789E-3</c:v>
                </c:pt>
                <c:pt idx="685">
                  <c:v>3.819984004289186E-3</c:v>
                </c:pt>
                <c:pt idx="686">
                  <c:v>3.8350433165675311E-3</c:v>
                </c:pt>
                <c:pt idx="687">
                  <c:v>3.8499288648576298E-3</c:v>
                </c:pt>
                <c:pt idx="688">
                  <c:v>3.8574192920545988E-3</c:v>
                </c:pt>
                <c:pt idx="689">
                  <c:v>3.8649114117342244E-3</c:v>
                </c:pt>
                <c:pt idx="690">
                  <c:v>3.872405227725138E-3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707288"/>
        <c:axId val="842710424"/>
      </c:lineChart>
      <c:dateAx>
        <c:axId val="842707288"/>
        <c:scaling>
          <c:orientation val="minMax"/>
        </c:scaling>
        <c:delete val="0"/>
        <c:axPos val="b"/>
        <c:numFmt formatCode="mmm\-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2710424"/>
        <c:crosses val="autoZero"/>
        <c:auto val="1"/>
        <c:lblOffset val="100"/>
        <c:baseTimeUnit val="days"/>
      </c:dateAx>
      <c:valAx>
        <c:axId val="84271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2707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39</xdr:col>
      <xdr:colOff>862012</xdr:colOff>
      <xdr:row>1</xdr:row>
      <xdr:rowOff>204786</xdr:rowOff>
    </xdr:from>
    <xdr:to>
      <xdr:col>53</xdr:col>
      <xdr:colOff>600075</xdr:colOff>
      <xdr:row>46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38</xdr:col>
      <xdr:colOff>561975</xdr:colOff>
      <xdr:row>47</xdr:row>
      <xdr:rowOff>76200</xdr:rowOff>
    </xdr:from>
    <xdr:to>
      <xdr:col>52</xdr:col>
      <xdr:colOff>300038</xdr:colOff>
      <xdr:row>92</xdr:row>
      <xdr:rowOff>71439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33</xdr:col>
      <xdr:colOff>490537</xdr:colOff>
      <xdr:row>1</xdr:row>
      <xdr:rowOff>23811</xdr:rowOff>
    </xdr:from>
    <xdr:to>
      <xdr:col>48</xdr:col>
      <xdr:colOff>257175</xdr:colOff>
      <xdr:row>45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33</xdr:col>
      <xdr:colOff>504825</xdr:colOff>
      <xdr:row>45</xdr:row>
      <xdr:rowOff>38100</xdr:rowOff>
    </xdr:from>
    <xdr:to>
      <xdr:col>48</xdr:col>
      <xdr:colOff>271463</xdr:colOff>
      <xdr:row>90</xdr:row>
      <xdr:rowOff>33339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59</xdr:col>
      <xdr:colOff>219075</xdr:colOff>
      <xdr:row>1</xdr:row>
      <xdr:rowOff>228600</xdr:rowOff>
    </xdr:from>
    <xdr:to>
      <xdr:col>72</xdr:col>
      <xdr:colOff>352425</xdr:colOff>
      <xdr:row>35</xdr:row>
      <xdr:rowOff>104774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showGridLines="0" workbookViewId="0">
      <selection activeCell="D4" sqref="D4"/>
    </sheetView>
  </sheetViews>
  <sheetFormatPr defaultRowHeight="11.25" x14ac:dyDescent="0.2"/>
  <cols>
    <col min="1" max="2" width="2.7109375" style="1" customWidth="1"/>
    <col min="3" max="3" width="16.140625" style="1" bestFit="1" customWidth="1"/>
    <col min="4" max="4" width="17.28515625" style="1" bestFit="1" customWidth="1"/>
    <col min="5" max="5" width="2.7109375" style="1" customWidth="1"/>
    <col min="6" max="16384" width="9.140625" style="1"/>
  </cols>
  <sheetData>
    <row r="2" spans="2:5" x14ac:dyDescent="0.2">
      <c r="B2" s="63" t="s">
        <v>94</v>
      </c>
      <c r="C2" s="64"/>
      <c r="D2" s="64"/>
      <c r="E2" s="65"/>
    </row>
    <row r="3" spans="2:5" x14ac:dyDescent="0.2">
      <c r="B3" s="55"/>
      <c r="C3" s="56"/>
      <c r="D3" s="56"/>
      <c r="E3" s="57"/>
    </row>
    <row r="4" spans="2:5" x14ac:dyDescent="0.2">
      <c r="B4" s="58"/>
      <c r="C4" s="41" t="s">
        <v>95</v>
      </c>
      <c r="D4" s="67">
        <v>42323.706967592596</v>
      </c>
      <c r="E4" s="59"/>
    </row>
    <row r="5" spans="2:5" x14ac:dyDescent="0.2">
      <c r="B5" s="58"/>
      <c r="C5" s="41" t="s">
        <v>88</v>
      </c>
      <c r="D5" s="66" t="s">
        <v>91</v>
      </c>
      <c r="E5" s="59"/>
    </row>
    <row r="6" spans="2:5" x14ac:dyDescent="0.2">
      <c r="B6" s="58"/>
      <c r="C6" s="41" t="s">
        <v>89</v>
      </c>
      <c r="D6" s="66" t="s">
        <v>92</v>
      </c>
      <c r="E6" s="59"/>
    </row>
    <row r="7" spans="2:5" x14ac:dyDescent="0.2">
      <c r="B7" s="58"/>
      <c r="C7" s="41" t="s">
        <v>139</v>
      </c>
      <c r="D7" s="66" t="str">
        <f>currency&amp;"ON"</f>
        <v>EURON</v>
      </c>
      <c r="E7" s="59"/>
    </row>
    <row r="8" spans="2:5" x14ac:dyDescent="0.2">
      <c r="B8" s="58"/>
      <c r="C8" s="41" t="s">
        <v>90</v>
      </c>
      <c r="D8" s="66" t="s">
        <v>93</v>
      </c>
      <c r="E8" s="59"/>
    </row>
    <row r="9" spans="2:5" x14ac:dyDescent="0.2">
      <c r="B9" s="58"/>
      <c r="C9" s="41" t="s">
        <v>140</v>
      </c>
      <c r="D9" s="83">
        <f>_xll.qlSettingsEvaluationDate(trigger)</f>
        <v>42277</v>
      </c>
      <c r="E9" s="59"/>
    </row>
    <row r="10" spans="2:5" x14ac:dyDescent="0.2">
      <c r="B10" s="58"/>
      <c r="C10" s="41" t="s">
        <v>141</v>
      </c>
      <c r="D10" s="83">
        <f>_xll.qlCalendarAdvance(calendar,D9,"2D","mf",,trigger)</f>
        <v>42279</v>
      </c>
      <c r="E10" s="59"/>
    </row>
    <row r="11" spans="2:5" x14ac:dyDescent="0.2">
      <c r="B11" s="58"/>
      <c r="C11" s="41" t="s">
        <v>96</v>
      </c>
      <c r="D11" s="54" t="b">
        <v>1</v>
      </c>
      <c r="E11" s="59"/>
    </row>
    <row r="12" spans="2:5" x14ac:dyDescent="0.2">
      <c r="B12" s="58"/>
      <c r="C12" s="41" t="s">
        <v>97</v>
      </c>
      <c r="D12" s="54" t="b">
        <v>1</v>
      </c>
      <c r="E12" s="59"/>
    </row>
    <row r="13" spans="2:5" x14ac:dyDescent="0.2">
      <c r="B13" s="60"/>
      <c r="C13" s="61"/>
      <c r="D13" s="61"/>
      <c r="E13" s="62"/>
    </row>
  </sheetData>
  <dataValidations count="2">
    <dataValidation type="list" allowBlank="1" showInputMessage="1" showErrorMessage="1" sqref="D5">
      <formula1>"EUR,USD,GBP,JPY,CHF,AUD,CNY,CNH,HKD,RMB,SEK,PLN,HUF,CZK"</formula1>
    </dataValidation>
    <dataValidation type="list" allowBlank="1" showInputMessage="1" showErrorMessage="1" sqref="D8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94"/>
  <sheetViews>
    <sheetView showGridLines="0" topLeftCell="S15" workbookViewId="0">
      <selection activeCell="V44" sqref="U38:V44"/>
    </sheetView>
  </sheetViews>
  <sheetFormatPr defaultRowHeight="11.25" outlineLevelCol="1" x14ac:dyDescent="0.2"/>
  <cols>
    <col min="1" max="1" width="4" style="1" hidden="1" customWidth="1" outlineLevel="1"/>
    <col min="2" max="2" width="4.140625" style="1" hidden="1" customWidth="1" outlineLevel="1"/>
    <col min="3" max="3" width="7" style="1" hidden="1" customWidth="1" outlineLevel="1"/>
    <col min="4" max="4" width="19.28515625" style="1" hidden="1" customWidth="1" outlineLevel="1"/>
    <col min="5" max="5" width="20.28515625" style="1" hidden="1" customWidth="1" outlineLevel="1"/>
    <col min="6" max="6" width="11.7109375" style="1" hidden="1" customWidth="1" outlineLevel="1"/>
    <col min="7" max="7" width="18.28515625" style="1" hidden="1" customWidth="1" outlineLevel="1"/>
    <col min="8" max="8" width="15.140625" style="1" hidden="1" customWidth="1" outlineLevel="1"/>
    <col min="9" max="9" width="10" style="1" hidden="1" customWidth="1" outlineLevel="1"/>
    <col min="10" max="10" width="9" style="1" hidden="1" customWidth="1" outlineLevel="1"/>
    <col min="11" max="11" width="4.85546875" style="1" hidden="1" customWidth="1" outlineLevel="1"/>
    <col min="12" max="12" width="2.7109375" style="1" customWidth="1" collapsed="1"/>
    <col min="13" max="13" width="10" style="1" bestFit="1" customWidth="1"/>
    <col min="14" max="14" width="21.42578125" style="1" bestFit="1" customWidth="1"/>
    <col min="15" max="15" width="9" style="1" bestFit="1" customWidth="1"/>
    <col min="16" max="17" width="17.28515625" style="1" bestFit="1" customWidth="1"/>
    <col min="18" max="18" width="9" style="1" customWidth="1"/>
    <col min="19" max="19" width="10.7109375" style="1" customWidth="1"/>
    <col min="20" max="20" width="9.140625" style="1"/>
    <col min="21" max="21" width="17" style="1" customWidth="1"/>
    <col min="22" max="22" width="17.28515625" style="1" bestFit="1" customWidth="1"/>
    <col min="23" max="23" width="8" style="1" bestFit="1" customWidth="1"/>
    <col min="24" max="25" width="5.85546875" style="1" customWidth="1"/>
    <col min="26" max="26" width="6.5703125" style="1" customWidth="1"/>
    <col min="27" max="27" width="9.140625" style="1"/>
    <col min="28" max="28" width="6.28515625" style="1" customWidth="1"/>
    <col min="29" max="29" width="3" style="1" bestFit="1" customWidth="1"/>
    <col min="30" max="31" width="17.28515625" style="1" bestFit="1" customWidth="1"/>
    <col min="32" max="32" width="9.140625" style="1"/>
    <col min="33" max="33" width="14" style="1" customWidth="1"/>
    <col min="34" max="34" width="12.140625" style="1" customWidth="1"/>
    <col min="35" max="35" width="12.5703125" style="1" customWidth="1"/>
    <col min="36" max="36" width="9" style="1" bestFit="1" customWidth="1"/>
    <col min="37" max="37" width="6" style="1" bestFit="1" customWidth="1"/>
    <col min="38" max="39" width="9.140625" style="1"/>
    <col min="40" max="41" width="17.28515625" style="1" bestFit="1" customWidth="1"/>
    <col min="42" max="43" width="11" style="1" bestFit="1" customWidth="1"/>
    <col min="44" max="44" width="9.140625" style="1"/>
    <col min="45" max="45" width="11" style="1" bestFit="1" customWidth="1"/>
    <col min="46" max="54" width="9.140625" style="1"/>
    <col min="55" max="55" width="17.28515625" style="1" bestFit="1" customWidth="1"/>
    <col min="56" max="56" width="9" style="1" bestFit="1" customWidth="1"/>
    <col min="57" max="57" width="9.140625" style="1" customWidth="1"/>
    <col min="58" max="58" width="5.42578125" style="1" customWidth="1"/>
    <col min="59" max="60" width="17.28515625" style="1" bestFit="1" customWidth="1"/>
    <col min="61" max="62" width="11" style="1" bestFit="1" customWidth="1"/>
    <col min="63" max="63" width="9" style="1" bestFit="1" customWidth="1"/>
    <col min="64" max="64" width="11" style="1" bestFit="1" customWidth="1"/>
    <col min="65" max="16384" width="9.140625" style="1"/>
  </cols>
  <sheetData>
    <row r="1" spans="1:64" x14ac:dyDescent="0.2">
      <c r="H1" s="1" t="str">
        <f>PROPER(currency)&amp;familyname&amp;"3M"</f>
        <v>Euribor3M</v>
      </c>
      <c r="AK1" s="1" t="str">
        <f>_xll.qlInterpolation(,"linear",AD3:AD694,AK3:AK694)</f>
        <v>obj_00624#0000</v>
      </c>
      <c r="BF1" s="1" t="s">
        <v>102</v>
      </c>
    </row>
    <row r="2" spans="1:64" ht="21" customHeight="1" x14ac:dyDescent="0.2">
      <c r="A2" s="3"/>
      <c r="B2" s="3"/>
      <c r="C2" s="3"/>
      <c r="D2" s="23" t="s">
        <v>59</v>
      </c>
      <c r="E2" s="23" t="s">
        <v>60</v>
      </c>
      <c r="F2" s="3" t="s">
        <v>61</v>
      </c>
      <c r="G2" s="3" t="s">
        <v>12</v>
      </c>
      <c r="H2" s="21" t="s">
        <v>13</v>
      </c>
      <c r="I2" s="22" t="s">
        <v>55</v>
      </c>
      <c r="J2" s="22" t="s">
        <v>56</v>
      </c>
      <c r="K2" s="22" t="s">
        <v>57</v>
      </c>
      <c r="M2" s="22" t="s">
        <v>70</v>
      </c>
      <c r="N2" s="22" t="s">
        <v>62</v>
      </c>
      <c r="O2" s="22" t="s">
        <v>65</v>
      </c>
      <c r="P2" s="22" t="s">
        <v>63</v>
      </c>
      <c r="Q2" s="22" t="s">
        <v>64</v>
      </c>
      <c r="R2" s="22" t="s">
        <v>71</v>
      </c>
      <c r="S2" s="22" t="s">
        <v>126</v>
      </c>
      <c r="AC2" s="41"/>
      <c r="AD2" s="22" t="s">
        <v>73</v>
      </c>
      <c r="AE2" s="22" t="s">
        <v>72</v>
      </c>
      <c r="AF2" s="22" t="s">
        <v>75</v>
      </c>
      <c r="AG2" s="22" t="s">
        <v>77</v>
      </c>
      <c r="AH2" s="22" t="s">
        <v>76</v>
      </c>
      <c r="AI2" s="22" t="s">
        <v>78</v>
      </c>
      <c r="AJ2" s="22" t="s">
        <v>84</v>
      </c>
      <c r="AK2" s="22" t="s">
        <v>85</v>
      </c>
      <c r="BC2" s="22" t="s">
        <v>148</v>
      </c>
      <c r="BD2" s="22" t="s">
        <v>149</v>
      </c>
      <c r="BF2" s="103"/>
      <c r="BG2" s="103" t="s">
        <v>73</v>
      </c>
      <c r="BH2" s="103" t="s">
        <v>72</v>
      </c>
      <c r="BI2" s="103" t="s">
        <v>110</v>
      </c>
      <c r="BJ2" s="103" t="s">
        <v>111</v>
      </c>
      <c r="BK2" s="103" t="s">
        <v>112</v>
      </c>
      <c r="BL2" s="103" t="s">
        <v>128</v>
      </c>
    </row>
    <row r="3" spans="1:64" x14ac:dyDescent="0.2">
      <c r="A3" s="2" t="s">
        <v>83</v>
      </c>
      <c r="B3" s="2">
        <v>2</v>
      </c>
      <c r="C3" s="2"/>
      <c r="D3" s="2" t="s">
        <v>16</v>
      </c>
      <c r="E3" s="2" t="s">
        <v>58</v>
      </c>
      <c r="F3" s="2" t="str">
        <f>$H$1</f>
        <v>Euribor3M</v>
      </c>
      <c r="G3" s="2" t="str">
        <f>currency&amp;A3&amp;"D_SYNTH"&amp;$V$4&amp;"_Quote"</f>
        <v>EUR3MD_SYNTH3M_Quote</v>
      </c>
      <c r="H3" s="2" t="str">
        <f>_xll.qlDepositRateHelper(,G3,F3,permanent,trigger,objectoverwrite)</f>
        <v>obj_005a8#0000</v>
      </c>
      <c r="I3" s="15" t="b">
        <v>1</v>
      </c>
      <c r="J3" s="18">
        <v>10</v>
      </c>
      <c r="K3" s="18">
        <v>1</v>
      </c>
      <c r="M3" s="24" t="str">
        <f t="array" ref="M3:M57">_xll.qlRateHelperSelection(_xll.ohFilter(H3:H64,I3:I64),_xll.ohFilter(Priority,I3:I64),$V$22,$V$23,,$V$24,_xll.ohFilter(MinDistance,I3:I64),trigger)</f>
        <v>obj_005a8</v>
      </c>
      <c r="N3" s="24" t="str">
        <f>_xll.qlRateHelperQuoteName(M3,trigger)</f>
        <v>EUR3MD_SYNTH3M_Quote</v>
      </c>
      <c r="O3" s="30">
        <f>_xll.qlRateHelperRate(M3,trigger)</f>
        <v>-4.46E-4</v>
      </c>
      <c r="P3" s="25">
        <f>_xll.qlRateHelperEarliestDate(M3,trigger)</f>
        <v>42279</v>
      </c>
      <c r="Q3" s="25">
        <f>_xll.qlRateHelperPillarDate(M3,trigger)</f>
        <v>42373</v>
      </c>
      <c r="R3" s="37">
        <f t="shared" ref="R3:R57" si="0">IF(ISERROR(M3),#N/A,1)</f>
        <v>1</v>
      </c>
      <c r="S3" s="24" t="b">
        <f>IF(Q3&lt;_xll.qlCalendarAdvance(calendar,$V$7,$V$27),TRUE,FALSE)</f>
        <v>1</v>
      </c>
      <c r="AC3" s="42"/>
      <c r="AD3" s="43">
        <f>_xll.qlCalendarAdvance(calendar,_xll.qlSettingsEvaluationDate(trigger),"2D",,,trigger)</f>
        <v>42279</v>
      </c>
      <c r="AE3" s="43">
        <f>_xll.qlInterestRateIndexMaturity(V5,AD3,trigger)</f>
        <v>42373</v>
      </c>
      <c r="AF3" s="48">
        <f>_xll.qlTenorBasisValue($V$13,AD3,trigger)</f>
        <v>1.0853130272750376E-3</v>
      </c>
      <c r="AG3" s="48">
        <f>_xll.qlTenorBasisForwardRate($V$13,AD3,_xll.ohTrigger($AA$9:$AA$12))</f>
        <v>-3.9059694267622977E-4</v>
      </c>
      <c r="AH3" s="48">
        <f>_xll.qlTenorBasisForwardRate2($V$13,AD3,AE3,_xll.ohTrigger($AA$9:$AA$12))</f>
        <v>-3.9059694267622977E-4</v>
      </c>
      <c r="AI3" s="48">
        <f>_xll.qlIndexFixing($V$5,_xll.qlInterestRateIndexFixingDate($V$5,AD3,trigger),,trigger)</f>
        <v>-4.0000000000000002E-4</v>
      </c>
      <c r="AJ3" s="48">
        <f>AG3-AI3</f>
        <v>9.403057323770247E-6</v>
      </c>
      <c r="AK3" s="51">
        <f>AI3/AH3</f>
        <v>1.0240735558741036</v>
      </c>
      <c r="BC3" s="43">
        <v>42298</v>
      </c>
      <c r="BD3" s="48">
        <f>_xll.qlTenorBasisForwardRate($V$13,BC3,trigger)</f>
        <v>-3.9290134104414569E-4</v>
      </c>
      <c r="BF3" s="24" t="s">
        <v>103</v>
      </c>
      <c r="BG3" s="25">
        <f>_xll.qlCalendarAdvance(calendar,_xll.qlSettingsEvaluationDate(trigger),"2D")</f>
        <v>42279</v>
      </c>
      <c r="BH3" s="25">
        <f>_xll.qlCalendarAdvance(calendar,BG3,BF3)</f>
        <v>42282</v>
      </c>
      <c r="BI3" s="30">
        <f>_xll.qlQuoteValue(currency&amp;"SN"&amp;"D_SYNTH"&amp;$V$4&amp;"_Quote",trigger)</f>
        <v>-4.5100000000000001E-4</v>
      </c>
      <c r="BJ3" s="30">
        <f>_xll.qlTenorBasisForwardRate2($V$13,BG3,BH3,trigger)</f>
        <v>-3.3259362257620495E-4</v>
      </c>
      <c r="BK3" s="30">
        <f>BI3-BJ3</f>
        <v>-1.1840637742379506E-4</v>
      </c>
      <c r="BL3" s="30">
        <f>_xll.qlTenorBasisForwardRate2($V$33,BG3,BH3,trigger)</f>
        <v>-3.7028426638219258E-4</v>
      </c>
    </row>
    <row r="4" spans="1:64" ht="11.25" customHeight="1" x14ac:dyDescent="0.2">
      <c r="A4" s="2" t="str">
        <f t="shared" ref="A4" si="1">B4&amp;"M"</f>
        <v>1M</v>
      </c>
      <c r="B4" s="2">
        <v>1</v>
      </c>
      <c r="C4" s="2" t="str">
        <f t="shared" ref="C4" si="2">"x"&amp;B4+SUBSTITUTE($V$4,"M","")&amp;"F"</f>
        <v>x4F</v>
      </c>
      <c r="D4" s="2" t="s">
        <v>16</v>
      </c>
      <c r="E4" s="2" t="s">
        <v>58</v>
      </c>
      <c r="F4" s="2" t="str">
        <f t="shared" ref="F4:F27" si="3">$H$1</f>
        <v>Euribor3M</v>
      </c>
      <c r="G4" s="2" t="str">
        <f t="shared" ref="G4" si="4">"EUR"&amp;B4&amp;C4&amp;"_Quote"</f>
        <v>EUR1x4F_Quote</v>
      </c>
      <c r="H4" s="2" t="str">
        <f>_xll.qlFraRateHelper(,G4,A4,F4,,,permanent,trigger,objectoverwrite)</f>
        <v>obj_005a9#0000</v>
      </c>
      <c r="I4" s="15" t="b">
        <v>1</v>
      </c>
      <c r="J4" s="18">
        <v>10</v>
      </c>
      <c r="K4" s="18">
        <v>1</v>
      </c>
      <c r="M4" s="26" t="str">
        <v>obj_005a9</v>
      </c>
      <c r="N4" s="26" t="str">
        <f>_xll.qlRateHelperQuoteName(M4,trigger)</f>
        <v>EUR1x4F_Quote</v>
      </c>
      <c r="O4" s="31">
        <f>_xll.qlRateHelperRate(M4,trigger)</f>
        <v>-4.6000000000000001E-4</v>
      </c>
      <c r="P4" s="27">
        <f>_xll.qlRateHelperEarliestDate(M4,trigger)</f>
        <v>42310</v>
      </c>
      <c r="Q4" s="27">
        <f>_xll.qlRateHelperPillarDate(M4,trigger)</f>
        <v>42402</v>
      </c>
      <c r="R4" s="37">
        <f t="shared" si="0"/>
        <v>1</v>
      </c>
      <c r="S4" s="26" t="b">
        <f>IF(Q4&lt;_xll.qlCalendarAdvance(calendar,$V$7,$V$27),TRUE,FALSE)</f>
        <v>1</v>
      </c>
      <c r="U4" s="36" t="s">
        <v>8</v>
      </c>
      <c r="V4" s="33" t="s">
        <v>83</v>
      </c>
      <c r="AC4" s="44" t="s">
        <v>74</v>
      </c>
      <c r="AD4" s="45">
        <f>_xll.qlCalendarAdvance(calendar,AD3,AC4,,,trigger)</f>
        <v>42310</v>
      </c>
      <c r="AE4" s="45">
        <f>_xll.qlInterestRateIndexMaturity($V$5,AD4,trigger)</f>
        <v>42402</v>
      </c>
      <c r="AF4" s="49">
        <f>_xll.qlTenorBasisValue($V$13,AD4,trigger)</f>
        <v>1.1137501382131598E-3</v>
      </c>
      <c r="AG4" s="49">
        <f>_xll.qlTenorBasisForwardRate($V$13,AD4,_xll.ohTrigger($AA$9:$AA$12))</f>
        <v>-4.2802274092991059E-4</v>
      </c>
      <c r="AH4" s="49">
        <f>_xll.qlTenorBasisForwardRate2($V$13,AD4,AE4,_xll.ohTrigger($AA$9:$AA$12))</f>
        <v>-4.2802274092991059E-4</v>
      </c>
      <c r="AI4" s="49">
        <f>_xll.qlIndexFixing($V$5,_xll.qlInterestRateIndexFixingDate($V$5,AD4,trigger),,trigger)</f>
        <v>-4.5852392135735333E-4</v>
      </c>
      <c r="AJ4" s="49">
        <f t="shared" ref="AJ4:AJ67" si="5">AG4-AI4</f>
        <v>3.0501180427442733E-5</v>
      </c>
      <c r="AK4" s="52">
        <f t="shared" ref="AK4:AK67" si="6">AI4/AH4</f>
        <v>1.0712606539577236</v>
      </c>
      <c r="BC4" s="45">
        <v>42326</v>
      </c>
      <c r="BD4" s="49">
        <f>_xll.qlTenorBasisForwardRate($V$13,BC4,trigger)</f>
        <v>-4.4132958412159892E-4</v>
      </c>
      <c r="BF4" s="26" t="s">
        <v>104</v>
      </c>
      <c r="BG4" s="27">
        <f>_xll.qlCalendarAdvance(calendar,_xll.qlSettingsEvaluationDate(trigger),"2D")</f>
        <v>42279</v>
      </c>
      <c r="BH4" s="27">
        <f>_xll.qlCalendarAdvance(calendar,BG4,BF4)</f>
        <v>42286</v>
      </c>
      <c r="BI4" s="31">
        <f>_xll.qlQuoteValue(currency&amp;"SW"&amp;"D_SYNTH"&amp;$V$4&amp;"_Quote",trigger)</f>
        <v>-5.1699999999999999E-4</v>
      </c>
      <c r="BJ4" s="31">
        <f>_xll.qlTenorBasisForwardRate2($V$13,BG4,BH4,trigger)</f>
        <v>-4.0075036232917985E-4</v>
      </c>
      <c r="BK4" s="31">
        <f t="shared" ref="BK4:BK9" si="7">BI4-BJ4</f>
        <v>-1.1624963767082014E-4</v>
      </c>
      <c r="BL4" s="31">
        <f>_xll.qlTenorBasisForwardRate2($V$33,BG4,BH4,trigger)</f>
        <v>-4.3694488140249329E-4</v>
      </c>
    </row>
    <row r="5" spans="1:64" ht="11.25" customHeight="1" x14ac:dyDescent="0.2">
      <c r="A5" s="7" t="str">
        <f t="shared" ref="A5:A15" si="8">B5&amp;"M"</f>
        <v>2M</v>
      </c>
      <c r="B5" s="7">
        <v>2</v>
      </c>
      <c r="C5" s="7" t="str">
        <f t="shared" ref="C5:C15" si="9">"x"&amp;B5+SUBSTITUTE($V$4,"M","")&amp;"F"</f>
        <v>x5F</v>
      </c>
      <c r="D5" s="7" t="s">
        <v>16</v>
      </c>
      <c r="E5" s="7" t="s">
        <v>58</v>
      </c>
      <c r="F5" s="7" t="str">
        <f t="shared" si="3"/>
        <v>Euribor3M</v>
      </c>
      <c r="G5" s="7" t="str">
        <f t="shared" ref="G5:G15" si="10">"EUR"&amp;B5&amp;C5&amp;"_Quote"</f>
        <v>EUR2x5F_Quote</v>
      </c>
      <c r="H5" s="7" t="str">
        <f>_xll.qlFraRateHelper(,G5,A5,F5,,,permanent,trigger,objectoverwrite)</f>
        <v>obj_005ca#0000</v>
      </c>
      <c r="I5" s="16" t="b">
        <v>1</v>
      </c>
      <c r="J5" s="19">
        <v>10</v>
      </c>
      <c r="K5" s="19">
        <v>1</v>
      </c>
      <c r="M5" s="26" t="str">
        <v>obj_005ca</v>
      </c>
      <c r="N5" s="26" t="str">
        <f>_xll.qlRateHelperQuoteName(M5,trigger)</f>
        <v>EUR2x5F_Quote</v>
      </c>
      <c r="O5" s="31">
        <f>_xll.qlRateHelperRate(M5,trigger)</f>
        <v>-4.8999999999999998E-4</v>
      </c>
      <c r="P5" s="27">
        <f>_xll.qlRateHelperEarliestDate(M5,trigger)</f>
        <v>42340</v>
      </c>
      <c r="Q5" s="27">
        <f>_xll.qlRateHelperPillarDate(M5,trigger)</f>
        <v>42431</v>
      </c>
      <c r="R5" s="37">
        <f t="shared" si="0"/>
        <v>1</v>
      </c>
      <c r="S5" s="26" t="b">
        <f>IF(Q5&lt;_xll.qlCalendarAdvance(calendar,$V$7,$V$27),TRUE,FALSE)</f>
        <v>1</v>
      </c>
      <c r="U5" s="36" t="s">
        <v>0</v>
      </c>
      <c r="V5" s="33" t="str">
        <f>"EURIBOR"&amp;V4</f>
        <v>EURIBOR3M</v>
      </c>
      <c r="AC5" s="44" t="s">
        <v>74</v>
      </c>
      <c r="AD5" s="45">
        <f>_xll.qlCalendarAdvance(calendar,AD4,AC5,,,trigger)</f>
        <v>42340</v>
      </c>
      <c r="AE5" s="45">
        <f>_xll.qlInterestRateIndexMaturity($V$5,AD5,trigger)</f>
        <v>42431</v>
      </c>
      <c r="AF5" s="49">
        <f>_xll.qlTenorBasisValue($V$13,AD5,trigger)</f>
        <v>1.1403943157208146E-3</v>
      </c>
      <c r="AG5" s="49">
        <f>_xll.qlTenorBasisForwardRate($V$13,AD5,_xll.ohTrigger($AA$9:$AA$12))</f>
        <v>-4.6741413857826847E-4</v>
      </c>
      <c r="AH5" s="49">
        <f>_xll.qlTenorBasisForwardRate2($V$13,AD5,AE5,_xll.ohTrigger($AA$9:$AA$12))</f>
        <v>-4.6741413857826847E-4</v>
      </c>
      <c r="AI5" s="49">
        <f>_xll.qlIndexFixing($V$5,_xll.qlInterestRateIndexFixingDate($V$5,AD5,trigger),,trigger)</f>
        <v>-4.7769279675781017E-4</v>
      </c>
      <c r="AJ5" s="49">
        <f t="shared" si="5"/>
        <v>1.0278658179541697E-5</v>
      </c>
      <c r="AK5" s="52">
        <f t="shared" si="6"/>
        <v>1.0219904733964751</v>
      </c>
      <c r="BC5" s="45">
        <v>42354</v>
      </c>
      <c r="BD5" s="49">
        <f>_xll.qlTenorBasisForwardRate($V$13,BC5,trigger)</f>
        <v>-4.7606396166331526E-4</v>
      </c>
      <c r="BF5" s="26" t="s">
        <v>105</v>
      </c>
      <c r="BG5" s="27">
        <f>_xll.qlCalendarAdvance(calendar,_xll.qlSettingsEvaluationDate(trigger),"2D")</f>
        <v>42279</v>
      </c>
      <c r="BH5" s="27">
        <f>_xll.qlCalendarAdvance(calendar,BG5,BF5)</f>
        <v>42293</v>
      </c>
      <c r="BI5" s="31">
        <f>_xll.qlQuoteValue(currency&amp;BF5&amp;"D_SYNTH"&amp;$V$4&amp;"_Quote",trigger)</f>
        <v>-5.1000000000000004E-4</v>
      </c>
      <c r="BJ5" s="31">
        <f>_xll.qlTenorBasisForwardRate2($V$13,BG5,BH5,trigger)</f>
        <v>-3.9741198230247576E-4</v>
      </c>
      <c r="BK5" s="31">
        <f t="shared" si="7"/>
        <v>-1.1258801769752427E-4</v>
      </c>
      <c r="BL5" s="31">
        <f>_xll.qlTenorBasisForwardRate2($V$33,BG5,BH5,trigger)</f>
        <v>-4.3145636210630196E-4</v>
      </c>
    </row>
    <row r="6" spans="1:64" ht="11.25" customHeight="1" x14ac:dyDescent="0.2">
      <c r="A6" s="7" t="str">
        <f t="shared" si="8"/>
        <v>3M</v>
      </c>
      <c r="B6" s="7">
        <v>3</v>
      </c>
      <c r="C6" s="7" t="str">
        <f t="shared" si="9"/>
        <v>x6F</v>
      </c>
      <c r="D6" s="7" t="s">
        <v>16</v>
      </c>
      <c r="E6" s="7" t="s">
        <v>58</v>
      </c>
      <c r="F6" s="7" t="str">
        <f t="shared" si="3"/>
        <v>Euribor3M</v>
      </c>
      <c r="G6" s="7" t="str">
        <f t="shared" si="10"/>
        <v>EUR3x6F_Quote</v>
      </c>
      <c r="H6" s="7" t="str">
        <f>_xll.qlFraRateHelper(,G6,A6,F6,,,permanent,trigger,objectoverwrite)</f>
        <v>obj_005c5#0000</v>
      </c>
      <c r="I6" s="16" t="b">
        <v>1</v>
      </c>
      <c r="J6" s="19">
        <v>10</v>
      </c>
      <c r="K6" s="19">
        <v>1</v>
      </c>
      <c r="M6" s="26" t="str">
        <v>obj_00621</v>
      </c>
      <c r="N6" s="26" t="str">
        <f>_xll.qlRateHelperQuoteName(M6,trigger)</f>
        <v>EURFUT3MZ5_Quote</v>
      </c>
      <c r="O6" s="31">
        <f>_xll.qlRateHelperRate(M6,trigger)</f>
        <v>-5.0000000000016698E-4</v>
      </c>
      <c r="P6" s="27">
        <f>_xll.qlRateHelperEarliestDate(M6,trigger)</f>
        <v>42354</v>
      </c>
      <c r="Q6" s="27">
        <f>_xll.qlRateHelperPillarDate(M6,trigger)</f>
        <v>42445</v>
      </c>
      <c r="R6" s="37">
        <f t="shared" si="0"/>
        <v>1</v>
      </c>
      <c r="S6" s="26" t="b">
        <f>IF(Q6&lt;_xll.qlCalendarAdvance(calendar,$V$7,$V$27),TRUE,FALSE)</f>
        <v>1</v>
      </c>
      <c r="U6" s="36" t="s">
        <v>1</v>
      </c>
      <c r="V6" s="33" t="s">
        <v>10</v>
      </c>
      <c r="AC6" s="44" t="s">
        <v>74</v>
      </c>
      <c r="AD6" s="45">
        <f>_xll.qlCalendarAdvance(calendar,AD5,AC6,,,trigger)</f>
        <v>42373</v>
      </c>
      <c r="AE6" s="45">
        <f>_xll.qlInterestRateIndexMaturity($V$5,AD6,trigger)</f>
        <v>42464</v>
      </c>
      <c r="AF6" s="49">
        <f>_xll.qlTenorBasisValue($V$13,AD6,trigger)</f>
        <v>1.1687293220095988E-3</v>
      </c>
      <c r="AG6" s="49">
        <f>_xll.qlTenorBasisForwardRate($V$13,AD6,_xll.ohTrigger($AA$9:$AA$12))</f>
        <v>-5.2866364086807721E-4</v>
      </c>
      <c r="AH6" s="49">
        <f>_xll.qlTenorBasisForwardRate2($V$13,AD6,AE6,_xll.ohTrigger($AA$9:$AA$12))</f>
        <v>-5.2866364086807721E-4</v>
      </c>
      <c r="AI6" s="49">
        <f>_xll.qlIndexFixing($V$5,_xll.qlInterestRateIndexFixingDate($V$5,AD6,trigger),,trigger)</f>
        <v>-5.5220412738860697E-4</v>
      </c>
      <c r="AJ6" s="49">
        <f t="shared" si="5"/>
        <v>2.3540486520529764E-5</v>
      </c>
      <c r="AK6" s="52">
        <f t="shared" si="6"/>
        <v>1.0445282873660005</v>
      </c>
      <c r="BC6" s="45">
        <v>42389</v>
      </c>
      <c r="BD6" s="49">
        <f>_xll.qlTenorBasisForwardRate($V$13,BC6,trigger)</f>
        <v>-5.3953998845196168E-4</v>
      </c>
      <c r="BF6" s="26" t="s">
        <v>106</v>
      </c>
      <c r="BG6" s="27">
        <f>_xll.qlCalendarAdvance(calendar,_xll.qlSettingsEvaluationDate(trigger),"2D")</f>
        <v>42279</v>
      </c>
      <c r="BH6" s="27">
        <f>_xll.qlCalendarAdvance(calendar,BG6,BF6)</f>
        <v>42300</v>
      </c>
      <c r="BI6" s="31">
        <f>_xll.qlQuoteValue(currency&amp;BF6&amp;"D_SYNTH"&amp;$V$4&amp;"_Quote",trigger)</f>
        <v>-5.04E-4</v>
      </c>
      <c r="BJ6" s="31">
        <f>_xll.qlTenorBasisForwardRate2($V$13,BG6,BH6,trigger)</f>
        <v>-3.9408979648936082E-4</v>
      </c>
      <c r="BK6" s="31">
        <f t="shared" si="7"/>
        <v>-1.0991020351063918E-4</v>
      </c>
      <c r="BL6" s="31">
        <f>_xll.qlTenorBasisForwardRate2($V$33,BG6,BH6,trigger)</f>
        <v>-4.2652711121883764E-4</v>
      </c>
    </row>
    <row r="7" spans="1:64" ht="11.25" customHeight="1" x14ac:dyDescent="0.2">
      <c r="A7" s="7" t="str">
        <f t="shared" si="8"/>
        <v>4M</v>
      </c>
      <c r="B7" s="7">
        <v>4</v>
      </c>
      <c r="C7" s="7" t="str">
        <f t="shared" si="9"/>
        <v>x7F</v>
      </c>
      <c r="D7" s="7" t="s">
        <v>16</v>
      </c>
      <c r="E7" s="7" t="s">
        <v>58</v>
      </c>
      <c r="F7" s="7" t="str">
        <f t="shared" si="3"/>
        <v>Euribor3M</v>
      </c>
      <c r="G7" s="7" t="str">
        <f t="shared" si="10"/>
        <v>EUR4x7F_Quote</v>
      </c>
      <c r="H7" s="7" t="str">
        <f>_xll.qlFraRateHelper(,G7,A7,F7,,,permanent,trigger,objectoverwrite)</f>
        <v>obj_005c3#0000</v>
      </c>
      <c r="I7" s="16" t="b">
        <v>1</v>
      </c>
      <c r="J7" s="19">
        <v>10</v>
      </c>
      <c r="K7" s="19">
        <v>1</v>
      </c>
      <c r="M7" s="26" t="str">
        <v>obj_005c5</v>
      </c>
      <c r="N7" s="26" t="str">
        <f>_xll.qlRateHelperQuoteName(M7,trigger)</f>
        <v>EUR3x6F_Quote</v>
      </c>
      <c r="O7" s="31">
        <f>_xll.qlRateHelperRate(M7,trigger)</f>
        <v>-5.2999999999999998E-4</v>
      </c>
      <c r="P7" s="27">
        <f>_xll.qlRateHelperEarliestDate(M7,trigger)</f>
        <v>42373</v>
      </c>
      <c r="Q7" s="27">
        <f>_xll.qlRateHelperPillarDate(M7,trigger)</f>
        <v>42464</v>
      </c>
      <c r="R7" s="37">
        <f t="shared" si="0"/>
        <v>1</v>
      </c>
      <c r="S7" s="26" t="b">
        <f>IF(Q7&lt;_xll.qlCalendarAdvance(calendar,$V$7,$V$27),TRUE,FALSE)</f>
        <v>1</v>
      </c>
      <c r="U7" s="36" t="s">
        <v>2</v>
      </c>
      <c r="V7" s="34">
        <f>_xll.qlCalendarAdvance("target",_xll.qlSettingsEvaluationDate(trigger),"2D","mf",,trigger)</f>
        <v>42279</v>
      </c>
      <c r="AC7" s="44" t="s">
        <v>74</v>
      </c>
      <c r="AD7" s="45">
        <f>_xll.qlCalendarAdvance(calendar,AD6,AC7,,,trigger)</f>
        <v>42404</v>
      </c>
      <c r="AE7" s="45">
        <f>_xll.qlInterestRateIndexMaturity($V$5,AD7,trigger)</f>
        <v>42494</v>
      </c>
      <c r="AF7" s="49">
        <f>_xll.qlTenorBasisValue($V$13,AD7,trigger)</f>
        <v>1.1944377765871835E-3</v>
      </c>
      <c r="AG7" s="49">
        <f>_xll.qlTenorBasisForwardRate($V$13,AD7,_xll.ohTrigger($AA$9:$AA$12))</f>
        <v>-5.6135027597115084E-4</v>
      </c>
      <c r="AH7" s="49">
        <f>_xll.qlTenorBasisForwardRate2($V$13,AD7,AE7,_xll.ohTrigger($AA$9:$AA$12))</f>
        <v>-5.6135027597115084E-4</v>
      </c>
      <c r="AI7" s="49">
        <f>_xll.qlIndexFixing($V$5,_xll.qlInterestRateIndexFixingDate($V$5,AD7,trigger),,trigger)</f>
        <v>-5.6958456881650577E-4</v>
      </c>
      <c r="AJ7" s="49">
        <f t="shared" si="5"/>
        <v>8.2342928453549291E-6</v>
      </c>
      <c r="AK7" s="52">
        <f t="shared" si="6"/>
        <v>1.014668725032885</v>
      </c>
      <c r="BC7" s="45">
        <v>42417</v>
      </c>
      <c r="BD7" s="49">
        <f>_xll.qlTenorBasisForwardRate($V$13,BC7,trigger)</f>
        <v>-5.6839205032410689E-4</v>
      </c>
      <c r="BF7" s="26" t="s">
        <v>74</v>
      </c>
      <c r="BG7" s="27">
        <f>_xll.qlCalendarAdvance(calendar,_xll.qlSettingsEvaluationDate(trigger),"2D")</f>
        <v>42279</v>
      </c>
      <c r="BH7" s="27">
        <f>_xll.qlCalendarAdvance(calendar,BG7,BF7)</f>
        <v>42310</v>
      </c>
      <c r="BI7" s="31">
        <f>_xll.qlQuoteValue(currency&amp;BF7&amp;"D_SYNTH"&amp;$V$4&amp;"_Quote",trigger)</f>
        <v>-4.6500000000000003E-4</v>
      </c>
      <c r="BJ7" s="31">
        <f>_xll.qlTenorBasisForwardRate2($V$13,BG7,BH7,trigger)</f>
        <v>-3.5936910696287053E-4</v>
      </c>
      <c r="BK7" s="31">
        <f t="shared" si="7"/>
        <v>-1.0563089303712949E-4</v>
      </c>
      <c r="BL7" s="31">
        <f>_xll.qlTenorBasisForwardRate2($V$33,BG7,BH7,trigger)</f>
        <v>-3.9033649383445014E-4</v>
      </c>
    </row>
    <row r="8" spans="1:64" ht="11.25" customHeight="1" x14ac:dyDescent="0.2">
      <c r="A8" s="7" t="str">
        <f t="shared" si="8"/>
        <v>5M</v>
      </c>
      <c r="B8" s="7">
        <v>5</v>
      </c>
      <c r="C8" s="7" t="str">
        <f t="shared" si="9"/>
        <v>x8F</v>
      </c>
      <c r="D8" s="7" t="s">
        <v>16</v>
      </c>
      <c r="E8" s="7" t="s">
        <v>58</v>
      </c>
      <c r="F8" s="7" t="str">
        <f t="shared" si="3"/>
        <v>Euribor3M</v>
      </c>
      <c r="G8" s="7" t="str">
        <f t="shared" si="10"/>
        <v>EUR5x8F_Quote</v>
      </c>
      <c r="H8" s="7" t="str">
        <f>_xll.qlFraRateHelper(,G8,A8,F8,,,permanent,trigger,objectoverwrite)</f>
        <v>obj_005b1#0000</v>
      </c>
      <c r="I8" s="16" t="b">
        <v>1</v>
      </c>
      <c r="J8" s="19">
        <v>10</v>
      </c>
      <c r="K8" s="19">
        <v>1</v>
      </c>
      <c r="M8" s="26" t="str">
        <v>obj_005c3</v>
      </c>
      <c r="N8" s="26" t="str">
        <f>_xll.qlRateHelperQuoteName(M8,trigger)</f>
        <v>EUR4x7F_Quote</v>
      </c>
      <c r="O8" s="31">
        <f>_xll.qlRateHelperRate(M8,trigger)</f>
        <v>-5.5000000000000003E-4</v>
      </c>
      <c r="P8" s="27">
        <f>_xll.qlRateHelperEarliestDate(M8,trigger)</f>
        <v>42402</v>
      </c>
      <c r="Q8" s="27">
        <f>_xll.qlRateHelperPillarDate(M8,trigger)</f>
        <v>42492</v>
      </c>
      <c r="R8" s="37">
        <f t="shared" si="0"/>
        <v>1</v>
      </c>
      <c r="S8" s="26" t="b">
        <f>IF(Q8&lt;_xll.qlCalendarAdvance(calendar,$V$7,$V$27),TRUE,FALSE)</f>
        <v>1</v>
      </c>
      <c r="U8" s="36" t="s">
        <v>3</v>
      </c>
      <c r="V8" s="39" t="b">
        <v>1</v>
      </c>
      <c r="W8" s="36" t="s">
        <v>124</v>
      </c>
      <c r="AC8" s="44" t="s">
        <v>74</v>
      </c>
      <c r="AD8" s="45">
        <f>_xll.qlCalendarAdvance(calendar,AD7,AC8,,,trigger)</f>
        <v>42433</v>
      </c>
      <c r="AE8" s="45">
        <f>_xll.qlInterestRateIndexMaturity($V$5,AD8,trigger)</f>
        <v>42527</v>
      </c>
      <c r="AF8" s="49">
        <f>_xll.qlTenorBasisValue($V$13,AD8,trigger)</f>
        <v>1.2177070585743805E-3</v>
      </c>
      <c r="AG8" s="49">
        <f>_xll.qlTenorBasisForwardRate($V$13,AD8,_xll.ohTrigger($AA$9:$AA$12))</f>
        <v>-5.9224292480600769E-4</v>
      </c>
      <c r="AH8" s="49">
        <f>_xll.qlTenorBasisForwardRate2($V$13,AD8,AE8,_xll.ohTrigger($AA$9:$AA$12))</f>
        <v>-5.9224292480600769E-4</v>
      </c>
      <c r="AI8" s="49">
        <f>_xll.qlIndexFixing($V$5,_xll.qlInterestRateIndexFixingDate($V$5,AD8,trigger),,trigger)</f>
        <v>-5.7163160890941959E-4</v>
      </c>
      <c r="AJ8" s="49">
        <f t="shared" si="5"/>
        <v>-2.06113158965881E-5</v>
      </c>
      <c r="AK8" s="52">
        <f t="shared" si="6"/>
        <v>0.96519786892626969</v>
      </c>
      <c r="BC8" s="45">
        <v>42445</v>
      </c>
      <c r="BD8" s="49">
        <f>_xll.qlTenorBasisForwardRate($V$13,BC8,trigger)</f>
        <v>-5.9896534258028025E-4</v>
      </c>
      <c r="BF8" s="26" t="s">
        <v>107</v>
      </c>
      <c r="BG8" s="27">
        <f>_xll.qlCalendarAdvance(calendar,_xll.qlSettingsEvaluationDate(trigger),"2D")</f>
        <v>42279</v>
      </c>
      <c r="BH8" s="27">
        <f>_xll.qlCalendarAdvance(calendar,BG8,BF8)</f>
        <v>42340</v>
      </c>
      <c r="BI8" s="31">
        <f>_xll.qlQuoteValue(currency&amp;BF8&amp;"D_SYNTH"&amp;$V$4&amp;"_Quote",trigger)</f>
        <v>-4.8799999999999999E-4</v>
      </c>
      <c r="BJ8" s="31">
        <f>_xll.qlTenorBasisForwardRate2($V$13,BG8,BH8,trigger)</f>
        <v>-3.7773909995209931E-4</v>
      </c>
      <c r="BK8" s="31">
        <f t="shared" si="7"/>
        <v>-1.1026090004790068E-4</v>
      </c>
      <c r="BL8" s="31">
        <f>_xll.qlTenorBasisForwardRate2($V$33,BG8,BH8,trigger)</f>
        <v>-4.0866287218352984E-4</v>
      </c>
    </row>
    <row r="9" spans="1:64" ht="11.25" customHeight="1" x14ac:dyDescent="0.2">
      <c r="A9" s="7" t="str">
        <f t="shared" si="8"/>
        <v>6M</v>
      </c>
      <c r="B9" s="7">
        <v>6</v>
      </c>
      <c r="C9" s="7" t="str">
        <f t="shared" si="9"/>
        <v>x9F</v>
      </c>
      <c r="D9" s="7" t="s">
        <v>16</v>
      </c>
      <c r="E9" s="7" t="s">
        <v>58</v>
      </c>
      <c r="F9" s="7" t="str">
        <f t="shared" si="3"/>
        <v>Euribor3M</v>
      </c>
      <c r="G9" s="7" t="str">
        <f t="shared" si="10"/>
        <v>EUR6x9F_Quote</v>
      </c>
      <c r="H9" s="7" t="str">
        <f>_xll.qlFraRateHelper(,G9,A9,F9,,,permanent,trigger,objectoverwrite)</f>
        <v>obj_005c1#0000</v>
      </c>
      <c r="I9" s="16" t="b">
        <v>1</v>
      </c>
      <c r="J9" s="19">
        <v>10</v>
      </c>
      <c r="K9" s="19">
        <v>1</v>
      </c>
      <c r="M9" s="26" t="str">
        <v>obj_005b1</v>
      </c>
      <c r="N9" s="26" t="str">
        <f>_xll.qlRateHelperQuoteName(M9,trigger)</f>
        <v>EUR5x8F_Quote</v>
      </c>
      <c r="O9" s="31">
        <f>_xll.qlRateHelperRate(M9,trigger)</f>
        <v>-5.6999999999999998E-4</v>
      </c>
      <c r="P9" s="27">
        <f>_xll.qlRateHelperEarliestDate(M9,trigger)</f>
        <v>42431</v>
      </c>
      <c r="Q9" s="27">
        <f>_xll.qlRateHelperPillarDate(M9,trigger)</f>
        <v>42523</v>
      </c>
      <c r="R9" s="37">
        <f t="shared" si="0"/>
        <v>1</v>
      </c>
      <c r="S9" s="26" t="b">
        <f>IF(Q9&lt;_xll.qlCalendarAdvance(calendar,$V$7,$V$27),TRUE,FALSE)</f>
        <v>1</v>
      </c>
      <c r="U9" s="36" t="s">
        <v>79</v>
      </c>
      <c r="V9" s="35">
        <v>9.5306968852280861E-4</v>
      </c>
      <c r="W9" s="35" t="b">
        <v>0</v>
      </c>
      <c r="Z9" s="36" t="s">
        <v>4</v>
      </c>
      <c r="AA9" s="35">
        <f t="array" ref="AA9:AA12">_xll.qlTenorBasisCoefficients(V13,V14)</f>
        <v>8.7913268281609319E-4</v>
      </c>
      <c r="AC9" s="44" t="s">
        <v>74</v>
      </c>
      <c r="AD9" s="45">
        <f>_xll.qlCalendarAdvance(calendar,AD8,AC9,,,trigger)</f>
        <v>42464</v>
      </c>
      <c r="AE9" s="45">
        <f>_xll.qlInterestRateIndexMaturity($V$5,AD9,trigger)</f>
        <v>42555</v>
      </c>
      <c r="AF9" s="49">
        <f>_xll.qlTenorBasisValue($V$13,AD9,trigger)</f>
        <v>1.241764068544913E-3</v>
      </c>
      <c r="AG9" s="49">
        <f>_xll.qlTenorBasisForwardRate($V$13,AD9,_xll.ohTrigger($AA$9:$AA$12))</f>
        <v>-6.2380728008533046E-4</v>
      </c>
      <c r="AH9" s="49">
        <f>_xll.qlTenorBasisForwardRate2($V$13,AD9,AE9,_xll.ohTrigger($AA$9:$AA$12))</f>
        <v>-6.2380728008533046E-4</v>
      </c>
      <c r="AI9" s="49">
        <f>_xll.qlIndexFixing($V$5,_xll.qlInterestRateIndexFixingDate($V$5,AD9,trigger),,trigger)</f>
        <v>-5.8993854145936988E-4</v>
      </c>
      <c r="AJ9" s="49">
        <f t="shared" si="5"/>
        <v>-3.3868738625960574E-5</v>
      </c>
      <c r="AK9" s="52">
        <f t="shared" si="6"/>
        <v>0.94570640691893226</v>
      </c>
      <c r="BC9" s="45">
        <v>42480</v>
      </c>
      <c r="BD9" s="49">
        <f>_xll.qlTenorBasisForwardRate($V$13,BC9,trigger)</f>
        <v>-6.3651797188947067E-4</v>
      </c>
      <c r="BF9" s="28" t="s">
        <v>83</v>
      </c>
      <c r="BG9" s="29">
        <f>_xll.qlCalendarAdvance(calendar,_xll.qlSettingsEvaluationDate(trigger),"2D")</f>
        <v>42279</v>
      </c>
      <c r="BH9" s="29">
        <f>_xll.qlCalendarAdvance(calendar,BG9,BF9)</f>
        <v>42373</v>
      </c>
      <c r="BI9" s="32">
        <f>_xll.qlQuoteValue(currency&amp;BF9&amp;"D_SYNTH"&amp;$V$4&amp;"_Quote",trigger)</f>
        <v>-4.46E-4</v>
      </c>
      <c r="BJ9" s="32">
        <f>_xll.qlTenorBasisForwardRate2($V$13,BG9,BH9,trigger)</f>
        <v>-3.7904459211496203E-4</v>
      </c>
      <c r="BK9" s="32">
        <f t="shared" si="7"/>
        <v>-6.6955407885037972E-5</v>
      </c>
      <c r="BL9" s="32">
        <f>_xll.qlTenorBasisForwardRate2($V$33,BG9,BH9,trigger)</f>
        <v>-4.1412559135625042E-4</v>
      </c>
    </row>
    <row r="10" spans="1:64" ht="11.25" customHeight="1" x14ac:dyDescent="0.2">
      <c r="A10" s="7" t="str">
        <f t="shared" si="8"/>
        <v>7M</v>
      </c>
      <c r="B10" s="7">
        <v>7</v>
      </c>
      <c r="C10" s="7" t="str">
        <f t="shared" si="9"/>
        <v>x10F</v>
      </c>
      <c r="D10" s="7" t="s">
        <v>16</v>
      </c>
      <c r="E10" s="7" t="s">
        <v>58</v>
      </c>
      <c r="F10" s="7" t="str">
        <f t="shared" si="3"/>
        <v>Euribor3M</v>
      </c>
      <c r="G10" s="7" t="str">
        <f t="shared" si="10"/>
        <v>EUR7x10F_Quote</v>
      </c>
      <c r="H10" s="7" t="str">
        <f>_xll.qlFraRateHelper(,G10,A10,F10,,,permanent,trigger,objectoverwrite)</f>
        <v>obj_005c9#0000</v>
      </c>
      <c r="I10" s="16" t="b">
        <v>1</v>
      </c>
      <c r="J10" s="19">
        <v>10</v>
      </c>
      <c r="K10" s="19">
        <v>1</v>
      </c>
      <c r="M10" s="26" t="str">
        <v>obj_0061c</v>
      </c>
      <c r="N10" s="26" t="str">
        <f>_xll.qlRateHelperQuoteName(M10,trigger)</f>
        <v>EURFUT3MH6_Quote</v>
      </c>
      <c r="O10" s="31">
        <f>_xll.qlRateHelperRate(M10,trigger)</f>
        <v>-5.7499999999999218E-4</v>
      </c>
      <c r="P10" s="27">
        <f>_xll.qlRateHelperEarliestDate(M10,trigger)</f>
        <v>42445</v>
      </c>
      <c r="Q10" s="27">
        <f>_xll.qlRateHelperPillarDate(M10,trigger)</f>
        <v>42537</v>
      </c>
      <c r="R10" s="37">
        <f t="shared" si="0"/>
        <v>1</v>
      </c>
      <c r="S10" s="26" t="b">
        <f>IF(Q10&lt;_xll.qlCalendarAdvance(calendar,$V$7,$V$27),TRUE,FALSE)</f>
        <v>1</v>
      </c>
      <c r="U10" s="36" t="s">
        <v>80</v>
      </c>
      <c r="V10" s="35">
        <v>4.8978793601028511E-4</v>
      </c>
      <c r="W10" s="35" t="b">
        <v>0</v>
      </c>
      <c r="Z10" s="36" t="s">
        <v>7</v>
      </c>
      <c r="AA10" s="35">
        <v>5.0353982409093309E-4</v>
      </c>
      <c r="AC10" s="44" t="s">
        <v>74</v>
      </c>
      <c r="AD10" s="45">
        <f>_xll.qlCalendarAdvance(calendar,AD9,AC10,,,trigger)</f>
        <v>42494</v>
      </c>
      <c r="AE10" s="45">
        <f>_xll.qlInterestRateIndexMaturity($V$5,AD10,trigger)</f>
        <v>42586</v>
      </c>
      <c r="AF10" s="49">
        <f>_xll.qlTenorBasisValue($V$13,AD10,trigger)</f>
        <v>1.2642577511109009E-3</v>
      </c>
      <c r="AG10" s="49">
        <f>_xll.qlTenorBasisForwardRate($V$13,AD10,_xll.ohTrigger($AA$9:$AA$12))</f>
        <v>-6.5200466827781305E-4</v>
      </c>
      <c r="AH10" s="49">
        <f>_xll.qlTenorBasisForwardRate2($V$13,AD10,AE10,_xll.ohTrigger($AA$9:$AA$12))</f>
        <v>-6.5200466827781305E-4</v>
      </c>
      <c r="AI10" s="49">
        <f>_xll.qlIndexFixing($V$5,_xll.qlInterestRateIndexFixingDate($V$5,AD10,trigger),,trigger)</f>
        <v>-6.2919066680983853E-4</v>
      </c>
      <c r="AJ10" s="49">
        <f t="shared" si="5"/>
        <v>-2.2814001467974521E-5</v>
      </c>
      <c r="AK10" s="52">
        <f t="shared" si="6"/>
        <v>0.96500945073256184</v>
      </c>
      <c r="BC10" s="45">
        <v>42508</v>
      </c>
      <c r="BD10" s="49">
        <f>_xll.qlTenorBasisForwardRate($V$13,BC10,trigger)</f>
        <v>-6.5802386741693091E-4</v>
      </c>
    </row>
    <row r="11" spans="1:64" ht="11.25" customHeight="1" x14ac:dyDescent="0.2">
      <c r="A11" s="7" t="str">
        <f t="shared" si="8"/>
        <v>8M</v>
      </c>
      <c r="B11" s="7">
        <v>8</v>
      </c>
      <c r="C11" s="7" t="str">
        <f t="shared" si="9"/>
        <v>x11F</v>
      </c>
      <c r="D11" s="7" t="s">
        <v>16</v>
      </c>
      <c r="E11" s="7" t="s">
        <v>58</v>
      </c>
      <c r="F11" s="7" t="str">
        <f t="shared" si="3"/>
        <v>Euribor3M</v>
      </c>
      <c r="G11" s="7" t="str">
        <f t="shared" si="10"/>
        <v>EUR8x11F_Quote</v>
      </c>
      <c r="H11" s="7" t="str">
        <f>_xll.qlFraRateHelper(,G11,A11,F11,,,permanent,trigger,objectoverwrite)</f>
        <v>obj_005bb#0000</v>
      </c>
      <c r="I11" s="16" t="b">
        <v>1</v>
      </c>
      <c r="J11" s="19">
        <v>10</v>
      </c>
      <c r="K11" s="19">
        <v>1</v>
      </c>
      <c r="M11" s="26" t="str">
        <v>obj_005c1</v>
      </c>
      <c r="N11" s="26" t="str">
        <f>_xll.qlRateHelperQuoteName(M11,trigger)</f>
        <v>EUR6x9F_Quote</v>
      </c>
      <c r="O11" s="31">
        <f>_xll.qlRateHelperRate(M11,trigger)</f>
        <v>-5.9999999999999995E-4</v>
      </c>
      <c r="P11" s="27">
        <f>_xll.qlRateHelperEarliestDate(M11,trigger)</f>
        <v>42464</v>
      </c>
      <c r="Q11" s="27">
        <f>_xll.qlRateHelperPillarDate(M11,trigger)</f>
        <v>42555</v>
      </c>
      <c r="R11" s="37">
        <f t="shared" si="0"/>
        <v>1</v>
      </c>
      <c r="S11" s="26" t="b">
        <f>IF(Q11&lt;_xll.qlCalendarAdvance(calendar,$V$7,$V$27),TRUE,FALSE)</f>
        <v>0</v>
      </c>
      <c r="U11" s="36" t="s">
        <v>81</v>
      </c>
      <c r="V11" s="35">
        <v>0.15683447643055506</v>
      </c>
      <c r="W11" s="35" t="b">
        <v>0</v>
      </c>
      <c r="Z11" s="36" t="s">
        <v>5</v>
      </c>
      <c r="AA11" s="35">
        <v>0.1652813994884825</v>
      </c>
      <c r="AC11" s="44" t="s">
        <v>74</v>
      </c>
      <c r="AD11" s="45">
        <f>_xll.qlCalendarAdvance(calendar,AD10,AC11,,,trigger)</f>
        <v>42527</v>
      </c>
      <c r="AE11" s="45">
        <f>_xll.qlInterestRateIndexMaturity($V$5,AD11,trigger)</f>
        <v>42619</v>
      </c>
      <c r="AF11" s="49">
        <f>_xll.qlTenorBasisValue($V$13,AD11,trigger)</f>
        <v>1.2881256970389712E-3</v>
      </c>
      <c r="AG11" s="49">
        <f>_xll.qlTenorBasisForwardRate($V$13,AD11,_xll.ohTrigger($AA$9:$AA$12))</f>
        <v>-6.6844325070787407E-4</v>
      </c>
      <c r="AH11" s="49">
        <f>_xll.qlTenorBasisForwardRate2($V$13,AD11,AE11,_xll.ohTrigger($AA$9:$AA$12))</f>
        <v>-6.6844325070787407E-4</v>
      </c>
      <c r="AI11" s="49">
        <f>_xll.qlIndexFixing($V$5,_xll.qlInterestRateIndexFixingDate($V$5,AD11,trigger),,trigger)</f>
        <v>-6.684449491492616E-4</v>
      </c>
      <c r="AJ11" s="49">
        <f t="shared" si="5"/>
        <v>1.698441387532057E-9</v>
      </c>
      <c r="AK11" s="52">
        <f t="shared" si="6"/>
        <v>1.0000025408909219</v>
      </c>
      <c r="BC11" s="45">
        <v>42536</v>
      </c>
      <c r="BD11" s="49">
        <f>_xll.qlTenorBasisForwardRate($V$13,BC11,trigger)</f>
        <v>-6.6886639925451102E-4</v>
      </c>
    </row>
    <row r="12" spans="1:64" ht="11.25" customHeight="1" x14ac:dyDescent="0.2">
      <c r="A12" s="7" t="str">
        <f t="shared" si="8"/>
        <v>9M</v>
      </c>
      <c r="B12" s="7">
        <v>9</v>
      </c>
      <c r="C12" s="7" t="str">
        <f t="shared" si="9"/>
        <v>x12F</v>
      </c>
      <c r="D12" s="7" t="s">
        <v>16</v>
      </c>
      <c r="E12" s="7" t="s">
        <v>58</v>
      </c>
      <c r="F12" s="7" t="str">
        <f t="shared" si="3"/>
        <v>Euribor3M</v>
      </c>
      <c r="G12" s="7" t="str">
        <f t="shared" si="10"/>
        <v>EUR9x12F_Quote</v>
      </c>
      <c r="H12" s="7" t="str">
        <f>_xll.qlFraRateHelper(,G12,A12,F12,,,permanent,trigger,objectoverwrite)</f>
        <v>obj_005d4#0000</v>
      </c>
      <c r="I12" s="16" t="b">
        <v>1</v>
      </c>
      <c r="J12" s="19">
        <v>10</v>
      </c>
      <c r="K12" s="19">
        <v>1</v>
      </c>
      <c r="M12" s="26" t="str">
        <v>obj_005c9</v>
      </c>
      <c r="N12" s="26" t="str">
        <f>_xll.qlRateHelperQuoteName(M12,trigger)</f>
        <v>EUR7x10F_Quote</v>
      </c>
      <c r="O12" s="31">
        <f>_xll.qlRateHelperRate(M12,trigger)</f>
        <v>-6.2E-4</v>
      </c>
      <c r="P12" s="27">
        <f>_xll.qlRateHelperEarliestDate(M12,trigger)</f>
        <v>42492</v>
      </c>
      <c r="Q12" s="27">
        <f>_xll.qlRateHelperPillarDate(M12,trigger)</f>
        <v>42584</v>
      </c>
      <c r="R12" s="37">
        <f t="shared" si="0"/>
        <v>1</v>
      </c>
      <c r="S12" s="26" t="b">
        <f>IF(Q12&lt;_xll.qlCalendarAdvance(calendar,$V$7,$V$27),TRUE,FALSE)</f>
        <v>0</v>
      </c>
      <c r="U12" s="36" t="s">
        <v>82</v>
      </c>
      <c r="V12" s="35">
        <v>1.3224333875222892E-4</v>
      </c>
      <c r="W12" s="35" t="b">
        <v>0</v>
      </c>
      <c r="Z12" s="36" t="s">
        <v>6</v>
      </c>
      <c r="AA12" s="35">
        <v>1.9449749187488193E-4</v>
      </c>
      <c r="AC12" s="44" t="s">
        <v>74</v>
      </c>
      <c r="AD12" s="45">
        <f>_xll.qlCalendarAdvance(calendar,AD11,AC12,,,trigger)</f>
        <v>42557</v>
      </c>
      <c r="AE12" s="45">
        <f>_xll.qlInterestRateIndexMaturity($V$5,AD12,trigger)</f>
        <v>42649</v>
      </c>
      <c r="AF12" s="49">
        <f>_xll.qlTenorBasisValue($V$13,AD12,trigger)</f>
        <v>1.3090453335011837E-3</v>
      </c>
      <c r="AG12" s="49">
        <f>_xll.qlTenorBasisForwardRate($V$13,AD12,_xll.ohTrigger($AA$9:$AA$12))</f>
        <v>-6.7324614895133853E-4</v>
      </c>
      <c r="AH12" s="49">
        <f>_xll.qlTenorBasisForwardRate2($V$13,AD12,AE12,_xll.ohTrigger($AA$9:$AA$12))</f>
        <v>-6.7324614895133853E-4</v>
      </c>
      <c r="AI12" s="49">
        <f>_xll.qlIndexFixing($V$5,_xll.qlInterestRateIndexFixingDate($V$5,AD12,trigger),,trigger)</f>
        <v>-6.7985353374846178E-4</v>
      </c>
      <c r="AJ12" s="49">
        <f t="shared" si="5"/>
        <v>6.6073847971232554E-6</v>
      </c>
      <c r="AK12" s="52">
        <f t="shared" si="6"/>
        <v>1.009814218480737</v>
      </c>
      <c r="BC12" s="45">
        <v>42571</v>
      </c>
      <c r="BD12" s="49">
        <f>_xll.qlTenorBasisForwardRate($V$13,BC12,trigger)</f>
        <v>-6.7136431046021594E-4</v>
      </c>
    </row>
    <row r="13" spans="1:64" ht="11.25" customHeight="1" x14ac:dyDescent="0.2">
      <c r="A13" s="7" t="str">
        <f t="shared" si="8"/>
        <v>10M</v>
      </c>
      <c r="B13" s="7">
        <v>10</v>
      </c>
      <c r="C13" s="7" t="str">
        <f t="shared" si="9"/>
        <v>x13F</v>
      </c>
      <c r="D13" s="7" t="s">
        <v>16</v>
      </c>
      <c r="E13" s="7" t="s">
        <v>58</v>
      </c>
      <c r="F13" s="7" t="str">
        <f t="shared" si="3"/>
        <v>Euribor3M</v>
      </c>
      <c r="G13" s="7" t="str">
        <f t="shared" si="10"/>
        <v>EUR10x13F_Quote</v>
      </c>
      <c r="H13" s="7" t="str">
        <f>_xll.qlFraRateHelper(,G13,A13,F13,,,permanent,trigger,objectoverwrite)</f>
        <v>obj_005db#0000</v>
      </c>
      <c r="I13" s="16" t="b">
        <v>1</v>
      </c>
      <c r="J13" s="19">
        <v>10</v>
      </c>
      <c r="K13" s="19">
        <v>1</v>
      </c>
      <c r="M13" s="26" t="str">
        <v>obj_005bb</v>
      </c>
      <c r="N13" s="26" t="str">
        <f>_xll.qlRateHelperQuoteName(M13,trigger)</f>
        <v>EUR8x11F_Quote</v>
      </c>
      <c r="O13" s="31">
        <f>_xll.qlRateHelperRate(M13,trigger)</f>
        <v>-6.4999999999999997E-4</v>
      </c>
      <c r="P13" s="27">
        <f>_xll.qlRateHelperEarliestDate(M13,trigger)</f>
        <v>42523</v>
      </c>
      <c r="Q13" s="27">
        <f>_xll.qlRateHelperPillarDate(M13,trigger)</f>
        <v>42615</v>
      </c>
      <c r="R13" s="37">
        <f t="shared" si="0"/>
        <v>1</v>
      </c>
      <c r="S13" s="26" t="b">
        <f>IF(Q13&lt;_xll.qlCalendarAdvance(calendar,$V$7,$V$27),TRUE,FALSE)</f>
        <v>0</v>
      </c>
      <c r="U13" s="36" t="s">
        <v>11</v>
      </c>
      <c r="V13" s="40" t="str">
        <f>_xll.qlAbcdTenorBasis(,V5,V6,V7,V8,V9:V12,,trigger)</f>
        <v>obj_005a3#0000</v>
      </c>
      <c r="AC13" s="44" t="s">
        <v>74</v>
      </c>
      <c r="AD13" s="45">
        <f>_xll.qlCalendarAdvance(calendar,AD12,AC13,,,trigger)</f>
        <v>42590</v>
      </c>
      <c r="AE13" s="45">
        <f>_xll.qlInterestRateIndexMaturity($V$5,AD13,trigger)</f>
        <v>42682</v>
      </c>
      <c r="AF13" s="49">
        <f>_xll.qlTenorBasisValue($V$13,AD13,trigger)</f>
        <v>1.3312195920691945E-3</v>
      </c>
      <c r="AG13" s="49">
        <f>_xll.qlTenorBasisForwardRate($V$13,AD13,_xll.ohTrigger($AA$9:$AA$12))</f>
        <v>-6.6663143725643125E-4</v>
      </c>
      <c r="AH13" s="49">
        <f>_xll.qlTenorBasisForwardRate2($V$13,AD13,AE13,_xll.ohTrigger($AA$9:$AA$12))</f>
        <v>-6.6663143725643125E-4</v>
      </c>
      <c r="AI13" s="49">
        <f>_xll.qlIndexFixing($V$5,_xll.qlInterestRateIndexFixingDate($V$5,AD13,trigger),,trigger)</f>
        <v>-6.6467666425426932E-4</v>
      </c>
      <c r="AJ13" s="49">
        <f t="shared" si="5"/>
        <v>-1.9547730021619294E-6</v>
      </c>
      <c r="AK13" s="52">
        <f t="shared" si="6"/>
        <v>0.99706768554119363</v>
      </c>
      <c r="BC13" s="45">
        <v>42599</v>
      </c>
      <c r="BD13" s="49">
        <f>_xll.qlTenorBasisForwardRate($V$13,BC13,trigger)</f>
        <v>-6.6176771083308235E-4</v>
      </c>
    </row>
    <row r="14" spans="1:64" ht="11.25" customHeight="1" x14ac:dyDescent="0.2">
      <c r="A14" s="7" t="str">
        <f t="shared" si="8"/>
        <v>11M</v>
      </c>
      <c r="B14" s="7">
        <v>11</v>
      </c>
      <c r="C14" s="7" t="str">
        <f t="shared" si="9"/>
        <v>x14F</v>
      </c>
      <c r="D14" s="7" t="s">
        <v>16</v>
      </c>
      <c r="E14" s="7" t="s">
        <v>58</v>
      </c>
      <c r="F14" s="7" t="str">
        <f t="shared" si="3"/>
        <v>Euribor3M</v>
      </c>
      <c r="G14" s="7" t="str">
        <f t="shared" si="10"/>
        <v>EUR11x14F_Quote</v>
      </c>
      <c r="H14" s="7" t="str">
        <f>_xll.qlFraRateHelper(,G14,A14,F14,,,permanent,trigger,objectoverwrite)</f>
        <v>obj_005da#0000</v>
      </c>
      <c r="I14" s="16" t="b">
        <v>1</v>
      </c>
      <c r="J14" s="19">
        <v>10</v>
      </c>
      <c r="K14" s="19">
        <v>1</v>
      </c>
      <c r="M14" s="26" t="str">
        <v>obj_00618</v>
      </c>
      <c r="N14" s="26" t="str">
        <f>_xll.qlRateHelperQuoteName(M14,trigger)</f>
        <v>EURFUT3MM6_Quote</v>
      </c>
      <c r="O14" s="31">
        <f>_xll.qlRateHelperRate(M14,trigger)</f>
        <v>-6.7499999999998117E-4</v>
      </c>
      <c r="P14" s="27">
        <f>_xll.qlRateHelperEarliestDate(M14,trigger)</f>
        <v>42536</v>
      </c>
      <c r="Q14" s="27">
        <f>_xll.qlRateHelperPillarDate(M14,trigger)</f>
        <v>42628</v>
      </c>
      <c r="R14" s="37">
        <f t="shared" si="0"/>
        <v>1</v>
      </c>
      <c r="S14" s="26" t="b">
        <f>IF(Q14&lt;_xll.qlCalendarAdvance(calendar,$V$7,$V$27),TRUE,FALSE)</f>
        <v>0</v>
      </c>
      <c r="U14" s="36" t="s">
        <v>69</v>
      </c>
      <c r="V14" s="33" t="b">
        <f>_xll.qlTenorBasisCalibrate($V$13,_xll.ohPack(M3:M57),V17,V18,_xll.ohPack(R3:R57),W9:W12,trigger)</f>
        <v>1</v>
      </c>
      <c r="AC14" s="44" t="s">
        <v>74</v>
      </c>
      <c r="AD14" s="45">
        <f>_xll.qlCalendarAdvance(calendar,AD13,AC14,,,trigger)</f>
        <v>42621</v>
      </c>
      <c r="AE14" s="45">
        <f>_xll.qlInterestRateIndexMaturity($V$5,AD14,trigger)</f>
        <v>42712</v>
      </c>
      <c r="AF14" s="49">
        <f>_xll.qlTenorBasisValue($V$13,AD14,trigger)</f>
        <v>1.3512683018517039E-3</v>
      </c>
      <c r="AG14" s="49">
        <f>_xll.qlTenorBasisForwardRate($V$13,AD14,_xll.ohTrigger($AA$9:$AA$12))</f>
        <v>-6.449550138477333E-4</v>
      </c>
      <c r="AH14" s="49">
        <f>_xll.qlTenorBasisForwardRate2($V$13,AD14,AE14,_xll.ohTrigger($AA$9:$AA$12))</f>
        <v>-6.449550138477333E-4</v>
      </c>
      <c r="AI14" s="49">
        <f>_xll.qlIndexFixing($V$5,_xll.qlInterestRateIndexFixingDate($V$5,AD14,trigger),,trigger)</f>
        <v>-6.3742383560581677E-4</v>
      </c>
      <c r="AJ14" s="49">
        <f t="shared" si="5"/>
        <v>-7.5311782419165262E-6</v>
      </c>
      <c r="AK14" s="52">
        <f t="shared" si="6"/>
        <v>0.98832294023580602</v>
      </c>
      <c r="BC14" s="45">
        <v>42634</v>
      </c>
      <c r="BD14" s="49">
        <f>_xll.qlTenorBasisForwardRate($V$13,BC14,trigger)</f>
        <v>-6.3037942761921253E-4</v>
      </c>
    </row>
    <row r="15" spans="1:64" ht="11.25" customHeight="1" x14ac:dyDescent="0.2">
      <c r="A15" s="7" t="str">
        <f t="shared" si="8"/>
        <v>12M</v>
      </c>
      <c r="B15" s="7">
        <v>12</v>
      </c>
      <c r="C15" s="7" t="str">
        <f t="shared" si="9"/>
        <v>x15F</v>
      </c>
      <c r="D15" s="7" t="s">
        <v>16</v>
      </c>
      <c r="E15" s="7" t="s">
        <v>58</v>
      </c>
      <c r="F15" s="7" t="str">
        <f t="shared" si="3"/>
        <v>Euribor3M</v>
      </c>
      <c r="G15" s="7" t="str">
        <f t="shared" si="10"/>
        <v>EUR12x15F_Quote</v>
      </c>
      <c r="H15" s="7" t="str">
        <f>_xll.qlFraRateHelper(,G15,A15,F15,,,permanent,trigger,objectoverwrite)</f>
        <v>obj_005c6#0000</v>
      </c>
      <c r="I15" s="16" t="b">
        <v>1</v>
      </c>
      <c r="J15" s="19">
        <v>10</v>
      </c>
      <c r="K15" s="19">
        <v>1</v>
      </c>
      <c r="M15" s="26" t="str">
        <v>obj_005d4</v>
      </c>
      <c r="N15" s="26" t="str">
        <f>_xll.qlRateHelperQuoteName(M15,trigger)</f>
        <v>EUR9x12F_Quote</v>
      </c>
      <c r="O15" s="31">
        <f>_xll.qlRateHelperRate(M15,trigger)</f>
        <v>-6.4999999999999997E-4</v>
      </c>
      <c r="P15" s="27">
        <f>_xll.qlRateHelperEarliestDate(M15,trigger)</f>
        <v>42555</v>
      </c>
      <c r="Q15" s="27">
        <f>_xll.qlRateHelperPillarDate(M15,trigger)</f>
        <v>42646</v>
      </c>
      <c r="R15" s="37">
        <f t="shared" si="0"/>
        <v>1</v>
      </c>
      <c r="S15" s="26" t="b">
        <f>IF(Q15&lt;_xll.qlCalendarAdvance(calendar,$V$7,$V$27),TRUE,FALSE)</f>
        <v>0</v>
      </c>
      <c r="U15" s="1" t="str">
        <f>_xll.ohRangeRetrieveError(V14)</f>
        <v/>
      </c>
      <c r="AC15" s="44" t="s">
        <v>74</v>
      </c>
      <c r="AD15" s="45">
        <f>_xll.qlCalendarAdvance(calendar,AD14,AC15,,,trigger)</f>
        <v>42653</v>
      </c>
      <c r="AE15" s="45">
        <f>_xll.qlInterestRateIndexMaturity($V$5,AD15,trigger)</f>
        <v>42745</v>
      </c>
      <c r="AF15" s="49">
        <f>_xll.qlTenorBasisValue($V$13,AD15,trigger)</f>
        <v>1.3711872280746137E-3</v>
      </c>
      <c r="AG15" s="49">
        <f>_xll.qlTenorBasisForwardRate($V$13,AD15,_xll.ohTrigger($AA$9:$AA$12))</f>
        <v>-5.7476928414778173E-4</v>
      </c>
      <c r="AH15" s="49">
        <f>_xll.qlTenorBasisForwardRate2($V$13,AD15,AE15,_xll.ohTrigger($AA$9:$AA$12))</f>
        <v>-5.7476928414778173E-4</v>
      </c>
      <c r="AI15" s="49">
        <f>_xll.qlIndexFixing($V$5,_xll.qlInterestRateIndexFixingDate($V$5,AD15,trigger),,trigger)</f>
        <v>-5.8049951165723118E-4</v>
      </c>
      <c r="AJ15" s="49">
        <f t="shared" si="5"/>
        <v>5.7302275094494454E-6</v>
      </c>
      <c r="AK15" s="52">
        <f t="shared" si="6"/>
        <v>1.0099696133170124</v>
      </c>
      <c r="BC15" s="45">
        <v>42662</v>
      </c>
      <c r="BD15" s="49">
        <f>_xll.qlTenorBasisForwardRate($V$13,BC15,trigger)</f>
        <v>-5.6099783191007494E-4</v>
      </c>
    </row>
    <row r="16" spans="1:64" ht="11.25" customHeight="1" x14ac:dyDescent="0.2">
      <c r="A16" s="2" t="s">
        <v>86</v>
      </c>
      <c r="B16" s="2" t="s">
        <v>87</v>
      </c>
      <c r="C16" s="2" t="str">
        <f t="array" ref="C16:C27">_xll.qlIMMNextCodes(_xll.qlSettingsEvaluationDate(trigger)-1,D16:D27)</f>
        <v>Z5</v>
      </c>
      <c r="D16" s="2" t="b">
        <v>1</v>
      </c>
      <c r="E16" s="2" t="s">
        <v>58</v>
      </c>
      <c r="F16" s="2" t="str">
        <f t="shared" si="3"/>
        <v>Euribor3M</v>
      </c>
      <c r="G16" s="2" t="str">
        <f>"EURFUT3M"&amp;C16&amp;"_Quote"</f>
        <v>EURFUT3MZ5_Quote</v>
      </c>
      <c r="H16" s="2" t="str">
        <f>_xll.qlFuturesRateHelper(,G16,B16,C16,F16,0,,trigger)</f>
        <v>obj_00621#0000</v>
      </c>
      <c r="I16" s="15" t="b">
        <v>1</v>
      </c>
      <c r="J16" s="18">
        <v>20</v>
      </c>
      <c r="K16" s="18">
        <v>1</v>
      </c>
      <c r="M16" s="26" t="str">
        <v>obj_005db</v>
      </c>
      <c r="N16" s="26" t="str">
        <f>_xll.qlRateHelperQuoteName(M16,trigger)</f>
        <v>EUR10x13F_Quote</v>
      </c>
      <c r="O16" s="31">
        <f>_xll.qlRateHelperRate(M16,trigger)</f>
        <v>-6.4999999999999997E-4</v>
      </c>
      <c r="P16" s="27">
        <f>_xll.qlRateHelperEarliestDate(M16,trigger)</f>
        <v>42584</v>
      </c>
      <c r="Q16" s="27">
        <f>_xll.qlRateHelperPillarDate(M16,trigger)</f>
        <v>42676</v>
      </c>
      <c r="R16" s="37">
        <f t="shared" si="0"/>
        <v>1</v>
      </c>
      <c r="S16" s="26" t="b">
        <f>IF(Q16&lt;_xll.qlCalendarAdvance(calendar,$V$7,$V$27),TRUE,FALSE)</f>
        <v>0</v>
      </c>
      <c r="AC16" s="44" t="s">
        <v>74</v>
      </c>
      <c r="AD16" s="45">
        <f>_xll.qlCalendarAdvance(calendar,AD15,AC16,,,trigger)</f>
        <v>42684</v>
      </c>
      <c r="AE16" s="45">
        <f>_xll.qlInterestRateIndexMaturity($V$5,AD16,trigger)</f>
        <v>42776</v>
      </c>
      <c r="AF16" s="49">
        <f>_xll.qlTenorBasisValue($V$13,AD16,trigger)</f>
        <v>1.3897479539019637E-3</v>
      </c>
      <c r="AG16" s="49">
        <f>_xll.qlTenorBasisForwardRate($V$13,AD16,_xll.ohTrigger($AA$9:$AA$12))</f>
        <v>-5.2070520442947877E-4</v>
      </c>
      <c r="AH16" s="49">
        <f>_xll.qlTenorBasisForwardRate2($V$13,AD16,AE16,_xll.ohTrigger($AA$9:$AA$12))</f>
        <v>-5.2070520442947877E-4</v>
      </c>
      <c r="AI16" s="49">
        <f>_xll.qlIndexFixing($V$5,_xll.qlInterestRateIndexFixingDate($V$5,AD16,trigger),,trigger)</f>
        <v>-5.461333227261085E-4</v>
      </c>
      <c r="AJ16" s="49">
        <f t="shared" si="5"/>
        <v>2.5428118296629736E-5</v>
      </c>
      <c r="AK16" s="52">
        <f t="shared" si="6"/>
        <v>1.0488340006597219</v>
      </c>
      <c r="BC16" s="45">
        <v>42690</v>
      </c>
      <c r="BD16" s="49">
        <f>_xll.qlTenorBasisForwardRate($V$13,BC16,trigger)</f>
        <v>-5.1123461861086355E-4</v>
      </c>
    </row>
    <row r="17" spans="1:56" ht="11.25" customHeight="1" x14ac:dyDescent="0.2">
      <c r="A17" s="7" t="s">
        <v>86</v>
      </c>
      <c r="B17" s="7" t="s">
        <v>87</v>
      </c>
      <c r="C17" s="7" t="str">
        <v>H6</v>
      </c>
      <c r="D17" s="7" t="b">
        <v>1</v>
      </c>
      <c r="E17" s="7" t="s">
        <v>58</v>
      </c>
      <c r="F17" s="7" t="str">
        <f t="shared" si="3"/>
        <v>Euribor3M</v>
      </c>
      <c r="G17" s="7" t="str">
        <f t="shared" ref="G17:G27" si="11">"EURFUT3M"&amp;C17&amp;"_Quote"</f>
        <v>EURFUT3MH6_Quote</v>
      </c>
      <c r="H17" s="7" t="str">
        <f>_xll.qlFuturesRateHelper(,G17,B17,C17,F17,0,,trigger)</f>
        <v>obj_0061c#0000</v>
      </c>
      <c r="I17" s="16" t="b">
        <v>1</v>
      </c>
      <c r="J17" s="19">
        <v>20</v>
      </c>
      <c r="K17" s="19">
        <v>1</v>
      </c>
      <c r="M17" s="26" t="str">
        <v>obj_005da</v>
      </c>
      <c r="N17" s="26" t="str">
        <f>_xll.qlRateHelperQuoteName(M17,trigger)</f>
        <v>EUR11x14F_Quote</v>
      </c>
      <c r="O17" s="31">
        <f>_xll.qlRateHelperRate(M17,trigger)</f>
        <v>-6.4000000000000005E-4</v>
      </c>
      <c r="P17" s="27">
        <f>_xll.qlRateHelperEarliestDate(M17,trigger)</f>
        <v>42615</v>
      </c>
      <c r="Q17" s="27">
        <f>_xll.qlRateHelperPillarDate(M17,trigger)</f>
        <v>42706</v>
      </c>
      <c r="R17" s="37">
        <f t="shared" si="0"/>
        <v>1</v>
      </c>
      <c r="S17" s="26" t="b">
        <f>IF(Q17&lt;_xll.qlCalendarAdvance(calendar,$V$7,$V$27),TRUE,FALSE)</f>
        <v>0</v>
      </c>
      <c r="U17" s="36" t="s">
        <v>68</v>
      </c>
      <c r="V17" s="33" t="str">
        <f>_xll.qlLevenbergMarquardt(,0.00000001,0.00000001,0.00000001,,trigger)</f>
        <v>obj_00616#0000</v>
      </c>
      <c r="AC17" s="44" t="s">
        <v>74</v>
      </c>
      <c r="AD17" s="45">
        <f>_xll.qlCalendarAdvance(calendar,AD16,AC17,,,trigger)</f>
        <v>42716</v>
      </c>
      <c r="AE17" s="45">
        <f>_xll.qlInterestRateIndexMaturity($V$5,AD17,trigger)</f>
        <v>42807</v>
      </c>
      <c r="AF17" s="49">
        <f>_xll.qlTenorBasisValue($V$13,AD17,trigger)</f>
        <v>1.4081648535401326E-3</v>
      </c>
      <c r="AG17" s="49">
        <f>_xll.qlTenorBasisForwardRate($V$13,AD17,_xll.ohTrigger($AA$9:$AA$12))</f>
        <v>-4.5841666656994633E-4</v>
      </c>
      <c r="AH17" s="49">
        <f>_xll.qlTenorBasisForwardRate2($V$13,AD17,AE17,_xll.ohTrigger($AA$9:$AA$12))</f>
        <v>-4.5841666656994633E-4</v>
      </c>
      <c r="AI17" s="49">
        <f>_xll.qlIndexFixing($V$5,_xll.qlInterestRateIndexFixingDate($V$5,AD17,trigger),,trigger)</f>
        <v>-4.9376946328858623E-4</v>
      </c>
      <c r="AJ17" s="49">
        <f t="shared" si="5"/>
        <v>3.5352796718639897E-5</v>
      </c>
      <c r="AK17" s="52">
        <f t="shared" si="6"/>
        <v>1.0771193529745839</v>
      </c>
      <c r="BC17" s="45">
        <v>42725</v>
      </c>
      <c r="BD17" s="49">
        <f>_xll.qlTenorBasisForwardRate($V$13,BC17,trigger)</f>
        <v>-4.4223941440568737E-4</v>
      </c>
    </row>
    <row r="18" spans="1:56" ht="11.25" customHeight="1" x14ac:dyDescent="0.2">
      <c r="A18" s="7" t="s">
        <v>86</v>
      </c>
      <c r="B18" s="7" t="s">
        <v>87</v>
      </c>
      <c r="C18" s="7" t="str">
        <v>M6</v>
      </c>
      <c r="D18" s="7" t="b">
        <v>1</v>
      </c>
      <c r="E18" s="7" t="s">
        <v>58</v>
      </c>
      <c r="F18" s="7" t="str">
        <f t="shared" si="3"/>
        <v>Euribor3M</v>
      </c>
      <c r="G18" s="7" t="str">
        <f t="shared" si="11"/>
        <v>EURFUT3MM6_Quote</v>
      </c>
      <c r="H18" s="7" t="str">
        <f>_xll.qlFuturesRateHelper(,G18,B18,C18,F18,0,,trigger)</f>
        <v>obj_00618#0000</v>
      </c>
      <c r="I18" s="16" t="b">
        <v>1</v>
      </c>
      <c r="J18" s="19">
        <v>20</v>
      </c>
      <c r="K18" s="19">
        <v>1</v>
      </c>
      <c r="M18" s="26" t="str">
        <v>obj_0061e</v>
      </c>
      <c r="N18" s="26" t="str">
        <f>_xll.qlRateHelperQuoteName(M18,trigger)</f>
        <v>EURFUT3MU6_Quote</v>
      </c>
      <c r="O18" s="31">
        <f>_xll.qlRateHelperRate(M18,trigger)</f>
        <v>-6.250000000000977E-4</v>
      </c>
      <c r="P18" s="27">
        <f>_xll.qlRateHelperEarliestDate(M18,trigger)</f>
        <v>42634</v>
      </c>
      <c r="Q18" s="27">
        <f>_xll.qlRateHelperPillarDate(M18,trigger)</f>
        <v>42725</v>
      </c>
      <c r="R18" s="37">
        <f t="shared" si="0"/>
        <v>1</v>
      </c>
      <c r="S18" s="26" t="b">
        <f>IF(Q18&lt;_xll.qlCalendarAdvance(calendar,$V$7,$V$27),TRUE,FALSE)</f>
        <v>0</v>
      </c>
      <c r="U18" s="36" t="s">
        <v>66</v>
      </c>
      <c r="V18" s="33" t="str">
        <f>_xll.qlEndCriteria(,1000,100,0.00000001,0.00003,0.00003,,trigger)</f>
        <v>obj_00613#0000</v>
      </c>
      <c r="AC18" s="44" t="s">
        <v>74</v>
      </c>
      <c r="AD18" s="45">
        <f>_xll.qlCalendarAdvance(calendar,AD17,AC18,,,trigger)</f>
        <v>42747</v>
      </c>
      <c r="AE18" s="45">
        <f>_xll.qlInterestRateIndexMaturity($V$5,AD18,trigger)</f>
        <v>42837</v>
      </c>
      <c r="AF18" s="49">
        <f>_xll.qlTenorBasisValue($V$13,AD18,trigger)</f>
        <v>1.4253027744722995E-3</v>
      </c>
      <c r="AG18" s="49">
        <f>_xll.qlTenorBasisForwardRate($V$13,AD18,_xll.ohTrigger($AA$9:$AA$12))</f>
        <v>-4.1595526785842551E-4</v>
      </c>
      <c r="AH18" s="49">
        <f>_xll.qlTenorBasisForwardRate2($V$13,AD18,AE18,_xll.ohTrigger($AA$9:$AA$12))</f>
        <v>-4.1595526785842551E-4</v>
      </c>
      <c r="AI18" s="49">
        <f>_xll.qlIndexFixing($V$5,_xll.qlInterestRateIndexFixingDate($V$5,AD18,trigger),,trigger)</f>
        <v>-4.4279909255218186E-4</v>
      </c>
      <c r="AJ18" s="49">
        <f t="shared" si="5"/>
        <v>2.6843824693756346E-5</v>
      </c>
      <c r="AK18" s="52">
        <f t="shared" si="6"/>
        <v>1.0645353641798159</v>
      </c>
      <c r="BC18" s="45">
        <v>42753</v>
      </c>
      <c r="BD18" s="49">
        <f>_xll.qlTenorBasisForwardRate($V$13,BC18,trigger)</f>
        <v>-4.0407777944073686E-4</v>
      </c>
    </row>
    <row r="19" spans="1:56" ht="11.25" customHeight="1" x14ac:dyDescent="0.2">
      <c r="A19" s="7" t="s">
        <v>86</v>
      </c>
      <c r="B19" s="7" t="s">
        <v>87</v>
      </c>
      <c r="C19" s="7" t="str">
        <v>U6</v>
      </c>
      <c r="D19" s="7" t="b">
        <v>1</v>
      </c>
      <c r="E19" s="7" t="s">
        <v>58</v>
      </c>
      <c r="F19" s="7" t="str">
        <f t="shared" si="3"/>
        <v>Euribor3M</v>
      </c>
      <c r="G19" s="7" t="str">
        <f t="shared" si="11"/>
        <v>EURFUT3MU6_Quote</v>
      </c>
      <c r="H19" s="7" t="str">
        <f>_xll.qlFuturesRateHelper(,G19,B19,C19,F19,0,,trigger)</f>
        <v>obj_0061e#0000</v>
      </c>
      <c r="I19" s="16" t="b">
        <v>1</v>
      </c>
      <c r="J19" s="19">
        <v>20</v>
      </c>
      <c r="K19" s="19">
        <v>1</v>
      </c>
      <c r="M19" s="26" t="str">
        <v>obj_005c6</v>
      </c>
      <c r="N19" s="26" t="str">
        <f>_xll.qlRateHelperQuoteName(M19,trigger)</f>
        <v>EUR12x15F_Quote</v>
      </c>
      <c r="O19" s="31">
        <f>_xll.qlRateHelperRate(M19,trigger)</f>
        <v>-5.8999999999999992E-4</v>
      </c>
      <c r="P19" s="27">
        <f>_xll.qlRateHelperEarliestDate(M19,trigger)</f>
        <v>42646</v>
      </c>
      <c r="Q19" s="27">
        <f>_xll.qlRateHelperPillarDate(M19,trigger)</f>
        <v>42737</v>
      </c>
      <c r="R19" s="37">
        <f t="shared" si="0"/>
        <v>1</v>
      </c>
      <c r="S19" s="26" t="b">
        <f>IF(Q19&lt;_xll.qlCalendarAdvance(calendar,$V$7,$V$27),TRUE,FALSE)</f>
        <v>0</v>
      </c>
      <c r="U19" s="36" t="s">
        <v>67</v>
      </c>
      <c r="V19" s="33" t="str">
        <f>_xll.qlNoConstraint(,,trigger)</f>
        <v>obj_00617#0000</v>
      </c>
      <c r="AC19" s="44" t="s">
        <v>74</v>
      </c>
      <c r="AD19" s="45">
        <f>_xll.qlCalendarAdvance(calendar,AD18,AC19,,,trigger)</f>
        <v>42779</v>
      </c>
      <c r="AE19" s="45">
        <f>_xll.qlInterestRateIndexMaturity($V$5,AD19,trigger)</f>
        <v>42870</v>
      </c>
      <c r="AF19" s="49">
        <f>_xll.qlTenorBasisValue($V$13,AD19,trigger)</f>
        <v>1.4422836692268945E-3</v>
      </c>
      <c r="AG19" s="49">
        <f>_xll.qlTenorBasisForwardRate($V$13,AD19,_xll.ohTrigger($AA$9:$AA$12))</f>
        <v>-3.3257405375740513E-4</v>
      </c>
      <c r="AH19" s="49">
        <f>_xll.qlTenorBasisForwardRate2($V$13,AD19,AE19,_xll.ohTrigger($AA$9:$AA$12))</f>
        <v>-3.3257405375740513E-4</v>
      </c>
      <c r="AI19" s="49">
        <f>_xll.qlIndexFixing($V$5,_xll.qlInterestRateIndexFixingDate($V$5,AD19,trigger),,trigger)</f>
        <v>-3.3541274908016557E-4</v>
      </c>
      <c r="AJ19" s="49">
        <f t="shared" si="5"/>
        <v>2.8386953227604308E-6</v>
      </c>
      <c r="AK19" s="52">
        <f t="shared" si="6"/>
        <v>1.0085355285257194</v>
      </c>
      <c r="BC19" s="45">
        <v>42781</v>
      </c>
      <c r="BD19" s="49">
        <f>_xll.qlTenorBasisForwardRate($V$13,BC19,trigger)</f>
        <v>-3.3317805012810094E-4</v>
      </c>
    </row>
    <row r="20" spans="1:56" ht="11.25" customHeight="1" x14ac:dyDescent="0.2">
      <c r="A20" s="7" t="s">
        <v>86</v>
      </c>
      <c r="B20" s="7" t="s">
        <v>87</v>
      </c>
      <c r="C20" s="7" t="str">
        <v>Z6</v>
      </c>
      <c r="D20" s="7" t="b">
        <v>1</v>
      </c>
      <c r="E20" s="7" t="s">
        <v>58</v>
      </c>
      <c r="F20" s="7" t="str">
        <f t="shared" si="3"/>
        <v>Euribor3M</v>
      </c>
      <c r="G20" s="7" t="str">
        <f t="shared" si="11"/>
        <v>EURFUT3MZ6_Quote</v>
      </c>
      <c r="H20" s="7" t="str">
        <f>_xll.qlFuturesRateHelper(,G20,B20,C20,F20,0,,trigger)</f>
        <v>obj_00619#0000</v>
      </c>
      <c r="I20" s="16" t="b">
        <v>1</v>
      </c>
      <c r="J20" s="19">
        <v>20</v>
      </c>
      <c r="K20" s="19">
        <v>1</v>
      </c>
      <c r="M20" s="26" t="str">
        <v>obj_00619</v>
      </c>
      <c r="N20" s="26" t="str">
        <f>_xll.qlRateHelperQuoteName(M20,trigger)</f>
        <v>EURFUT3MZ6_Quote</v>
      </c>
      <c r="O20" s="31">
        <f>_xll.qlRateHelperRate(M20,trigger)</f>
        <v>-4.750000000000032E-4</v>
      </c>
      <c r="P20" s="27">
        <f>_xll.qlRateHelperEarliestDate(M20,trigger)</f>
        <v>42725</v>
      </c>
      <c r="Q20" s="27">
        <f>_xll.qlRateHelperPillarDate(M20,trigger)</f>
        <v>42815</v>
      </c>
      <c r="R20" s="37">
        <f t="shared" si="0"/>
        <v>1</v>
      </c>
      <c r="S20" s="26" t="b">
        <f>IF(Q20&lt;_xll.qlCalendarAdvance(calendar,$V$7,$V$27),TRUE,FALSE)</f>
        <v>0</v>
      </c>
      <c r="AC20" s="44" t="s">
        <v>74</v>
      </c>
      <c r="AD20" s="45">
        <f>_xll.qlCalendarAdvance(calendar,AD19,AC20,,,trigger)</f>
        <v>42807</v>
      </c>
      <c r="AE20" s="45">
        <f>_xll.qlInterestRateIndexMaturity($V$5,AD20,trigger)</f>
        <v>42899</v>
      </c>
      <c r="AF20" s="49">
        <f>_xll.qlTenorBasisValue($V$13,AD20,trigger)</f>
        <v>1.4565631574120154E-3</v>
      </c>
      <c r="AG20" s="49">
        <f>_xll.qlTenorBasisForwardRate($V$13,AD20,_xll.ohTrigger($AA$9:$AA$12))</f>
        <v>-2.524420271299771E-4</v>
      </c>
      <c r="AH20" s="49">
        <f>_xll.qlTenorBasisForwardRate2($V$13,AD20,AE20,_xll.ohTrigger($AA$9:$AA$12))</f>
        <v>-2.524420271299771E-4</v>
      </c>
      <c r="AI20" s="49">
        <f>_xll.qlIndexFixing($V$5,_xll.qlInterestRateIndexFixingDate($V$5,AD20,trigger),,trigger)</f>
        <v>-2.3227931695633748E-4</v>
      </c>
      <c r="AJ20" s="49">
        <f t="shared" si="5"/>
        <v>-2.0162710173639623E-5</v>
      </c>
      <c r="AK20" s="52">
        <f t="shared" si="6"/>
        <v>0.92012934453557427</v>
      </c>
      <c r="BC20" s="45">
        <v>42809</v>
      </c>
      <c r="BD20" s="49">
        <f>_xll.qlTenorBasisForwardRate($V$13,BC20,trigger)</f>
        <v>-2.5018299801881228E-4</v>
      </c>
    </row>
    <row r="21" spans="1:56" ht="11.25" customHeight="1" x14ac:dyDescent="0.2">
      <c r="A21" s="7" t="s">
        <v>86</v>
      </c>
      <c r="B21" s="7" t="s">
        <v>87</v>
      </c>
      <c r="C21" s="7" t="str">
        <v>H7</v>
      </c>
      <c r="D21" s="7" t="b">
        <v>1</v>
      </c>
      <c r="E21" s="7" t="s">
        <v>58</v>
      </c>
      <c r="F21" s="7" t="str">
        <f t="shared" si="3"/>
        <v>Euribor3M</v>
      </c>
      <c r="G21" s="7" t="str">
        <f t="shared" si="11"/>
        <v>EURFUT3MH7_Quote</v>
      </c>
      <c r="H21" s="7" t="str">
        <f>_xll.qlFuturesRateHelper(,G21,B21,C21,F21,0,,trigger)</f>
        <v>obj_0061b#0000</v>
      </c>
      <c r="I21" s="16" t="b">
        <v>1</v>
      </c>
      <c r="J21" s="19">
        <v>20</v>
      </c>
      <c r="K21" s="19">
        <v>1</v>
      </c>
      <c r="M21" s="26" t="str">
        <v>obj_0061b</v>
      </c>
      <c r="N21" s="26" t="str">
        <f>_xll.qlRateHelperQuoteName(M21,trigger)</f>
        <v>EURFUT3MH7_Quote</v>
      </c>
      <c r="O21" s="31">
        <f>_xll.qlRateHelperRate(M21,trigger)</f>
        <v>-2.2500000000014175E-4</v>
      </c>
      <c r="P21" s="27">
        <f>_xll.qlRateHelperEarliestDate(M21,trigger)</f>
        <v>42809</v>
      </c>
      <c r="Q21" s="27">
        <f>_xll.qlRateHelperPillarDate(M21,trigger)</f>
        <v>42901</v>
      </c>
      <c r="R21" s="37">
        <f t="shared" si="0"/>
        <v>1</v>
      </c>
      <c r="S21" s="26" t="b">
        <f>IF(Q21&lt;_xll.qlCalendarAdvance(calendar,$V$7,$V$27),TRUE,FALSE)</f>
        <v>0</v>
      </c>
      <c r="AC21" s="44" t="s">
        <v>74</v>
      </c>
      <c r="AD21" s="45">
        <f>_xll.qlCalendarAdvance(calendar,AD20,AC21,,,trigger)</f>
        <v>42838</v>
      </c>
      <c r="AE21" s="45">
        <f>_xll.qlInterestRateIndexMaturity($V$5,AD21,trigger)</f>
        <v>42929</v>
      </c>
      <c r="AF21" s="49">
        <f>_xll.qlTenorBasisValue($V$13,AD21,trigger)</f>
        <v>1.4717560980511556E-3</v>
      </c>
      <c r="AG21" s="49">
        <f>_xll.qlTenorBasisForwardRate($V$13,AD21,_xll.ohTrigger($AA$9:$AA$12))</f>
        <v>-1.608212863451237E-4</v>
      </c>
      <c r="AH21" s="49">
        <f>_xll.qlTenorBasisForwardRate2($V$13,AD21,AE21,_xll.ohTrigger($AA$9:$AA$12))</f>
        <v>-1.608212863451237E-4</v>
      </c>
      <c r="AI21" s="49">
        <f>_xll.qlIndexFixing($V$5,_xll.qlInterestRateIndexFixingDate($V$5,AD21,trigger),,trigger)</f>
        <v>-1.2296153881558453E-4</v>
      </c>
      <c r="AJ21" s="49">
        <f t="shared" si="5"/>
        <v>-3.7859747529539169E-5</v>
      </c>
      <c r="AK21" s="52">
        <f t="shared" si="6"/>
        <v>0.7645849726118229</v>
      </c>
      <c r="BC21" s="45">
        <v>42844</v>
      </c>
      <c r="BD21" s="49">
        <f>_xll.qlTenorBasisForwardRate($V$13,BC21,trigger)</f>
        <v>-1.4604791734226888E-4</v>
      </c>
    </row>
    <row r="22" spans="1:56" ht="11.25" customHeight="1" x14ac:dyDescent="0.2">
      <c r="A22" s="7" t="s">
        <v>86</v>
      </c>
      <c r="B22" s="7" t="s">
        <v>87</v>
      </c>
      <c r="C22" s="7" t="str">
        <v>M7</v>
      </c>
      <c r="D22" s="7" t="b">
        <v>1</v>
      </c>
      <c r="E22" s="7" t="s">
        <v>58</v>
      </c>
      <c r="F22" s="7" t="str">
        <f t="shared" si="3"/>
        <v>Euribor3M</v>
      </c>
      <c r="G22" s="7" t="str">
        <f t="shared" si="11"/>
        <v>EURFUT3MM7_Quote</v>
      </c>
      <c r="H22" s="7" t="str">
        <f>_xll.qlFuturesRateHelper(,G22,B22,C22,F22,0,,trigger)</f>
        <v>obj_00620#0000</v>
      </c>
      <c r="I22" s="16" t="b">
        <v>1</v>
      </c>
      <c r="J22" s="19">
        <v>20</v>
      </c>
      <c r="K22" s="19">
        <v>1</v>
      </c>
      <c r="M22" s="26" t="str">
        <v>obj_005b0</v>
      </c>
      <c r="N22" s="26" t="str">
        <f>_xll.qlRateHelperQuoteName(M22,trigger)</f>
        <v>EURAB3E3Y_Quote</v>
      </c>
      <c r="O22" s="31">
        <f>_xll.qlRateHelperRate(M22,trigger)</f>
        <v>2.5000000000000001E-4</v>
      </c>
      <c r="P22" s="27">
        <f>_xll.qlRateHelperEarliestDate(M22,trigger)</f>
        <v>42279</v>
      </c>
      <c r="Q22" s="27">
        <f>_xll.qlRateHelperPillarDate(M22,trigger)</f>
        <v>43375</v>
      </c>
      <c r="R22" s="37">
        <f t="shared" si="0"/>
        <v>1</v>
      </c>
      <c r="S22" s="26" t="b">
        <f>IF(Q22&lt;_xll.qlCalendarAdvance(calendar,$V$7,$V$27),TRUE,FALSE)</f>
        <v>0</v>
      </c>
      <c r="U22" s="36" t="s">
        <v>98</v>
      </c>
      <c r="V22" s="33">
        <v>6</v>
      </c>
      <c r="AC22" s="44" t="s">
        <v>74</v>
      </c>
      <c r="AD22" s="45">
        <f>_xll.qlCalendarAdvance(calendar,AD21,AC22,,,trigger)</f>
        <v>42870</v>
      </c>
      <c r="AE22" s="45">
        <f>_xll.qlInterestRateIndexMaturity($V$5,AD22,trigger)</f>
        <v>42962</v>
      </c>
      <c r="AF22" s="49">
        <f>_xll.qlTenorBasisValue($V$13,AD22,trigger)</f>
        <v>1.4867743628459063E-3</v>
      </c>
      <c r="AG22" s="49">
        <f>_xll.qlTenorBasisForwardRate($V$13,AD22,_xll.ohTrigger($AA$9:$AA$12))</f>
        <v>-5.4987976559074248E-5</v>
      </c>
      <c r="AH22" s="49">
        <f>_xll.qlTenorBasisForwardRate2($V$13,AD22,AE22,_xll.ohTrigger($AA$9:$AA$12))</f>
        <v>-5.4987976559074248E-5</v>
      </c>
      <c r="AI22" s="49">
        <f>_xll.qlIndexFixing($V$5,_xll.qlInterestRateIndexFixingDate($V$5,AD22,trigger),,trigger)</f>
        <v>-8.4776467354859104E-6</v>
      </c>
      <c r="AJ22" s="49">
        <f t="shared" si="5"/>
        <v>-4.6510329823588336E-5</v>
      </c>
      <c r="AK22" s="52">
        <f t="shared" si="6"/>
        <v>0.15417273495012626</v>
      </c>
      <c r="BC22" s="45">
        <v>42872</v>
      </c>
      <c r="BD22" s="49">
        <f>_xll.qlTenorBasisForwardRate($V$13,BC22,trigger)</f>
        <v>-5.2344559272272278E-5</v>
      </c>
    </row>
    <row r="23" spans="1:56" ht="11.25" customHeight="1" x14ac:dyDescent="0.2">
      <c r="A23" s="7" t="s">
        <v>86</v>
      </c>
      <c r="B23" s="7" t="s">
        <v>87</v>
      </c>
      <c r="C23" s="7" t="str">
        <v>U7</v>
      </c>
      <c r="D23" s="7" t="b">
        <v>1</v>
      </c>
      <c r="E23" s="7" t="s">
        <v>58</v>
      </c>
      <c r="F23" s="7" t="str">
        <f t="shared" si="3"/>
        <v>Euribor3M</v>
      </c>
      <c r="G23" s="7" t="str">
        <f t="shared" si="11"/>
        <v>EURFUT3MU7_Quote</v>
      </c>
      <c r="H23" s="7" t="str">
        <f>_xll.qlFuturesRateHelper(,G23,B23,C23,F23,0,,trigger)</f>
        <v>obj_0061a#0000</v>
      </c>
      <c r="I23" s="16" t="b">
        <v>1</v>
      </c>
      <c r="J23" s="19">
        <v>20</v>
      </c>
      <c r="K23" s="19">
        <v>1</v>
      </c>
      <c r="M23" s="26" t="str">
        <v>obj_005b4</v>
      </c>
      <c r="N23" s="26" t="str">
        <f>_xll.qlRateHelperQuoteName(M23,trigger)</f>
        <v>EURAB3E4Y_Quote</v>
      </c>
      <c r="O23" s="31">
        <f>_xll.qlRateHelperRate(M23,trigger)</f>
        <v>1.25E-3</v>
      </c>
      <c r="P23" s="27">
        <f>_xll.qlRateHelperEarliestDate(M23,trigger)</f>
        <v>42279</v>
      </c>
      <c r="Q23" s="27">
        <f>_xll.qlRateHelperPillarDate(M23,trigger)</f>
        <v>43740</v>
      </c>
      <c r="R23" s="37">
        <f t="shared" si="0"/>
        <v>1</v>
      </c>
      <c r="S23" s="26" t="b">
        <f>IF(Q23&lt;_xll.qlCalendarAdvance(calendar,$V$7,$V$27),TRUE,FALSE)</f>
        <v>0</v>
      </c>
      <c r="U23" s="36" t="s">
        <v>100</v>
      </c>
      <c r="V23" s="33">
        <v>0</v>
      </c>
      <c r="AC23" s="44" t="s">
        <v>74</v>
      </c>
      <c r="AD23" s="45">
        <f>_xll.qlCalendarAdvance(calendar,AD22,AC23,,,trigger)</f>
        <v>42901</v>
      </c>
      <c r="AE23" s="45">
        <f>_xll.qlInterestRateIndexMaturity($V$5,AD23,trigger)</f>
        <v>42993</v>
      </c>
      <c r="AF23" s="49">
        <f>_xll.qlTenorBasisValue($V$13,AD23,trigger)</f>
        <v>1.5006938038460396E-3</v>
      </c>
      <c r="AG23" s="49">
        <f>_xll.qlTenorBasisForwardRate($V$13,AD23,_xll.ohTrigger($AA$9:$AA$12))</f>
        <v>5.8878272626101783E-5</v>
      </c>
      <c r="AH23" s="49">
        <f>_xll.qlTenorBasisForwardRate2($V$13,AD23,AE23,_xll.ohTrigger($AA$9:$AA$12))</f>
        <v>5.8878272626101783E-5</v>
      </c>
      <c r="AI23" s="49">
        <f>_xll.qlIndexFixing($V$5,_xll.qlInterestRateIndexFixingDate($V$5,AD23,trigger),,trigger)</f>
        <v>1.0287484635988474E-4</v>
      </c>
      <c r="AJ23" s="49">
        <f t="shared" si="5"/>
        <v>-4.3996573733782959E-5</v>
      </c>
      <c r="AK23" s="52">
        <f t="shared" si="6"/>
        <v>1.7472463401427727</v>
      </c>
      <c r="BC23" s="45">
        <v>42907</v>
      </c>
      <c r="BD23" s="49">
        <f>_xll.qlTenorBasisForwardRate($V$13,BC23,trigger)</f>
        <v>7.8271889619295436E-5</v>
      </c>
    </row>
    <row r="24" spans="1:56" ht="11.25" customHeight="1" x14ac:dyDescent="0.2">
      <c r="A24" s="7" t="s">
        <v>86</v>
      </c>
      <c r="B24" s="7" t="s">
        <v>87</v>
      </c>
      <c r="C24" s="7" t="str">
        <v>Z7</v>
      </c>
      <c r="D24" s="7" t="b">
        <v>1</v>
      </c>
      <c r="E24" s="7" t="s">
        <v>58</v>
      </c>
      <c r="F24" s="7" t="str">
        <f t="shared" si="3"/>
        <v>Euribor3M</v>
      </c>
      <c r="G24" s="7" t="str">
        <f t="shared" si="11"/>
        <v>EURFUT3MZ7_Quote</v>
      </c>
      <c r="H24" s="7" t="str">
        <f>_xll.qlFuturesRateHelper(,G24,B24,C24,F24,0,,trigger)</f>
        <v>obj_0061f#0000</v>
      </c>
      <c r="I24" s="16" t="b">
        <v>1</v>
      </c>
      <c r="J24" s="19">
        <v>20</v>
      </c>
      <c r="K24" s="19">
        <v>1</v>
      </c>
      <c r="M24" s="26" t="str">
        <v>obj_005d8</v>
      </c>
      <c r="N24" s="26" t="str">
        <f>_xll.qlRateHelperQuoteName(M24,trigger)</f>
        <v>EURAB3E5Y_Quote</v>
      </c>
      <c r="O24" s="31">
        <f>_xll.qlRateHelperRate(M24,trigger)</f>
        <v>2.4199999999999998E-3</v>
      </c>
      <c r="P24" s="27">
        <f>_xll.qlRateHelperEarliestDate(M24,trigger)</f>
        <v>42279</v>
      </c>
      <c r="Q24" s="27">
        <f>_xll.qlRateHelperPillarDate(M24,trigger)</f>
        <v>44106</v>
      </c>
      <c r="R24" s="37">
        <f t="shared" si="0"/>
        <v>1</v>
      </c>
      <c r="S24" s="26" t="b">
        <f>IF(Q24&lt;_xll.qlCalendarAdvance(calendar,$V$7,$V$27),TRUE,FALSE)</f>
        <v>0</v>
      </c>
      <c r="U24" s="36" t="s">
        <v>99</v>
      </c>
      <c r="V24" s="33" t="s">
        <v>101</v>
      </c>
      <c r="AC24" s="44" t="s">
        <v>74</v>
      </c>
      <c r="AD24" s="45">
        <f>_xll.qlCalendarAdvance(calendar,AD23,AC24,,,trigger)</f>
        <v>42933</v>
      </c>
      <c r="AE24" s="45">
        <f>_xll.qlInterestRateIndexMaturity($V$5,AD24,trigger)</f>
        <v>43025</v>
      </c>
      <c r="AF24" s="49">
        <f>_xll.qlTenorBasisValue($V$13,AD24,trigger)</f>
        <v>1.5144272840487496E-3</v>
      </c>
      <c r="AG24" s="49">
        <f>_xll.qlTenorBasisForwardRate($V$13,AD24,_xll.ohTrigger($AA$9:$AA$12))</f>
        <v>1.9522782698542531E-4</v>
      </c>
      <c r="AH24" s="49">
        <f>_xll.qlTenorBasisForwardRate2($V$13,AD24,AE24,_xll.ohTrigger($AA$9:$AA$12))</f>
        <v>1.9522782698542531E-4</v>
      </c>
      <c r="AI24" s="49">
        <f>_xll.qlIndexFixing($V$5,_xll.qlInterestRateIndexFixingDate($V$5,AD24,trigger),,trigger)</f>
        <v>2.2442184460965157E-4</v>
      </c>
      <c r="AJ24" s="49">
        <f t="shared" si="5"/>
        <v>-2.9194017624226262E-5</v>
      </c>
      <c r="AK24" s="52">
        <f t="shared" si="6"/>
        <v>1.1495381989085283</v>
      </c>
      <c r="BC24" s="45">
        <v>42935</v>
      </c>
      <c r="BD24" s="49">
        <f>_xll.qlTenorBasisForwardRate($V$13,BC24,trigger)</f>
        <v>1.9968002275921643E-4</v>
      </c>
    </row>
    <row r="25" spans="1:56" ht="11.25" customHeight="1" x14ac:dyDescent="0.2">
      <c r="A25" s="7" t="s">
        <v>86</v>
      </c>
      <c r="B25" s="7" t="s">
        <v>87</v>
      </c>
      <c r="C25" s="7" t="str">
        <v>H8</v>
      </c>
      <c r="D25" s="7" t="b">
        <v>1</v>
      </c>
      <c r="E25" s="7" t="s">
        <v>58</v>
      </c>
      <c r="F25" s="7" t="str">
        <f t="shared" si="3"/>
        <v>Euribor3M</v>
      </c>
      <c r="G25" s="7" t="str">
        <f t="shared" si="11"/>
        <v>EURFUT3MH8_Quote</v>
      </c>
      <c r="H25" s="7" t="str">
        <f>_xll.qlFuturesRateHelper(,G25,B25,C25,F25,0,,trigger)</f>
        <v>obj_00622#0000</v>
      </c>
      <c r="I25" s="16" t="b">
        <v>1</v>
      </c>
      <c r="J25" s="19">
        <v>20</v>
      </c>
      <c r="K25" s="19">
        <v>1</v>
      </c>
      <c r="M25" s="26" t="str">
        <v>obj_005d7</v>
      </c>
      <c r="N25" s="26" t="str">
        <f>_xll.qlRateHelperQuoteName(M25,trigger)</f>
        <v>EURAB3E6Y_Quote</v>
      </c>
      <c r="O25" s="31">
        <f>_xll.qlRateHelperRate(M25,trigger)</f>
        <v>3.7399999999999998E-3</v>
      </c>
      <c r="P25" s="27">
        <f>_xll.qlRateHelperEarliestDate(M25,trigger)</f>
        <v>42279</v>
      </c>
      <c r="Q25" s="27">
        <f>_xll.qlRateHelperPillarDate(M25,trigger)</f>
        <v>44473</v>
      </c>
      <c r="R25" s="37">
        <f t="shared" si="0"/>
        <v>1</v>
      </c>
      <c r="S25" s="26" t="b">
        <f>IF(Q25&lt;_xll.qlCalendarAdvance(calendar,$V$7,$V$27),TRUE,FALSE)</f>
        <v>0</v>
      </c>
      <c r="AC25" s="44" t="s">
        <v>74</v>
      </c>
      <c r="AD25" s="45">
        <f>_xll.qlCalendarAdvance(calendar,AD24,AC25,,,trigger)</f>
        <v>42964</v>
      </c>
      <c r="AE25" s="45">
        <f>_xll.qlInterestRateIndexMaturity($V$5,AD25,trigger)</f>
        <v>43056</v>
      </c>
      <c r="AF25" s="49">
        <f>_xll.qlTenorBasisValue($V$13,AD25,trigger)</f>
        <v>1.5271304114576449E-3</v>
      </c>
      <c r="AG25" s="49">
        <f>_xll.qlTenorBasisForwardRate($V$13,AD25,_xll.ohTrigger($AA$9:$AA$12))</f>
        <v>3.4606872688829244E-4</v>
      </c>
      <c r="AH25" s="49">
        <f>_xll.qlTenorBasisForwardRate2($V$13,AD25,AE25,_xll.ohTrigger($AA$9:$AA$12))</f>
        <v>3.4606872688829244E-4</v>
      </c>
      <c r="AI25" s="49">
        <f>_xll.qlIndexFixing($V$5,_xll.qlInterestRateIndexFixingDate($V$5,AD25,trigger),,trigger)</f>
        <v>3.5625355599359622E-4</v>
      </c>
      <c r="AJ25" s="49">
        <f t="shared" si="5"/>
        <v>-1.0184829105303777E-5</v>
      </c>
      <c r="AK25" s="52">
        <f t="shared" si="6"/>
        <v>1.029430076496312</v>
      </c>
      <c r="BC25" s="45">
        <v>42963</v>
      </c>
      <c r="BD25" s="49">
        <f>_xll.qlTenorBasisForwardRate($V$13,BC25,trigger)</f>
        <v>3.3602150669768662E-4</v>
      </c>
    </row>
    <row r="26" spans="1:56" ht="11.25" customHeight="1" x14ac:dyDescent="0.2">
      <c r="A26" s="7" t="s">
        <v>86</v>
      </c>
      <c r="B26" s="7" t="s">
        <v>87</v>
      </c>
      <c r="C26" s="7" t="str">
        <v>M8</v>
      </c>
      <c r="D26" s="7" t="b">
        <v>1</v>
      </c>
      <c r="E26" s="7" t="s">
        <v>58</v>
      </c>
      <c r="F26" s="7" t="str">
        <f t="shared" si="3"/>
        <v>Euribor3M</v>
      </c>
      <c r="G26" s="7" t="str">
        <f t="shared" si="11"/>
        <v>EURFUT3MM8_Quote</v>
      </c>
      <c r="H26" s="7" t="str">
        <f>_xll.qlFuturesRateHelper(,G26,B26,C26,F26,0,,trigger)</f>
        <v>obj_00623#0000</v>
      </c>
      <c r="I26" s="16" t="b">
        <v>1</v>
      </c>
      <c r="J26" s="19">
        <v>20</v>
      </c>
      <c r="K26" s="19">
        <v>1</v>
      </c>
      <c r="M26" s="26" t="str">
        <v>obj_005ad</v>
      </c>
      <c r="N26" s="26" t="str">
        <f>_xll.qlRateHelperQuoteName(M26,trigger)</f>
        <v>EURAB3E7Y_Quote</v>
      </c>
      <c r="O26" s="31">
        <f>_xll.qlRateHelperRate(M26,trigger)</f>
        <v>5.0899999999999999E-3</v>
      </c>
      <c r="P26" s="27">
        <f>_xll.qlRateHelperEarliestDate(M26,trigger)</f>
        <v>42279</v>
      </c>
      <c r="Q26" s="27">
        <f>_xll.qlRateHelperPillarDate(M26,trigger)</f>
        <v>44837</v>
      </c>
      <c r="R26" s="37">
        <f t="shared" si="0"/>
        <v>1</v>
      </c>
      <c r="S26" s="26" t="b">
        <f>IF(Q26&lt;_xll.qlCalendarAdvance(calendar,$V$7,$V$27),TRUE,FALSE)</f>
        <v>0</v>
      </c>
      <c r="AC26" s="44" t="s">
        <v>74</v>
      </c>
      <c r="AD26" s="45">
        <f>_xll.qlCalendarAdvance(calendar,AD25,AC26,,,trigger)</f>
        <v>42996</v>
      </c>
      <c r="AE26" s="45">
        <f>_xll.qlInterestRateIndexMaturity($V$5,AD26,trigger)</f>
        <v>43087</v>
      </c>
      <c r="AF26" s="49">
        <f>_xll.qlTenorBasisValue($V$13,AD26,trigger)</f>
        <v>1.5396370204789373E-3</v>
      </c>
      <c r="AG26" s="49">
        <f>_xll.qlTenorBasisForwardRate($V$13,AD26,_xll.ohTrigger($AA$9:$AA$12))</f>
        <v>5.1327414694139501E-4</v>
      </c>
      <c r="AH26" s="49">
        <f>_xll.qlTenorBasisForwardRate2($V$13,AD26,AE26,_xll.ohTrigger($AA$9:$AA$12))</f>
        <v>5.1327414694139501E-4</v>
      </c>
      <c r="AI26" s="49">
        <f>_xll.qlIndexFixing($V$5,_xll.qlInterestRateIndexFixingDate($V$5,AD26,trigger),,trigger)</f>
        <v>5.139285335100639E-4</v>
      </c>
      <c r="AJ26" s="49">
        <f t="shared" si="5"/>
        <v>-6.5438656866889135E-7</v>
      </c>
      <c r="AK26" s="52">
        <f t="shared" si="6"/>
        <v>1.0012749260265073</v>
      </c>
      <c r="BC26" s="45">
        <v>42998</v>
      </c>
      <c r="BD26" s="49">
        <f>_xll.qlTenorBasisForwardRate($V$13,BC26,trigger)</f>
        <v>5.1914062698687796E-4</v>
      </c>
    </row>
    <row r="27" spans="1:56" ht="11.25" customHeight="1" x14ac:dyDescent="0.2">
      <c r="A27" s="8" t="s">
        <v>86</v>
      </c>
      <c r="B27" s="8" t="s">
        <v>87</v>
      </c>
      <c r="C27" s="8" t="str">
        <v>U8</v>
      </c>
      <c r="D27" s="8" t="b">
        <v>1</v>
      </c>
      <c r="E27" s="8" t="s">
        <v>58</v>
      </c>
      <c r="F27" s="8" t="str">
        <f t="shared" si="3"/>
        <v>Euribor3M</v>
      </c>
      <c r="G27" s="8" t="str">
        <f t="shared" si="11"/>
        <v>EURFUT3MU8_Quote</v>
      </c>
      <c r="H27" s="8" t="str">
        <f>_xll.qlFuturesRateHelper(,G27,B27,C27,F27,0,,trigger)</f>
        <v>obj_0061d#0000</v>
      </c>
      <c r="I27" s="17" t="b">
        <v>1</v>
      </c>
      <c r="J27" s="20">
        <v>20</v>
      </c>
      <c r="K27" s="20">
        <v>1</v>
      </c>
      <c r="M27" s="26" t="str">
        <v>obj_005bf</v>
      </c>
      <c r="N27" s="26" t="str">
        <f>_xll.qlRateHelperQuoteName(M27,trigger)</f>
        <v>EURAB3E8Y_Quote</v>
      </c>
      <c r="O27" s="31">
        <f>_xll.qlRateHelperRate(M27,trigger)</f>
        <v>6.3899999999999998E-3</v>
      </c>
      <c r="P27" s="27">
        <f>_xll.qlRateHelperEarliestDate(M27,trigger)</f>
        <v>42279</v>
      </c>
      <c r="Q27" s="27">
        <f>_xll.qlRateHelperPillarDate(M27,trigger)</f>
        <v>45201</v>
      </c>
      <c r="R27" s="37">
        <f t="shared" si="0"/>
        <v>1</v>
      </c>
      <c r="S27" s="26" t="b">
        <f>IF(Q27&lt;_xll.qlCalendarAdvance(calendar,$V$7,$V$27),TRUE,FALSE)</f>
        <v>0</v>
      </c>
      <c r="U27" s="36" t="s">
        <v>127</v>
      </c>
      <c r="V27" s="69" t="s">
        <v>129</v>
      </c>
      <c r="W27" s="22" t="s">
        <v>125</v>
      </c>
      <c r="X27" s="22" t="s">
        <v>124</v>
      </c>
      <c r="AC27" s="44" t="s">
        <v>74</v>
      </c>
      <c r="AD27" s="45">
        <f>_xll.qlCalendarAdvance(calendar,AD26,AC27,,,trigger)</f>
        <v>43026</v>
      </c>
      <c r="AE27" s="45">
        <f>_xll.qlInterestRateIndexMaturity($V$5,AD27,trigger)</f>
        <v>43118</v>
      </c>
      <c r="AF27" s="49">
        <f>_xll.qlTenorBasisValue($V$13,AD27,trigger)</f>
        <v>1.5508152382134029E-3</v>
      </c>
      <c r="AG27" s="49">
        <f>_xll.qlTenorBasisForwardRate($V$13,AD27,_xll.ohTrigger($AA$9:$AA$12))</f>
        <v>6.8390346805376992E-4</v>
      </c>
      <c r="AH27" s="49">
        <f>_xll.qlTenorBasisForwardRate2($V$13,AD27,AE27,_xll.ohTrigger($AA$9:$AA$12))</f>
        <v>6.8390346805376992E-4</v>
      </c>
      <c r="AI27" s="49">
        <f>_xll.qlIndexFixing($V$5,_xll.qlInterestRateIndexFixingDate($V$5,AD27,trigger),,trigger)</f>
        <v>6.9684044535536912E-4</v>
      </c>
      <c r="AJ27" s="49">
        <f t="shared" si="5"/>
        <v>-1.2936977301599198E-5</v>
      </c>
      <c r="AK27" s="52">
        <f t="shared" si="6"/>
        <v>1.0189163791469209</v>
      </c>
      <c r="BC27" s="45">
        <v>43026</v>
      </c>
      <c r="BD27" s="49">
        <f>_xll.qlTenorBasisForwardRate($V$13,BC27,trigger)</f>
        <v>6.7868823709190144E-4</v>
      </c>
    </row>
    <row r="28" spans="1:56" ht="11.25" customHeight="1" x14ac:dyDescent="0.2">
      <c r="A28" s="2" t="s">
        <v>14</v>
      </c>
      <c r="B28" s="2" t="s">
        <v>15</v>
      </c>
      <c r="C28" s="2" t="s">
        <v>17</v>
      </c>
      <c r="D28" s="2" t="s">
        <v>16</v>
      </c>
      <c r="E28" s="2" t="s">
        <v>18</v>
      </c>
      <c r="F28" s="4">
        <v>0</v>
      </c>
      <c r="G28" s="5" t="str">
        <f>"EURAB3E"&amp;B28&amp;"_Quote"</f>
        <v>EURAB3E1Y_Quote</v>
      </c>
      <c r="H28" s="6" t="str">
        <f>_xll.qlSwapRateHelper2(,G28,2,B28,"Target",C28,D28,E28,$H$1,F28,A28,$V$6,,,,trigger)</f>
        <v>obj_005d1#0000</v>
      </c>
      <c r="I28" s="15" t="b">
        <v>0</v>
      </c>
      <c r="J28" s="19">
        <v>10</v>
      </c>
      <c r="K28" s="19">
        <v>1</v>
      </c>
      <c r="M28" s="26" t="str">
        <v>obj_005c2</v>
      </c>
      <c r="N28" s="26" t="str">
        <f>_xll.qlRateHelperQuoteName(M28,trigger)</f>
        <v>EURAB3E9Y_Quote</v>
      </c>
      <c r="O28" s="31">
        <f>_xll.qlRateHelperRate(M28,trigger)</f>
        <v>7.6100000000000004E-3</v>
      </c>
      <c r="P28" s="27">
        <f>_xll.qlRateHelperEarliestDate(M28,trigger)</f>
        <v>42279</v>
      </c>
      <c r="Q28" s="27">
        <f>_xll.qlRateHelperPillarDate(M28,trigger)</f>
        <v>45567</v>
      </c>
      <c r="R28" s="37">
        <f t="shared" si="0"/>
        <v>1</v>
      </c>
      <c r="S28" s="26" t="b">
        <f>IF(Q28&lt;_xll.qlCalendarAdvance(calendar,$V$7,$V$27),TRUE,FALSE)</f>
        <v>0</v>
      </c>
      <c r="U28" s="36" t="s">
        <v>119</v>
      </c>
      <c r="V28" s="35">
        <v>1.0495367787855744E-3</v>
      </c>
      <c r="W28" s="35" t="b">
        <v>1</v>
      </c>
      <c r="X28" s="35" t="b">
        <v>0</v>
      </c>
      <c r="Z28" s="36" t="s">
        <v>114</v>
      </c>
      <c r="AA28" s="35" t="e">
        <f t="array" ref="AA28:AA32">_xll.qlTenorInstCoefficients(V33,V34)</f>
        <v>#NUM!</v>
      </c>
      <c r="AC28" s="44" t="s">
        <v>74</v>
      </c>
      <c r="AD28" s="45">
        <f>_xll.qlCalendarAdvance(calendar,AD27,AC28,,,trigger)</f>
        <v>43059</v>
      </c>
      <c r="AE28" s="45">
        <f>_xll.qlInterestRateIndexMaturity($V$5,AD28,trigger)</f>
        <v>43151</v>
      </c>
      <c r="AF28" s="49">
        <f>_xll.qlTenorBasisValue($V$13,AD28,trigger)</f>
        <v>1.5625143484087175E-3</v>
      </c>
      <c r="AG28" s="49">
        <f>_xll.qlTenorBasisForwardRate($V$13,AD28,_xll.ohTrigger($AA$9:$AA$12))</f>
        <v>8.7536533708588581E-4</v>
      </c>
      <c r="AH28" s="49">
        <f>_xll.qlTenorBasisForwardRate2($V$13,AD28,AE28,_xll.ohTrigger($AA$9:$AA$12))</f>
        <v>8.7536533708588581E-4</v>
      </c>
      <c r="AI28" s="49">
        <f>_xll.qlIndexFixing($V$5,_xll.qlInterestRateIndexFixingDate($V$5,AD28,trigger),,trigger)</f>
        <v>9.1956081643338762E-4</v>
      </c>
      <c r="AJ28" s="49">
        <f t="shared" si="5"/>
        <v>-4.4195479347501816E-5</v>
      </c>
      <c r="AK28" s="52">
        <f t="shared" si="6"/>
        <v>1.0504880390793514</v>
      </c>
      <c r="BC28" s="45">
        <v>43054</v>
      </c>
      <c r="BD28" s="49">
        <f>_xll.qlTenorBasisForwardRate($V$13,BC28,trigger)</f>
        <v>8.4061007984241305E-4</v>
      </c>
    </row>
    <row r="29" spans="1:56" ht="11.25" customHeight="1" x14ac:dyDescent="0.2">
      <c r="A29" s="7" t="s">
        <v>14</v>
      </c>
      <c r="B29" s="7" t="s">
        <v>19</v>
      </c>
      <c r="C29" s="7" t="s">
        <v>17</v>
      </c>
      <c r="D29" s="7" t="s">
        <v>16</v>
      </c>
      <c r="E29" s="7" t="s">
        <v>18</v>
      </c>
      <c r="F29" s="9">
        <v>0</v>
      </c>
      <c r="G29" s="10" t="str">
        <f t="shared" ref="G29:G64" si="12">"EURAB3E"&amp;B29&amp;"_Quote"</f>
        <v>EURAB3E15M_Quote</v>
      </c>
      <c r="H29" s="11" t="str">
        <f>_xll.qlSwapRateHelper2(,G29,2,B29,"Target",C29,D29,E29,$H$1,F29,A29,$V$6,,,,trigger)</f>
        <v>obj_005b3#0000</v>
      </c>
      <c r="I29" s="16" t="b">
        <v>0</v>
      </c>
      <c r="J29" s="19">
        <v>10</v>
      </c>
      <c r="K29" s="19">
        <v>1</v>
      </c>
      <c r="M29" s="26" t="str">
        <v>obj_005d5</v>
      </c>
      <c r="N29" s="26" t="str">
        <f>_xll.qlRateHelperQuoteName(M29,trigger)</f>
        <v>EURAB3E10Y_Quote</v>
      </c>
      <c r="O29" s="31">
        <f>_xll.qlRateHelperRate(M29,trigger)</f>
        <v>8.6999999999999994E-3</v>
      </c>
      <c r="P29" s="27">
        <f>_xll.qlRateHelperEarliestDate(M29,trigger)</f>
        <v>42279</v>
      </c>
      <c r="Q29" s="27">
        <f>_xll.qlRateHelperPillarDate(M29,trigger)</f>
        <v>45932</v>
      </c>
      <c r="R29" s="37">
        <f t="shared" si="0"/>
        <v>1</v>
      </c>
      <c r="S29" s="26" t="b">
        <f>IF(Q29&lt;_xll.qlCalendarAdvance(calendar,$V$7,$V$27),TRUE,FALSE)</f>
        <v>0</v>
      </c>
      <c r="U29" s="36" t="s">
        <v>120</v>
      </c>
      <c r="V29" s="35">
        <v>2.9727151846748292E-4</v>
      </c>
      <c r="W29" s="35" t="b">
        <v>1</v>
      </c>
      <c r="X29" s="35" t="b">
        <v>0</v>
      </c>
      <c r="Z29" s="36" t="s">
        <v>115</v>
      </c>
      <c r="AA29" s="35" t="e">
        <v>#NUM!</v>
      </c>
      <c r="AC29" s="44" t="s">
        <v>74</v>
      </c>
      <c r="AD29" s="45">
        <f>_xll.qlCalendarAdvance(calendar,AD28,AC29,,,trigger)</f>
        <v>43089</v>
      </c>
      <c r="AE29" s="45">
        <f>_xll.qlInterestRateIndexMaturity($V$5,AD29,trigger)</f>
        <v>43179</v>
      </c>
      <c r="AF29" s="49">
        <f>_xll.qlTenorBasisValue($V$13,AD29,trigger)</f>
        <v>1.5726196138697156E-3</v>
      </c>
      <c r="AG29" s="49">
        <f>_xll.qlTenorBasisForwardRate($V$13,AD29,_xll.ohTrigger($AA$9:$AA$12))</f>
        <v>1.0493797186663656E-3</v>
      </c>
      <c r="AH29" s="49">
        <f>_xll.qlTenorBasisForwardRate2($V$13,AD29,AE29,_xll.ohTrigger($AA$9:$AA$12))</f>
        <v>1.0493797186663656E-3</v>
      </c>
      <c r="AI29" s="49">
        <f>_xll.qlIndexFixing($V$5,_xll.qlInterestRateIndexFixingDate($V$5,AD29,trigger),,trigger)</f>
        <v>1.1262175534740848E-3</v>
      </c>
      <c r="AJ29" s="49">
        <f t="shared" si="5"/>
        <v>-7.6837834807719219E-5</v>
      </c>
      <c r="AK29" s="52">
        <f t="shared" si="6"/>
        <v>1.0732221458457105</v>
      </c>
      <c r="BC29" s="45">
        <v>43089</v>
      </c>
      <c r="BD29" s="49">
        <f>_xll.qlTenorBasisForwardRate($V$13,BC29,trigger)</f>
        <v>1.0440357567427228E-3</v>
      </c>
    </row>
    <row r="30" spans="1:56" ht="11.25" customHeight="1" x14ac:dyDescent="0.2">
      <c r="A30" s="7" t="s">
        <v>14</v>
      </c>
      <c r="B30" s="7" t="s">
        <v>20</v>
      </c>
      <c r="C30" s="7" t="s">
        <v>17</v>
      </c>
      <c r="D30" s="7" t="s">
        <v>16</v>
      </c>
      <c r="E30" s="7" t="s">
        <v>18</v>
      </c>
      <c r="F30" s="9">
        <v>0</v>
      </c>
      <c r="G30" s="10" t="str">
        <f t="shared" si="12"/>
        <v>EURAB3E18M_Quote</v>
      </c>
      <c r="H30" s="11" t="str">
        <f>_xll.qlSwapRateHelper2(,G30,2,B30,"Target",C30,D30,E30,$H$1,F30,A30,$V$6,,,,trigger)</f>
        <v>obj_005d6#0000</v>
      </c>
      <c r="I30" s="16" t="b">
        <v>0</v>
      </c>
      <c r="J30" s="19">
        <v>10</v>
      </c>
      <c r="K30" s="19">
        <v>1</v>
      </c>
      <c r="M30" s="26" t="str">
        <v>obj_005b6</v>
      </c>
      <c r="N30" s="26" t="str">
        <f>_xll.qlRateHelperQuoteName(M30,trigger)</f>
        <v>EURAB3E15Y_Quote</v>
      </c>
      <c r="O30" s="31">
        <f>_xll.qlRateHelperRate(M30,trigger)</f>
        <v>1.2570000000000001E-2</v>
      </c>
      <c r="P30" s="27">
        <f>_xll.qlRateHelperEarliestDate(M30,trigger)</f>
        <v>42279</v>
      </c>
      <c r="Q30" s="27">
        <f>_xll.qlRateHelperPillarDate(M30,trigger)</f>
        <v>47758</v>
      </c>
      <c r="R30" s="37">
        <f t="shared" si="0"/>
        <v>1</v>
      </c>
      <c r="S30" s="26" t="b">
        <f>IF(Q30&lt;_xll.qlCalendarAdvance(calendar,$V$7,$V$27),TRUE,FALSE)</f>
        <v>0</v>
      </c>
      <c r="U30" s="36" t="s">
        <v>121</v>
      </c>
      <c r="V30" s="35">
        <v>-9.4467167136745903E-4</v>
      </c>
      <c r="W30" s="35" t="b">
        <v>1</v>
      </c>
      <c r="X30" s="35" t="b">
        <v>0</v>
      </c>
      <c r="Z30" s="36" t="s">
        <v>116</v>
      </c>
      <c r="AA30" s="35" t="e">
        <v>#NUM!</v>
      </c>
      <c r="AC30" s="44" t="s">
        <v>74</v>
      </c>
      <c r="AD30" s="45">
        <f>_xll.qlCalendarAdvance(calendar,AD29,AC30,,,trigger)</f>
        <v>43122</v>
      </c>
      <c r="AE30" s="45">
        <f>_xll.qlInterestRateIndexMaturity($V$5,AD30,trigger)</f>
        <v>43213</v>
      </c>
      <c r="AF30" s="49">
        <f>_xll.qlTenorBasisValue($V$13,AD30,trigger)</f>
        <v>1.5831658697464533E-3</v>
      </c>
      <c r="AG30" s="49">
        <f>_xll.qlTenorBasisForwardRate($V$13,AD30,_xll.ohTrigger($AA$9:$AA$12))</f>
        <v>1.2574067296090429E-3</v>
      </c>
      <c r="AH30" s="49">
        <f>_xll.qlTenorBasisForwardRate2($V$13,AD30,AE30,_xll.ohTrigger($AA$9:$AA$12))</f>
        <v>1.2574067296090429E-3</v>
      </c>
      <c r="AI30" s="49">
        <f>_xll.qlIndexFixing($V$5,_xll.qlInterestRateIndexFixingDate($V$5,AD30,trigger),,trigger)</f>
        <v>1.3671252567167263E-3</v>
      </c>
      <c r="AJ30" s="49">
        <f t="shared" si="5"/>
        <v>-1.0971852710768342E-4</v>
      </c>
      <c r="AK30" s="52">
        <f t="shared" si="6"/>
        <v>1.0872577858254326</v>
      </c>
      <c r="BC30" s="45">
        <v>43117</v>
      </c>
      <c r="BD30" s="49">
        <f>_xll.qlTenorBasisForwardRate($V$13,BC30,trigger)</f>
        <v>1.2173470083318705E-3</v>
      </c>
    </row>
    <row r="31" spans="1:56" ht="11.25" customHeight="1" x14ac:dyDescent="0.2">
      <c r="A31" s="7" t="s">
        <v>14</v>
      </c>
      <c r="B31" s="7" t="s">
        <v>21</v>
      </c>
      <c r="C31" s="7" t="s">
        <v>17</v>
      </c>
      <c r="D31" s="7" t="s">
        <v>16</v>
      </c>
      <c r="E31" s="7" t="s">
        <v>18</v>
      </c>
      <c r="F31" s="9">
        <v>0</v>
      </c>
      <c r="G31" s="10" t="str">
        <f t="shared" si="12"/>
        <v>EURAB3E21M_Quote</v>
      </c>
      <c r="H31" s="11" t="str">
        <f>_xll.qlSwapRateHelper2(,G31,2,B31,"Target",C31,D31,E31,$H$1,F31,A31,$V$6,,,,trigger)</f>
        <v>obj_005d9#0000</v>
      </c>
      <c r="I31" s="16" t="b">
        <v>0</v>
      </c>
      <c r="J31" s="19">
        <v>10</v>
      </c>
      <c r="K31" s="19">
        <v>1</v>
      </c>
      <c r="M31" s="26" t="str">
        <v>obj_005cb</v>
      </c>
      <c r="N31" s="26" t="str">
        <f>_xll.qlRateHelperQuoteName(M31,trigger)</f>
        <v>EURAB3E20Y_Quote</v>
      </c>
      <c r="O31" s="31">
        <f>_xll.qlRateHelperRate(M31,trigger)</f>
        <v>1.4249999999999999E-2</v>
      </c>
      <c r="P31" s="27">
        <f>_xll.qlRateHelperEarliestDate(M31,trigger)</f>
        <v>42279</v>
      </c>
      <c r="Q31" s="27">
        <f>_xll.qlRateHelperPillarDate(M31,trigger)</f>
        <v>49584</v>
      </c>
      <c r="R31" s="37">
        <f t="shared" si="0"/>
        <v>1</v>
      </c>
      <c r="S31" s="26" t="b">
        <f>IF(Q31&lt;_xll.qlCalendarAdvance(calendar,$V$7,$V$27),TRUE,FALSE)</f>
        <v>0</v>
      </c>
      <c r="U31" s="36" t="s">
        <v>122</v>
      </c>
      <c r="V31" s="35">
        <v>4.0783390767124795E-3</v>
      </c>
      <c r="W31" s="35" t="b">
        <v>1</v>
      </c>
      <c r="X31" s="35" t="b">
        <v>0</v>
      </c>
      <c r="Z31" s="36" t="s">
        <v>117</v>
      </c>
      <c r="AA31" s="35" t="e">
        <v>#NUM!</v>
      </c>
      <c r="AC31" s="44" t="s">
        <v>74</v>
      </c>
      <c r="AD31" s="45">
        <f>_xll.qlCalendarAdvance(calendar,AD30,AC31,,,trigger)</f>
        <v>43153</v>
      </c>
      <c r="AE31" s="45">
        <f>_xll.qlInterestRateIndexMaturity($V$5,AD31,trigger)</f>
        <v>43242</v>
      </c>
      <c r="AF31" s="49">
        <f>_xll.qlTenorBasisValue($V$13,AD31,trigger)</f>
        <v>1.5925420775741445E-3</v>
      </c>
      <c r="AG31" s="49">
        <f>_xll.qlTenorBasisForwardRate($V$13,AD31,_xll.ohTrigger($AA$9:$AA$12))</f>
        <v>1.4497896658726501E-3</v>
      </c>
      <c r="AH31" s="49">
        <f>_xll.qlTenorBasisForwardRate2($V$13,AD31,AE31,_xll.ohTrigger($AA$9:$AA$12))</f>
        <v>1.4497896658726501E-3</v>
      </c>
      <c r="AI31" s="49">
        <f>_xll.qlIndexFixing($V$5,_xll.qlInterestRateIndexFixingDate($V$5,AD31,trigger),,trigger)</f>
        <v>1.5830195564046677E-3</v>
      </c>
      <c r="AJ31" s="49">
        <f t="shared" si="5"/>
        <v>-1.332298905320176E-4</v>
      </c>
      <c r="AK31" s="52">
        <f t="shared" si="6"/>
        <v>1.0918960133791715</v>
      </c>
      <c r="BC31" s="45">
        <v>43152</v>
      </c>
      <c r="BD31" s="49">
        <f>_xll.qlTenorBasisForwardRate($V$13,BC31,trigger)</f>
        <v>1.4379351669809198E-3</v>
      </c>
    </row>
    <row r="32" spans="1:56" ht="11.25" customHeight="1" x14ac:dyDescent="0.2">
      <c r="A32" s="7" t="s">
        <v>14</v>
      </c>
      <c r="B32" s="7" t="s">
        <v>22</v>
      </c>
      <c r="C32" s="7" t="s">
        <v>17</v>
      </c>
      <c r="D32" s="7" t="s">
        <v>16</v>
      </c>
      <c r="E32" s="7" t="s">
        <v>18</v>
      </c>
      <c r="F32" s="9">
        <v>0</v>
      </c>
      <c r="G32" s="10" t="str">
        <f t="shared" si="12"/>
        <v>EURAB3E2Y_Quote</v>
      </c>
      <c r="H32" s="11" t="str">
        <f>_xll.qlSwapRateHelper2(,G32,2,B32,"Target",C32,D32,E32,$H$1,F32,A32,$V$6,,,,trigger)</f>
        <v>obj_005b5#0000</v>
      </c>
      <c r="I32" s="16" t="b">
        <v>0</v>
      </c>
      <c r="J32" s="19">
        <v>10</v>
      </c>
      <c r="K32" s="19">
        <v>1</v>
      </c>
      <c r="M32" s="26" t="str">
        <v>obj_005af</v>
      </c>
      <c r="N32" s="26" t="str">
        <f>_xll.qlRateHelperQuoteName(M32,trigger)</f>
        <v>EURAB3E25Y_Quote</v>
      </c>
      <c r="O32" s="31">
        <f>_xll.qlRateHelperRate(M32,trigger)</f>
        <v>1.468E-2</v>
      </c>
      <c r="P32" s="27">
        <f>_xll.qlRateHelperEarliestDate(M32,trigger)</f>
        <v>42279</v>
      </c>
      <c r="Q32" s="27">
        <f>_xll.qlRateHelperPillarDate(M32,trigger)</f>
        <v>51411</v>
      </c>
      <c r="R32" s="37">
        <f t="shared" si="0"/>
        <v>1</v>
      </c>
      <c r="S32" s="26" t="b">
        <f>IF(Q32&lt;_xll.qlCalendarAdvance(calendar,$V$7,$V$27),TRUE,FALSE)</f>
        <v>0</v>
      </c>
      <c r="U32" s="36" t="s">
        <v>123</v>
      </c>
      <c r="V32" s="35">
        <v>-4.2679727329511573E-3</v>
      </c>
      <c r="W32" s="35" t="b">
        <v>1</v>
      </c>
      <c r="X32" s="35" t="b">
        <v>0</v>
      </c>
      <c r="Z32" s="36" t="s">
        <v>118</v>
      </c>
      <c r="AA32" s="35" t="e">
        <v>#NUM!</v>
      </c>
      <c r="AC32" s="44" t="s">
        <v>74</v>
      </c>
      <c r="AD32" s="45">
        <f>_xll.qlCalendarAdvance(calendar,AD31,AC32,,,trigger)</f>
        <v>43181</v>
      </c>
      <c r="AE32" s="45">
        <f>_xll.qlInterestRateIndexMaturity($V$5,AD32,trigger)</f>
        <v>43273</v>
      </c>
      <c r="AF32" s="49">
        <f>_xll.qlTenorBasisValue($V$13,AD32,trigger)</f>
        <v>1.6005789682915371E-3</v>
      </c>
      <c r="AG32" s="49">
        <f>_xll.qlTenorBasisForwardRate($V$13,AD32,_xll.ohTrigger($AA$9:$AA$12))</f>
        <v>1.6449886974726541E-3</v>
      </c>
      <c r="AH32" s="49">
        <f>_xll.qlTenorBasisForwardRate2($V$13,AD32,AE32,_xll.ohTrigger($AA$9:$AA$12))</f>
        <v>1.6449886974726541E-3</v>
      </c>
      <c r="AI32" s="49">
        <f>_xll.qlIndexFixing($V$5,_xll.qlInterestRateIndexFixingDate($V$5,AD32,trigger),,trigger)</f>
        <v>1.7954949665846182E-3</v>
      </c>
      <c r="AJ32" s="49">
        <f t="shared" si="5"/>
        <v>-1.5050626911196417E-4</v>
      </c>
      <c r="AK32" s="52">
        <f t="shared" si="6"/>
        <v>1.0914938013514626</v>
      </c>
      <c r="BC32" s="45">
        <v>43180</v>
      </c>
      <c r="BD32" s="49">
        <f>_xll.qlTenorBasisForwardRate($V$13,BC32,trigger)</f>
        <v>1.6329834006177598E-3</v>
      </c>
    </row>
    <row r="33" spans="1:56" ht="11.25" customHeight="1" x14ac:dyDescent="0.2">
      <c r="A33" s="7" t="s">
        <v>14</v>
      </c>
      <c r="B33" s="7" t="s">
        <v>23</v>
      </c>
      <c r="C33" s="7" t="s">
        <v>17</v>
      </c>
      <c r="D33" s="7" t="s">
        <v>16</v>
      </c>
      <c r="E33" s="7" t="s">
        <v>18</v>
      </c>
      <c r="F33" s="9">
        <v>0</v>
      </c>
      <c r="G33" s="10" t="str">
        <f t="shared" si="12"/>
        <v>EURAB3E3Y_Quote</v>
      </c>
      <c r="H33" s="11" t="str">
        <f>_xll.qlSwapRateHelper2(,G33,2,B33,"Target",C33,D33,E33,$H$1,F33,A33,$V$6,,,,trigger)</f>
        <v>obj_005b0#0000</v>
      </c>
      <c r="I33" s="16" t="b">
        <v>1</v>
      </c>
      <c r="J33" s="19">
        <v>10</v>
      </c>
      <c r="K33" s="19">
        <v>1</v>
      </c>
      <c r="M33" s="26" t="str">
        <v>obj_005d3</v>
      </c>
      <c r="N33" s="26" t="str">
        <f>_xll.qlRateHelperQuoteName(M33,trigger)</f>
        <v>EURAB3E30Y_Quote</v>
      </c>
      <c r="O33" s="31">
        <f>_xll.qlRateHelperRate(M33,trigger)</f>
        <v>1.4780000000000001E-2</v>
      </c>
      <c r="P33" s="27">
        <f>_xll.qlRateHelperEarliestDate(M33,trigger)</f>
        <v>42279</v>
      </c>
      <c r="Q33" s="27">
        <f>_xll.qlRateHelperPillarDate(M33,trigger)</f>
        <v>53237</v>
      </c>
      <c r="R33" s="37">
        <f t="shared" si="0"/>
        <v>1</v>
      </c>
      <c r="S33" s="26" t="b">
        <f>IF(Q33&lt;_xll.qlCalendarAdvance(calendar,$V$7,$V$27),TRUE,FALSE)</f>
        <v>0</v>
      </c>
      <c r="U33" s="36" t="s">
        <v>113</v>
      </c>
      <c r="V33" s="35" t="str">
        <f>_xll.qlPolynomialTenorBasis(,V5,V6,V7,V8,_xll.ohFilter(V28:V32,W28:W32),permanent,trigger,objectoverwrite)</f>
        <v>obj_00614#0000</v>
      </c>
      <c r="AC33" s="44" t="s">
        <v>74</v>
      </c>
      <c r="AD33" s="45">
        <f>_xll.qlCalendarAdvance(calendar,AD32,AC33,,,trigger)</f>
        <v>43213</v>
      </c>
      <c r="AE33" s="45">
        <f>_xll.qlInterestRateIndexMaturity($V$5,AD33,trigger)</f>
        <v>43304</v>
      </c>
      <c r="AF33" s="49">
        <f>_xll.qlTenorBasisValue($V$13,AD33,trigger)</f>
        <v>1.6092733649775602E-3</v>
      </c>
      <c r="AG33" s="49">
        <f>_xll.qlTenorBasisForwardRate($V$13,AD33,_xll.ohTrigger($AA$9:$AA$12))</f>
        <v>1.8595203615470643E-3</v>
      </c>
      <c r="AH33" s="49">
        <f>_xll.qlTenorBasisForwardRate2($V$13,AD33,AE33,_xll.ohTrigger($AA$9:$AA$12))</f>
        <v>1.8595203615470643E-3</v>
      </c>
      <c r="AI33" s="49">
        <f>_xll.qlIndexFixing($V$5,_xll.qlInterestRateIndexFixingDate($V$5,AD33,trigger),,trigger)</f>
        <v>2.0225232662331128E-3</v>
      </c>
      <c r="AJ33" s="49">
        <f t="shared" si="5"/>
        <v>-1.630029046860485E-4</v>
      </c>
      <c r="AK33" s="52">
        <f t="shared" si="6"/>
        <v>1.0876585747899179</v>
      </c>
      <c r="BC33" s="45">
        <v>43208</v>
      </c>
      <c r="BD33" s="49">
        <f>_xll.qlTenorBasisForwardRate($V$13,BC33,trigger)</f>
        <v>1.819785074218453E-3</v>
      </c>
    </row>
    <row r="34" spans="1:56" x14ac:dyDescent="0.2">
      <c r="A34" s="7" t="s">
        <v>14</v>
      </c>
      <c r="B34" s="7" t="s">
        <v>24</v>
      </c>
      <c r="C34" s="7" t="s">
        <v>17</v>
      </c>
      <c r="D34" s="7" t="s">
        <v>16</v>
      </c>
      <c r="E34" s="7" t="s">
        <v>18</v>
      </c>
      <c r="F34" s="9">
        <v>0</v>
      </c>
      <c r="G34" s="10" t="str">
        <f t="shared" si="12"/>
        <v>EURAB3E4Y_Quote</v>
      </c>
      <c r="H34" s="11" t="str">
        <f>_xll.qlSwapRateHelper2(,G34,2,B34,"Target",C34,D34,E34,$H$1,F34,A34,$V$6,,,,trigger)</f>
        <v>obj_005b4#0000</v>
      </c>
      <c r="I34" s="16" t="b">
        <v>1</v>
      </c>
      <c r="J34" s="19">
        <v>10</v>
      </c>
      <c r="K34" s="19">
        <v>1</v>
      </c>
      <c r="M34" s="26" t="str">
        <v>obj_005d2</v>
      </c>
      <c r="N34" s="26" t="str">
        <f>_xll.qlRateHelperQuoteName(M34,trigger)</f>
        <v>EURAB3E40Y_Quote</v>
      </c>
      <c r="O34" s="31">
        <f>_xll.qlRateHelperRate(M34,trigger)</f>
        <v>1.4900000000000002E-2</v>
      </c>
      <c r="P34" s="27">
        <f>_xll.qlRateHelperEarliestDate(M34,trigger)</f>
        <v>42279</v>
      </c>
      <c r="Q34" s="27">
        <f>_xll.qlRateHelperPillarDate(M34,trigger)</f>
        <v>56891</v>
      </c>
      <c r="R34" s="37">
        <f t="shared" si="0"/>
        <v>1</v>
      </c>
      <c r="S34" s="26" t="b">
        <f>IF(Q34&lt;_xll.qlCalendarAdvance(calendar,$V$7,$V$27),TRUE,FALSE)</f>
        <v>0</v>
      </c>
      <c r="U34" s="36" t="s">
        <v>69</v>
      </c>
      <c r="V34" s="35" t="e">
        <f>_xll.qlTenorBasisCalibrate($V$33,_xll.ohFilter(_xll.ohPack(M3:M57),_xll.ohPack(S3:S57)),V17,V18,V19,_xll.ohFilter(_xll.ohPack(R3:R57),_xll.ohPack(S3:S57)),_xll.ohFilter(X28:X32,W28:W32),trigger)</f>
        <v>#VALUE!</v>
      </c>
      <c r="AC34" s="44" t="s">
        <v>74</v>
      </c>
      <c r="AD34" s="45">
        <f>_xll.qlCalendarAdvance(calendar,AD33,AC34,,,trigger)</f>
        <v>43243</v>
      </c>
      <c r="AE34" s="45">
        <f>_xll.qlInterestRateIndexMaturity($V$5,AD34,trigger)</f>
        <v>43335</v>
      </c>
      <c r="AF34" s="49">
        <f>_xll.qlTenorBasisValue($V$13,AD34,trigger)</f>
        <v>1.6169597874628795E-3</v>
      </c>
      <c r="AG34" s="49">
        <f>_xll.qlTenorBasisForwardRate($V$13,AD34,_xll.ohTrigger($AA$9:$AA$12))</f>
        <v>2.0735840806765985E-3</v>
      </c>
      <c r="AH34" s="49">
        <f>_xll.qlTenorBasisForwardRate2($V$13,AD34,AE34,_xll.ohTrigger($AA$9:$AA$12))</f>
        <v>2.0735840806765985E-3</v>
      </c>
      <c r="AI34" s="49">
        <f>_xll.qlIndexFixing($V$5,_xll.qlInterestRateIndexFixingDate($V$5,AD34,trigger),,trigger)</f>
        <v>2.2425250850451354E-3</v>
      </c>
      <c r="AJ34" s="49">
        <f t="shared" si="5"/>
        <v>-1.6894100436853693E-4</v>
      </c>
      <c r="AK34" s="52">
        <f t="shared" si="6"/>
        <v>1.0814729462590262</v>
      </c>
      <c r="BC34" s="45">
        <v>43236</v>
      </c>
      <c r="BD34" s="49">
        <f>_xll.qlTenorBasisForwardRate($V$13,BC34,trigger)</f>
        <v>2.0187740362700149E-3</v>
      </c>
    </row>
    <row r="35" spans="1:56" x14ac:dyDescent="0.2">
      <c r="A35" s="7" t="s">
        <v>14</v>
      </c>
      <c r="B35" s="7" t="s">
        <v>25</v>
      </c>
      <c r="C35" s="7" t="s">
        <v>17</v>
      </c>
      <c r="D35" s="7" t="s">
        <v>16</v>
      </c>
      <c r="E35" s="7" t="s">
        <v>18</v>
      </c>
      <c r="F35" s="9">
        <v>0</v>
      </c>
      <c r="G35" s="10" t="str">
        <f t="shared" si="12"/>
        <v>EURAB3E5Y_Quote</v>
      </c>
      <c r="H35" s="11" t="str">
        <f>_xll.qlSwapRateHelper2(,G35,2,B35,"Target",C35,D35,E35,$H$1,F35,A35,$V$6,,,,trigger)</f>
        <v>obj_005d8#0000</v>
      </c>
      <c r="I35" s="16" t="b">
        <v>1</v>
      </c>
      <c r="J35" s="19">
        <v>10</v>
      </c>
      <c r="K35" s="19">
        <v>1</v>
      </c>
      <c r="M35" s="26" t="str">
        <v>obj_005cf</v>
      </c>
      <c r="N35" s="26" t="str">
        <f>_xll.qlRateHelperQuoteName(M35,trigger)</f>
        <v>EURAB3E50Y_Quote</v>
      </c>
      <c r="O35" s="31">
        <f>_xll.qlRateHelperRate(M35,trigger)</f>
        <v>1.4489999999999998E-2</v>
      </c>
      <c r="P35" s="27">
        <f>_xll.qlRateHelperEarliestDate(M35,trigger)</f>
        <v>42279</v>
      </c>
      <c r="Q35" s="27">
        <f>_xll.qlRateHelperPillarDate(M35,trigger)</f>
        <v>60542</v>
      </c>
      <c r="R35" s="37">
        <f t="shared" si="0"/>
        <v>1</v>
      </c>
      <c r="S35" s="26" t="b">
        <f>IF(Q35&lt;_xll.qlCalendarAdvance(calendar,$V$7,$V$27),TRUE,FALSE)</f>
        <v>0</v>
      </c>
      <c r="AC35" s="44" t="s">
        <v>74</v>
      </c>
      <c r="AD35" s="45">
        <f>_xll.qlCalendarAdvance(calendar,AD34,AC35,,,trigger)</f>
        <v>43276</v>
      </c>
      <c r="AE35" s="45">
        <f>_xll.qlInterestRateIndexMaturity($V$5,AD35,trigger)</f>
        <v>43368</v>
      </c>
      <c r="AF35" s="49">
        <f>_xll.qlTenorBasisValue($V$13,AD35,trigger)</f>
        <v>1.6249079822588683E-3</v>
      </c>
      <c r="AG35" s="49">
        <f>_xll.qlTenorBasisForwardRate($V$13,AD35,_xll.ohTrigger($AA$9:$AA$12))</f>
        <v>2.3120580154012416E-3</v>
      </c>
      <c r="AH35" s="49">
        <f>_xll.qlTenorBasisForwardRate2($V$13,AD35,AE35,_xll.ohTrigger($AA$9:$AA$12))</f>
        <v>2.3120580154012416E-3</v>
      </c>
      <c r="AI35" s="49">
        <f>_xll.qlIndexFixing($V$5,_xll.qlInterestRateIndexFixingDate($V$5,AD35,trigger),,trigger)</f>
        <v>2.4807375827890187E-3</v>
      </c>
      <c r="AJ35" s="49">
        <f t="shared" si="5"/>
        <v>-1.6867956738777709E-4</v>
      </c>
      <c r="AK35" s="52">
        <f t="shared" si="6"/>
        <v>1.0729564596840377</v>
      </c>
      <c r="BC35" s="45">
        <v>43271</v>
      </c>
      <c r="BD35" s="49">
        <f>_xll.qlTenorBasisForwardRate($V$13,BC35,trigger)</f>
        <v>2.270448870321361E-3</v>
      </c>
    </row>
    <row r="36" spans="1:56" x14ac:dyDescent="0.2">
      <c r="A36" s="7" t="s">
        <v>14</v>
      </c>
      <c r="B36" s="7" t="s">
        <v>26</v>
      </c>
      <c r="C36" s="7" t="s">
        <v>17</v>
      </c>
      <c r="D36" s="7" t="s">
        <v>16</v>
      </c>
      <c r="E36" s="7" t="s">
        <v>18</v>
      </c>
      <c r="F36" s="9">
        <v>0</v>
      </c>
      <c r="G36" s="10" t="str">
        <f t="shared" si="12"/>
        <v>EURAB3E6Y_Quote</v>
      </c>
      <c r="H36" s="11" t="str">
        <f>_xll.qlSwapRateHelper2(,G36,2,B36,"Target",C36,D36,E36,$H$1,F36,A36,$V$6,,,,trigger)</f>
        <v>obj_005d7#0000</v>
      </c>
      <c r="I36" s="16" t="b">
        <v>1</v>
      </c>
      <c r="J36" s="19">
        <v>10</v>
      </c>
      <c r="K36" s="19">
        <v>1</v>
      </c>
      <c r="M36" s="26" t="str">
        <v>obj_005c0</v>
      </c>
      <c r="N36" s="26" t="str">
        <f>_xll.qlRateHelperQuoteName(M36,trigger)</f>
        <v>EURAB3E60Y_Quote</v>
      </c>
      <c r="O36" s="31">
        <f>_xll.qlRateHelperRate(M36,trigger)</f>
        <v>1.4369999999999999E-2</v>
      </c>
      <c r="P36" s="27">
        <f>_xll.qlRateHelperEarliestDate(M36,trigger)</f>
        <v>42279</v>
      </c>
      <c r="Q36" s="27">
        <f>_xll.qlRateHelperPillarDate(M36,trigger)</f>
        <v>64194</v>
      </c>
      <c r="R36" s="37">
        <f t="shared" si="0"/>
        <v>1</v>
      </c>
      <c r="S36" s="26" t="b">
        <f>IF(Q36&lt;_xll.qlCalendarAdvance(calendar,$V$7,$V$27),TRUE,FALSE)</f>
        <v>0</v>
      </c>
      <c r="AC36" s="44" t="s">
        <v>74</v>
      </c>
      <c r="AD36" s="45">
        <f>_xll.qlCalendarAdvance(calendar,AD35,AC36,,,trigger)</f>
        <v>43306</v>
      </c>
      <c r="AE36" s="45">
        <f>_xll.qlInterestRateIndexMaturity($V$5,AD36,trigger)</f>
        <v>43398</v>
      </c>
      <c r="AF36" s="49">
        <f>_xll.qlTenorBasisValue($V$13,AD36,trigger)</f>
        <v>1.6316836511259644E-3</v>
      </c>
      <c r="AG36" s="49">
        <f>_xll.qlTenorBasisForwardRate($V$13,AD36,_xll.ohTrigger($AA$9:$AA$12))</f>
        <v>2.5349245120230993E-3</v>
      </c>
      <c r="AH36" s="49">
        <f>_xll.qlTenorBasisForwardRate2($V$13,AD36,AE36,_xll.ohTrigger($AA$9:$AA$12))</f>
        <v>2.5349245120230993E-3</v>
      </c>
      <c r="AI36" s="49">
        <f>_xll.qlIndexFixing($V$5,_xll.qlInterestRateIndexFixingDate($V$5,AD36,trigger),,trigger)</f>
        <v>2.6974672132417258E-3</v>
      </c>
      <c r="AJ36" s="49">
        <f t="shared" si="5"/>
        <v>-1.6254270121862646E-4</v>
      </c>
      <c r="AK36" s="52">
        <f t="shared" si="6"/>
        <v>1.0641213181882496</v>
      </c>
      <c r="BC36" s="47">
        <v>43299</v>
      </c>
      <c r="BD36" s="50">
        <f>_xll.qlTenorBasisForwardRate($V$13,BC36,trigger)</f>
        <v>2.477586638651236E-3</v>
      </c>
    </row>
    <row r="37" spans="1:56" x14ac:dyDescent="0.2">
      <c r="A37" s="7" t="s">
        <v>14</v>
      </c>
      <c r="B37" s="7" t="s">
        <v>27</v>
      </c>
      <c r="C37" s="7" t="s">
        <v>17</v>
      </c>
      <c r="D37" s="7" t="s">
        <v>16</v>
      </c>
      <c r="E37" s="7" t="s">
        <v>18</v>
      </c>
      <c r="F37" s="9">
        <v>0</v>
      </c>
      <c r="G37" s="10" t="str">
        <f t="shared" si="12"/>
        <v>EURAB3E7Y_Quote</v>
      </c>
      <c r="H37" s="11" t="str">
        <f>_xll.qlSwapRateHelper2(,G37,2,B37,"Target",C37,D37,E37,$H$1,F37,A37,$V$6,,,,trigger)</f>
        <v>obj_005ad#0000</v>
      </c>
      <c r="I37" s="16" t="b">
        <v>1</v>
      </c>
      <c r="J37" s="19">
        <v>10</v>
      </c>
      <c r="K37" s="19">
        <v>1</v>
      </c>
      <c r="M37" s="26" t="e">
        <v>#N/A</v>
      </c>
      <c r="N37" s="26" t="e">
        <f>_xll.qlRateHelperQuoteName(M37,trigger)</f>
        <v>#VALUE!</v>
      </c>
      <c r="O37" s="31" t="e">
        <f>_xll.qlRateHelperRate(M37,trigger)</f>
        <v>#VALUE!</v>
      </c>
      <c r="P37" s="27" t="e">
        <f>_xll.qlRateHelperEarliestDate(M37,trigger)</f>
        <v>#VALUE!</v>
      </c>
      <c r="Q37" s="27" t="e">
        <f>_xll.qlRateHelperPillarDate(M37,trigger)</f>
        <v>#VALUE!</v>
      </c>
      <c r="R37" s="37" t="e">
        <f t="shared" si="0"/>
        <v>#N/A</v>
      </c>
      <c r="S37" s="26" t="e">
        <f>IF(Q37&lt;_xll.qlCalendarAdvance(calendar,$V$7,$V$27),TRUE,FALSE)</f>
        <v>#VALUE!</v>
      </c>
      <c r="AC37" s="44" t="s">
        <v>74</v>
      </c>
      <c r="AD37" s="45">
        <f>_xll.qlCalendarAdvance(calendar,AD36,AC37,,,trigger)</f>
        <v>43339</v>
      </c>
      <c r="AE37" s="45">
        <f>_xll.qlInterestRateIndexMaturity($V$5,AD37,trigger)</f>
        <v>43431</v>
      </c>
      <c r="AF37" s="49">
        <f>_xll.qlTenorBasisValue($V$13,AD37,trigger)</f>
        <v>1.6386539854701962E-3</v>
      </c>
      <c r="AG37" s="49">
        <f>_xll.qlTenorBasisForwardRate($V$13,AD37,_xll.ohTrigger($AA$9:$AA$12))</f>
        <v>2.784686496661666E-3</v>
      </c>
      <c r="AH37" s="49">
        <f>_xll.qlTenorBasisForwardRate2($V$13,AD37,AE37,_xll.ohTrigger($AA$9:$AA$12))</f>
        <v>2.784686496661666E-3</v>
      </c>
      <c r="AI37" s="49">
        <f>_xll.qlIndexFixing($V$5,_xll.qlInterestRateIndexFixingDate($V$5,AD37,trigger),,trigger)</f>
        <v>2.9361241390721154E-3</v>
      </c>
      <c r="AJ37" s="49">
        <f t="shared" si="5"/>
        <v>-1.5143764241044941E-4</v>
      </c>
      <c r="AK37" s="52">
        <f t="shared" si="6"/>
        <v>1.0543822949520514</v>
      </c>
    </row>
    <row r="38" spans="1:56" x14ac:dyDescent="0.2">
      <c r="A38" s="7" t="s">
        <v>14</v>
      </c>
      <c r="B38" s="7" t="s">
        <v>28</v>
      </c>
      <c r="C38" s="7" t="s">
        <v>17</v>
      </c>
      <c r="D38" s="7" t="s">
        <v>16</v>
      </c>
      <c r="E38" s="7" t="s">
        <v>18</v>
      </c>
      <c r="F38" s="9">
        <v>0</v>
      </c>
      <c r="G38" s="10" t="str">
        <f t="shared" si="12"/>
        <v>EURAB3E8Y_Quote</v>
      </c>
      <c r="H38" s="11" t="str">
        <f>_xll.qlSwapRateHelper2(,G38,2,B38,"Target",C38,D38,E38,$H$1,F38,A38,$V$6,,,,trigger)</f>
        <v>obj_005bf#0000</v>
      </c>
      <c r="I38" s="16" t="b">
        <v>1</v>
      </c>
      <c r="J38" s="19">
        <v>10</v>
      </c>
      <c r="K38" s="19">
        <v>1</v>
      </c>
      <c r="M38" s="26" t="e">
        <v>#N/A</v>
      </c>
      <c r="N38" s="26" t="e">
        <f>_xll.qlRateHelperQuoteName(M38,trigger)</f>
        <v>#VALUE!</v>
      </c>
      <c r="O38" s="31" t="e">
        <f>_xll.qlRateHelperRate(M38,trigger)</f>
        <v>#VALUE!</v>
      </c>
      <c r="P38" s="27" t="e">
        <f>_xll.qlRateHelperEarliestDate(M38,trigger)</f>
        <v>#VALUE!</v>
      </c>
      <c r="Q38" s="27" t="e">
        <f>_xll.qlRateHelperPillarDate(M38,trigger)</f>
        <v>#VALUE!</v>
      </c>
      <c r="R38" s="37" t="e">
        <f t="shared" si="0"/>
        <v>#N/A</v>
      </c>
      <c r="S38" s="26" t="e">
        <f>IF(Q38&lt;_xll.qlCalendarAdvance(calendar,$V$7,$V$27),TRUE,FALSE)</f>
        <v>#VALUE!</v>
      </c>
      <c r="U38" s="1" t="s">
        <v>157</v>
      </c>
      <c r="AC38" s="44" t="s">
        <v>74</v>
      </c>
      <c r="AD38" s="45">
        <f>_xll.qlCalendarAdvance(calendar,AD37,AC38,,,trigger)</f>
        <v>43370</v>
      </c>
      <c r="AE38" s="45">
        <f>_xll.qlInterestRateIndexMaturity($V$5,AD38,trigger)</f>
        <v>43461</v>
      </c>
      <c r="AF38" s="49">
        <f>_xll.qlTenorBasisValue($V$13,AD38,trigger)</f>
        <v>1.6447520872731555E-3</v>
      </c>
      <c r="AG38" s="49">
        <f>_xll.qlTenorBasisForwardRate($V$13,AD38,_xll.ohTrigger($AA$9:$AA$12))</f>
        <v>3.0170764851361548E-3</v>
      </c>
      <c r="AH38" s="49">
        <f>_xll.qlTenorBasisForwardRate2($V$13,AD38,AE38,_xll.ohTrigger($AA$9:$AA$12))</f>
        <v>3.0170764851361548E-3</v>
      </c>
      <c r="AI38" s="49">
        <f>_xll.qlIndexFixing($V$5,_xll.qlInterestRateIndexFixingDate($V$5,AD38,trigger),,trigger)</f>
        <v>3.1570058228468992E-3</v>
      </c>
      <c r="AJ38" s="49">
        <f t="shared" si="5"/>
        <v>-1.3992933771074436E-4</v>
      </c>
      <c r="AK38" s="52">
        <f t="shared" si="6"/>
        <v>1.0463791151467707</v>
      </c>
    </row>
    <row r="39" spans="1:56" x14ac:dyDescent="0.2">
      <c r="A39" s="7" t="s">
        <v>14</v>
      </c>
      <c r="B39" s="7" t="s">
        <v>29</v>
      </c>
      <c r="C39" s="7" t="s">
        <v>17</v>
      </c>
      <c r="D39" s="7" t="s">
        <v>16</v>
      </c>
      <c r="E39" s="7" t="s">
        <v>18</v>
      </c>
      <c r="F39" s="9">
        <v>0</v>
      </c>
      <c r="G39" s="10" t="str">
        <f t="shared" si="12"/>
        <v>EURAB3E9Y_Quote</v>
      </c>
      <c r="H39" s="11" t="str">
        <f>_xll.qlSwapRateHelper2(,G39,2,B39,"Target",C39,D39,E39,$H$1,F39,A39,$V$6,,,,trigger)</f>
        <v>obj_005c2#0000</v>
      </c>
      <c r="I39" s="16" t="b">
        <v>1</v>
      </c>
      <c r="J39" s="19">
        <v>10</v>
      </c>
      <c r="K39" s="19">
        <v>1</v>
      </c>
      <c r="M39" s="26" t="e">
        <v>#N/A</v>
      </c>
      <c r="N39" s="26" t="e">
        <f>_xll.qlRateHelperQuoteName(M39,trigger)</f>
        <v>#VALUE!</v>
      </c>
      <c r="O39" s="31" t="e">
        <f>_xll.qlRateHelperRate(M39,trigger)</f>
        <v>#VALUE!</v>
      </c>
      <c r="P39" s="27" t="e">
        <f>_xll.qlRateHelperEarliestDate(M39,trigger)</f>
        <v>#VALUE!</v>
      </c>
      <c r="Q39" s="27" t="e">
        <f>_xll.qlRateHelperPillarDate(M39,trigger)</f>
        <v>#VALUE!</v>
      </c>
      <c r="R39" s="37" t="e">
        <f t="shared" si="0"/>
        <v>#N/A</v>
      </c>
      <c r="S39" s="26" t="e">
        <f>IF(Q39&lt;_xll.qlCalendarAdvance(calendar,$V$7,$V$27),TRUE,FALSE)</f>
        <v>#VALUE!</v>
      </c>
      <c r="U39" s="36" t="s">
        <v>151</v>
      </c>
      <c r="V39" s="105">
        <f>_xlfn.STDEV.P($AK$3:$AK$694)</f>
        <v>4.6148332280401987E-2</v>
      </c>
      <c r="AC39" s="44" t="s">
        <v>74</v>
      </c>
      <c r="AD39" s="45">
        <f>_xll.qlCalendarAdvance(calendar,AD38,AC39,,,trigger)</f>
        <v>43402</v>
      </c>
      <c r="AE39" s="45">
        <f>_xll.qlInterestRateIndexMaturity($V$5,AD39,trigger)</f>
        <v>43494</v>
      </c>
      <c r="AF39" s="49">
        <f>_xll.qlTenorBasisValue($V$13,AD39,trigger)</f>
        <v>1.6506011012893153E-3</v>
      </c>
      <c r="AG39" s="49">
        <f>_xll.qlTenorBasisForwardRate($V$13,AD39,_xll.ohTrigger($AA$9:$AA$12))</f>
        <v>3.2636568069457556E-3</v>
      </c>
      <c r="AH39" s="49">
        <f>_xll.qlTenorBasisForwardRate2($V$13,AD39,AE39,_xll.ohTrigger($AA$9:$AA$12))</f>
        <v>3.2636568069457556E-3</v>
      </c>
      <c r="AI39" s="49">
        <f>_xll.qlIndexFixing($V$5,_xll.qlInterestRateIndexFixingDate($V$5,AD39,trigger),,trigger)</f>
        <v>3.3928301904544824E-3</v>
      </c>
      <c r="AJ39" s="49">
        <f t="shared" si="5"/>
        <v>-1.2917338350872673E-4</v>
      </c>
      <c r="AK39" s="52">
        <f t="shared" si="6"/>
        <v>1.0395793403380582</v>
      </c>
    </row>
    <row r="40" spans="1:56" x14ac:dyDescent="0.2">
      <c r="A40" s="7" t="s">
        <v>14</v>
      </c>
      <c r="B40" s="7" t="s">
        <v>30</v>
      </c>
      <c r="C40" s="7" t="s">
        <v>17</v>
      </c>
      <c r="D40" s="7" t="s">
        <v>16</v>
      </c>
      <c r="E40" s="7" t="s">
        <v>18</v>
      </c>
      <c r="F40" s="9">
        <v>0</v>
      </c>
      <c r="G40" s="10" t="str">
        <f t="shared" si="12"/>
        <v>EURAB3E10Y_Quote</v>
      </c>
      <c r="H40" s="11" t="str">
        <f>_xll.qlSwapRateHelper2(,G40,2,B40,"Target",C40,D40,E40,$H$1,F40,A40,$V$6,,,,trigger)</f>
        <v>obj_005d5#0000</v>
      </c>
      <c r="I40" s="16" t="b">
        <v>1</v>
      </c>
      <c r="J40" s="19">
        <v>10</v>
      </c>
      <c r="K40" s="19">
        <v>1</v>
      </c>
      <c r="M40" s="26" t="e">
        <v>#N/A</v>
      </c>
      <c r="N40" s="26" t="e">
        <f>_xll.qlRateHelperQuoteName(M40,trigger)</f>
        <v>#VALUE!</v>
      </c>
      <c r="O40" s="31" t="e">
        <f>_xll.qlRateHelperRate(M40,trigger)</f>
        <v>#VALUE!</v>
      </c>
      <c r="P40" s="27" t="e">
        <f>_xll.qlRateHelperEarliestDate(M40,trigger)</f>
        <v>#VALUE!</v>
      </c>
      <c r="Q40" s="27" t="e">
        <f>_xll.qlRateHelperPillarDate(M40,trigger)</f>
        <v>#VALUE!</v>
      </c>
      <c r="R40" s="37" t="e">
        <f t="shared" si="0"/>
        <v>#N/A</v>
      </c>
      <c r="S40" s="26" t="e">
        <f>IF(Q40&lt;_xll.qlCalendarAdvance(calendar,$V$7,$V$27),TRUE,FALSE)</f>
        <v>#VALUE!</v>
      </c>
      <c r="U40" s="36" t="s">
        <v>152</v>
      </c>
      <c r="V40" s="105">
        <f>AVERAGE($AK$3:$AK$694)</f>
        <v>0.99983556480996438</v>
      </c>
      <c r="AC40" s="44" t="s">
        <v>74</v>
      </c>
      <c r="AD40" s="45">
        <f>_xll.qlCalendarAdvance(calendar,AD39,AC40,,,trigger)</f>
        <v>43433</v>
      </c>
      <c r="AE40" s="45">
        <f>_xll.qlInterestRateIndexMaturity($V$5,AD40,trigger)</f>
        <v>43524</v>
      </c>
      <c r="AF40" s="49">
        <f>_xll.qlTenorBasisValue($V$13,AD40,trigger)</f>
        <v>1.6558459190998001E-3</v>
      </c>
      <c r="AG40" s="49">
        <f>_xll.qlTenorBasisForwardRate($V$13,AD40,_xll.ohTrigger($AA$9:$AA$12))</f>
        <v>3.4933828681391757E-3</v>
      </c>
      <c r="AH40" s="49">
        <f>_xll.qlTenorBasisForwardRate2($V$13,AD40,AE40,_xll.ohTrigger($AA$9:$AA$12))</f>
        <v>3.4933828681391757E-3</v>
      </c>
      <c r="AI40" s="49">
        <f>_xll.qlIndexFixing($V$5,_xll.qlInterestRateIndexFixingDate($V$5,AD40,trigger),,trigger)</f>
        <v>3.6145240666894231E-3</v>
      </c>
      <c r="AJ40" s="49">
        <f t="shared" si="5"/>
        <v>-1.2114119855024738E-4</v>
      </c>
      <c r="AK40" s="52">
        <f t="shared" si="6"/>
        <v>1.0346773322944633</v>
      </c>
    </row>
    <row r="41" spans="1:56" x14ac:dyDescent="0.2">
      <c r="A41" s="7" t="s">
        <v>14</v>
      </c>
      <c r="B41" s="7" t="s">
        <v>31</v>
      </c>
      <c r="C41" s="7" t="s">
        <v>17</v>
      </c>
      <c r="D41" s="7" t="s">
        <v>16</v>
      </c>
      <c r="E41" s="7" t="s">
        <v>18</v>
      </c>
      <c r="F41" s="9">
        <v>0</v>
      </c>
      <c r="G41" s="10" t="str">
        <f t="shared" si="12"/>
        <v>EURAB3E11Y_Quote</v>
      </c>
      <c r="H41" s="11" t="str">
        <f>_xll.qlSwapRateHelper2(,G41,2,B41,"Target",C41,D41,E41,$H$1,F41,A41,$V$6,,,,trigger)</f>
        <v>obj_005c4#0000</v>
      </c>
      <c r="I41" s="16" t="b">
        <v>0</v>
      </c>
      <c r="J41" s="19">
        <v>10</v>
      </c>
      <c r="K41" s="19">
        <v>1</v>
      </c>
      <c r="M41" s="26" t="e">
        <v>#N/A</v>
      </c>
      <c r="N41" s="26" t="e">
        <f>_xll.qlRateHelperQuoteName(M41,trigger)</f>
        <v>#VALUE!</v>
      </c>
      <c r="O41" s="31" t="e">
        <f>_xll.qlRateHelperRate(M41,trigger)</f>
        <v>#VALUE!</v>
      </c>
      <c r="P41" s="27" t="e">
        <f>_xll.qlRateHelperEarliestDate(M41,trigger)</f>
        <v>#VALUE!</v>
      </c>
      <c r="Q41" s="27" t="e">
        <f>_xll.qlRateHelperPillarDate(M41,trigger)</f>
        <v>#VALUE!</v>
      </c>
      <c r="R41" s="37" t="e">
        <f t="shared" si="0"/>
        <v>#N/A</v>
      </c>
      <c r="S41" s="26" t="e">
        <f>IF(Q41&lt;_xll.qlCalendarAdvance(calendar,$V$7,$V$27),TRUE,FALSE)</f>
        <v>#VALUE!</v>
      </c>
      <c r="U41" s="36" t="s">
        <v>153</v>
      </c>
      <c r="V41" s="107">
        <f>MAX($AK$3:$AK$694)</f>
        <v>1.7472463401427727</v>
      </c>
      <c r="AC41" s="44" t="s">
        <v>74</v>
      </c>
      <c r="AD41" s="45">
        <f>_xll.qlCalendarAdvance(calendar,AD40,AC41,,,trigger)</f>
        <v>43465</v>
      </c>
      <c r="AE41" s="45">
        <f>_xll.qlInterestRateIndexMaturity($V$5,AD41,trigger)</f>
        <v>43553</v>
      </c>
      <c r="AF41" s="49">
        <f>_xll.qlTenorBasisValue($V$13,AD41,trigger)</f>
        <v>1.6608356108172926E-3</v>
      </c>
      <c r="AG41" s="49">
        <f>_xll.qlTenorBasisForwardRate($V$13,AD41,_xll.ohTrigger($AA$9:$AA$12))</f>
        <v>3.7214759118394973E-3</v>
      </c>
      <c r="AH41" s="49">
        <f>_xll.qlTenorBasisForwardRate2($V$13,AD41,AE41,_xll.ohTrigger($AA$9:$AA$12))</f>
        <v>3.7214759118394973E-3</v>
      </c>
      <c r="AI41" s="49">
        <f>_xll.qlIndexFixing($V$5,_xll.qlInterestRateIndexFixingDate($V$5,AD41,trigger),,trigger)</f>
        <v>3.8365722068287793E-3</v>
      </c>
      <c r="AJ41" s="49">
        <f t="shared" si="5"/>
        <v>-1.1509629498928199E-4</v>
      </c>
      <c r="AK41" s="52">
        <f t="shared" si="6"/>
        <v>1.0309275937063342</v>
      </c>
    </row>
    <row r="42" spans="1:56" x14ac:dyDescent="0.2">
      <c r="A42" s="7" t="s">
        <v>14</v>
      </c>
      <c r="B42" s="7" t="s">
        <v>32</v>
      </c>
      <c r="C42" s="7" t="s">
        <v>17</v>
      </c>
      <c r="D42" s="7" t="s">
        <v>16</v>
      </c>
      <c r="E42" s="7" t="s">
        <v>18</v>
      </c>
      <c r="F42" s="9">
        <v>0</v>
      </c>
      <c r="G42" s="10" t="str">
        <f t="shared" si="12"/>
        <v>EURAB3E12Y_Quote</v>
      </c>
      <c r="H42" s="11" t="str">
        <f>_xll.qlSwapRateHelper2(,G42,2,B42,"Target",C42,D42,E42,$H$1,F42,A42,$V$6,,,,trigger)</f>
        <v>obj_005c8#0000</v>
      </c>
      <c r="I42" s="16" t="b">
        <v>0</v>
      </c>
      <c r="J42" s="19">
        <v>10</v>
      </c>
      <c r="K42" s="19">
        <v>1</v>
      </c>
      <c r="M42" s="26" t="e">
        <v>#N/A</v>
      </c>
      <c r="N42" s="26" t="e">
        <f>_xll.qlRateHelperQuoteName(M42,trigger)</f>
        <v>#VALUE!</v>
      </c>
      <c r="O42" s="31" t="e">
        <f>_xll.qlRateHelperRate(M42,trigger)</f>
        <v>#VALUE!</v>
      </c>
      <c r="P42" s="27" t="e">
        <f>_xll.qlRateHelperEarliestDate(M42,trigger)</f>
        <v>#VALUE!</v>
      </c>
      <c r="Q42" s="27" t="e">
        <f>_xll.qlRateHelperPillarDate(M42,trigger)</f>
        <v>#VALUE!</v>
      </c>
      <c r="R42" s="37" t="e">
        <f t="shared" si="0"/>
        <v>#N/A</v>
      </c>
      <c r="S42" s="26" t="e">
        <f>IF(Q42&lt;_xll.qlCalendarAdvance(calendar,$V$7,$V$27),TRUE,FALSE)</f>
        <v>#VALUE!</v>
      </c>
      <c r="U42" s="36" t="s">
        <v>154</v>
      </c>
      <c r="V42" s="106">
        <f>INDEX($AD$3:$AD$694,MATCH($V$41,$AK$3:$AK$695,0))</f>
        <v>42901</v>
      </c>
      <c r="AC42" s="44" t="s">
        <v>74</v>
      </c>
      <c r="AD42" s="45">
        <f>_xll.qlCalendarAdvance(calendar,AD41,AC42,,,trigger)</f>
        <v>43496</v>
      </c>
      <c r="AE42" s="45">
        <f>_xll.qlInterestRateIndexMaturity($V$5,AD42,trigger)</f>
        <v>43585</v>
      </c>
      <c r="AF42" s="49">
        <f>_xll.qlTenorBasisValue($V$13,AD42,trigger)</f>
        <v>1.6652683723219852E-3</v>
      </c>
      <c r="AG42" s="49">
        <f>_xll.qlTenorBasisForwardRate($V$13,AD42,_xll.ohTrigger($AA$9:$AA$12))</f>
        <v>3.9553826117478333E-3</v>
      </c>
      <c r="AH42" s="49">
        <f>_xll.qlTenorBasisForwardRate2($V$13,AD42,AE42,_xll.ohTrigger($AA$9:$AA$12))</f>
        <v>3.9553826117478333E-3</v>
      </c>
      <c r="AI42" s="49">
        <f>_xll.qlIndexFixing($V$5,_xll.qlInterestRateIndexFixingDate($V$5,AD42,trigger),,trigger)</f>
        <v>4.0664183006114503E-3</v>
      </c>
      <c r="AJ42" s="49">
        <f t="shared" si="5"/>
        <v>-1.1103568886361697E-4</v>
      </c>
      <c r="AK42" s="52">
        <f t="shared" si="6"/>
        <v>1.0280720475773522</v>
      </c>
    </row>
    <row r="43" spans="1:56" x14ac:dyDescent="0.2">
      <c r="A43" s="7" t="s">
        <v>14</v>
      </c>
      <c r="B43" s="7" t="s">
        <v>33</v>
      </c>
      <c r="C43" s="7" t="s">
        <v>17</v>
      </c>
      <c r="D43" s="7" t="s">
        <v>16</v>
      </c>
      <c r="E43" s="7" t="s">
        <v>18</v>
      </c>
      <c r="F43" s="9">
        <v>0</v>
      </c>
      <c r="G43" s="10" t="str">
        <f t="shared" si="12"/>
        <v>EURAB3E13Y_Quote</v>
      </c>
      <c r="H43" s="11" t="str">
        <f>_xll.qlSwapRateHelper2(,G43,2,B43,"Target",C43,D43,E43,$H$1,F43,A43,$V$6,,,,trigger)</f>
        <v>obj_005b8#0000</v>
      </c>
      <c r="I43" s="16" t="b">
        <v>0</v>
      </c>
      <c r="J43" s="19">
        <v>10</v>
      </c>
      <c r="K43" s="19">
        <v>1</v>
      </c>
      <c r="M43" s="26" t="e">
        <v>#N/A</v>
      </c>
      <c r="N43" s="26" t="e">
        <f>_xll.qlRateHelperQuoteName(M43,trigger)</f>
        <v>#VALUE!</v>
      </c>
      <c r="O43" s="31" t="e">
        <f>_xll.qlRateHelperRate(M43,trigger)</f>
        <v>#VALUE!</v>
      </c>
      <c r="P43" s="27" t="e">
        <f>_xll.qlRateHelperEarliestDate(M43,trigger)</f>
        <v>#VALUE!</v>
      </c>
      <c r="Q43" s="27" t="e">
        <f>_xll.qlRateHelperPillarDate(M43,trigger)</f>
        <v>#VALUE!</v>
      </c>
      <c r="R43" s="37" t="e">
        <f t="shared" si="0"/>
        <v>#N/A</v>
      </c>
      <c r="S43" s="26" t="e">
        <f>IF(Q43&lt;_xll.qlCalendarAdvance(calendar,$V$7,$V$27),TRUE,FALSE)</f>
        <v>#VALUE!</v>
      </c>
      <c r="U43" s="36" t="s">
        <v>155</v>
      </c>
      <c r="V43" s="107">
        <f>MIN($AK$3:$AK$694)</f>
        <v>0.15417273495012626</v>
      </c>
      <c r="AC43" s="44" t="s">
        <v>74</v>
      </c>
      <c r="AD43" s="45">
        <f>_xll.qlCalendarAdvance(calendar,AD42,AC43,,,trigger)</f>
        <v>43524</v>
      </c>
      <c r="AE43" s="45">
        <f>_xll.qlInterestRateIndexMaturity($V$5,AD43,trigger)</f>
        <v>43616</v>
      </c>
      <c r="AF43" s="49">
        <f>_xll.qlTenorBasisValue($V$13,AD43,trigger)</f>
        <v>1.6689410331172938E-3</v>
      </c>
      <c r="AG43" s="49">
        <f>_xll.qlTenorBasisForwardRate($V$13,AD43,_xll.ohTrigger($AA$9:$AA$12))</f>
        <v>4.172921948536034E-3</v>
      </c>
      <c r="AH43" s="49">
        <f>_xll.qlTenorBasisForwardRate2($V$13,AD43,AE43,_xll.ohTrigger($AA$9:$AA$12))</f>
        <v>4.172921948536034E-3</v>
      </c>
      <c r="AI43" s="49">
        <f>_xll.qlIndexFixing($V$5,_xll.qlInterestRateIndexFixingDate($V$5,AD43,trigger),,trigger)</f>
        <v>4.2821272542700141E-3</v>
      </c>
      <c r="AJ43" s="49">
        <f t="shared" si="5"/>
        <v>-1.0920530573398004E-4</v>
      </c>
      <c r="AK43" s="52">
        <f t="shared" si="6"/>
        <v>1.026169985223973</v>
      </c>
    </row>
    <row r="44" spans="1:56" x14ac:dyDescent="0.2">
      <c r="A44" s="7" t="s">
        <v>14</v>
      </c>
      <c r="B44" s="7" t="s">
        <v>34</v>
      </c>
      <c r="C44" s="7" t="s">
        <v>17</v>
      </c>
      <c r="D44" s="7" t="s">
        <v>16</v>
      </c>
      <c r="E44" s="7" t="s">
        <v>18</v>
      </c>
      <c r="F44" s="9">
        <v>0</v>
      </c>
      <c r="G44" s="10" t="str">
        <f t="shared" si="12"/>
        <v>EURAB3E14Y_Quote</v>
      </c>
      <c r="H44" s="11" t="str">
        <f>_xll.qlSwapRateHelper2(,G44,2,B44,"Target",C44,D44,E44,$H$1,F44,A44,$V$6,,,,trigger)</f>
        <v>obj_005b7#0000</v>
      </c>
      <c r="I44" s="16" t="b">
        <v>0</v>
      </c>
      <c r="J44" s="19">
        <v>10</v>
      </c>
      <c r="K44" s="19">
        <v>1</v>
      </c>
      <c r="M44" s="26" t="e">
        <v>#N/A</v>
      </c>
      <c r="N44" s="26" t="e">
        <f>_xll.qlRateHelperQuoteName(M44,trigger)</f>
        <v>#VALUE!</v>
      </c>
      <c r="O44" s="31" t="e">
        <f>_xll.qlRateHelperRate(M44,trigger)</f>
        <v>#VALUE!</v>
      </c>
      <c r="P44" s="27" t="e">
        <f>_xll.qlRateHelperEarliestDate(M44,trigger)</f>
        <v>#VALUE!</v>
      </c>
      <c r="Q44" s="27" t="e">
        <f>_xll.qlRateHelperPillarDate(M44,trigger)</f>
        <v>#VALUE!</v>
      </c>
      <c r="R44" s="37" t="e">
        <f t="shared" si="0"/>
        <v>#N/A</v>
      </c>
      <c r="S44" s="26" t="e">
        <f>IF(Q44&lt;_xll.qlCalendarAdvance(calendar,$V$7,$V$27),TRUE,FALSE)</f>
        <v>#VALUE!</v>
      </c>
      <c r="U44" s="36" t="s">
        <v>156</v>
      </c>
      <c r="V44" s="106">
        <f>INDEX($AD$3:$AD$694,MATCH($V$43,$AK$3:$AK$694,0))</f>
        <v>42870</v>
      </c>
      <c r="AC44" s="44" t="s">
        <v>74</v>
      </c>
      <c r="AD44" s="45">
        <f>_xll.qlCalendarAdvance(calendar,AD43,AC44,,,trigger)</f>
        <v>43552</v>
      </c>
      <c r="AE44" s="45">
        <f>_xll.qlInterestRateIndexMaturity($V$5,AD44,trigger)</f>
        <v>43644</v>
      </c>
      <c r="AF44" s="49">
        <f>_xll.qlTenorBasisValue($V$13,AD44,trigger)</f>
        <v>1.6723065991870098E-3</v>
      </c>
      <c r="AG44" s="49">
        <f>_xll.qlTenorBasisForwardRate($V$13,AD44,_xll.ohTrigger($AA$9:$AA$12))</f>
        <v>4.378002353933718E-3</v>
      </c>
      <c r="AH44" s="49">
        <f>_xll.qlTenorBasisForwardRate2($V$13,AD44,AE44,_xll.ohTrigger($AA$9:$AA$12))</f>
        <v>4.378002353933718E-3</v>
      </c>
      <c r="AI44" s="49">
        <f>_xll.qlIndexFixing($V$5,_xll.qlInterestRateIndexFixingDate($V$5,AD44,trigger),,trigger)</f>
        <v>4.4871449850917341E-3</v>
      </c>
      <c r="AJ44" s="49">
        <f t="shared" si="5"/>
        <v>-1.0914263115801605E-4</v>
      </c>
      <c r="AK44" s="52">
        <f t="shared" si="6"/>
        <v>1.0249297790029623</v>
      </c>
    </row>
    <row r="45" spans="1:56" x14ac:dyDescent="0.2">
      <c r="A45" s="7" t="s">
        <v>14</v>
      </c>
      <c r="B45" s="7" t="s">
        <v>35</v>
      </c>
      <c r="C45" s="7" t="s">
        <v>17</v>
      </c>
      <c r="D45" s="7" t="s">
        <v>16</v>
      </c>
      <c r="E45" s="7" t="s">
        <v>18</v>
      </c>
      <c r="F45" s="9">
        <v>0</v>
      </c>
      <c r="G45" s="10" t="str">
        <f t="shared" si="12"/>
        <v>EURAB3E15Y_Quote</v>
      </c>
      <c r="H45" s="11" t="str">
        <f>_xll.qlSwapRateHelper2(,G45,2,B45,"Target",C45,D45,E45,$H$1,F45,A45,$V$6,,,,trigger)</f>
        <v>obj_005b6#0000</v>
      </c>
      <c r="I45" s="16" t="b">
        <v>1</v>
      </c>
      <c r="J45" s="19">
        <v>10</v>
      </c>
      <c r="K45" s="19">
        <v>1</v>
      </c>
      <c r="M45" s="26" t="e">
        <v>#N/A</v>
      </c>
      <c r="N45" s="26" t="e">
        <f>_xll.qlRateHelperQuoteName(M45,trigger)</f>
        <v>#VALUE!</v>
      </c>
      <c r="O45" s="31" t="e">
        <f>_xll.qlRateHelperRate(M45,trigger)</f>
        <v>#VALUE!</v>
      </c>
      <c r="P45" s="27" t="e">
        <f>_xll.qlRateHelperEarliestDate(M45,trigger)</f>
        <v>#VALUE!</v>
      </c>
      <c r="Q45" s="27" t="e">
        <f>_xll.qlRateHelperPillarDate(M45,trigger)</f>
        <v>#VALUE!</v>
      </c>
      <c r="R45" s="37" t="e">
        <f t="shared" si="0"/>
        <v>#N/A</v>
      </c>
      <c r="S45" s="26" t="e">
        <f>IF(Q45&lt;_xll.qlCalendarAdvance(calendar,$V$7,$V$27),TRUE,FALSE)</f>
        <v>#VALUE!</v>
      </c>
      <c r="AC45" s="44" t="s">
        <v>74</v>
      </c>
      <c r="AD45" s="45">
        <f>_xll.qlCalendarAdvance(calendar,AD44,AC45,,,trigger)</f>
        <v>43584</v>
      </c>
      <c r="AE45" s="45">
        <f>_xll.qlInterestRateIndexMaturity($V$5,AD45,trigger)</f>
        <v>43675</v>
      </c>
      <c r="AF45" s="49">
        <f>_xll.qlTenorBasisValue($V$13,AD45,trigger)</f>
        <v>1.6757856690897512E-3</v>
      </c>
      <c r="AG45" s="49">
        <f>_xll.qlTenorBasisForwardRate($V$13,AD45,_xll.ohTrigger($AA$9:$AA$12))</f>
        <v>4.6071122219325418E-3</v>
      </c>
      <c r="AH45" s="49">
        <f>_xll.qlTenorBasisForwardRate2($V$13,AD45,AE45,_xll.ohTrigger($AA$9:$AA$12))</f>
        <v>4.6071122219325418E-3</v>
      </c>
      <c r="AI45" s="49">
        <f>_xll.qlIndexFixing($V$5,_xll.qlInterestRateIndexFixingDate($V$5,AD45,trigger),,trigger)</f>
        <v>4.7181650430403481E-3</v>
      </c>
      <c r="AJ45" s="49">
        <f t="shared" si="5"/>
        <v>-1.1105282110780625E-4</v>
      </c>
      <c r="AK45" s="52">
        <f t="shared" si="6"/>
        <v>1.0241046485864029</v>
      </c>
    </row>
    <row r="46" spans="1:56" x14ac:dyDescent="0.2">
      <c r="A46" s="7" t="s">
        <v>14</v>
      </c>
      <c r="B46" s="7" t="s">
        <v>36</v>
      </c>
      <c r="C46" s="7" t="s">
        <v>17</v>
      </c>
      <c r="D46" s="7" t="s">
        <v>16</v>
      </c>
      <c r="E46" s="7" t="s">
        <v>18</v>
      </c>
      <c r="F46" s="9">
        <v>0</v>
      </c>
      <c r="G46" s="10" t="str">
        <f t="shared" si="12"/>
        <v>EURAB3E16Y_Quote</v>
      </c>
      <c r="H46" s="11" t="str">
        <f>_xll.qlSwapRateHelper2(,G46,2,B46,"Target",C46,D46,E46,$H$1,F46,A46,$V$6,,,,trigger)</f>
        <v>obj_005cd#0000</v>
      </c>
      <c r="I46" s="16" t="b">
        <v>0</v>
      </c>
      <c r="J46" s="19">
        <v>10</v>
      </c>
      <c r="K46" s="19">
        <v>1</v>
      </c>
      <c r="M46" s="26" t="e">
        <v>#N/A</v>
      </c>
      <c r="N46" s="26" t="e">
        <f>_xll.qlRateHelperQuoteName(M46,trigger)</f>
        <v>#VALUE!</v>
      </c>
      <c r="O46" s="31" t="e">
        <f>_xll.qlRateHelperRate(M46,trigger)</f>
        <v>#VALUE!</v>
      </c>
      <c r="P46" s="27" t="e">
        <f>_xll.qlRateHelperEarliestDate(M46,trigger)</f>
        <v>#VALUE!</v>
      </c>
      <c r="Q46" s="27" t="e">
        <f>_xll.qlRateHelperPillarDate(M46,trigger)</f>
        <v>#VALUE!</v>
      </c>
      <c r="R46" s="37" t="e">
        <f t="shared" si="0"/>
        <v>#N/A</v>
      </c>
      <c r="S46" s="26" t="e">
        <f>IF(Q46&lt;_xll.qlCalendarAdvance(calendar,$V$7,$V$27),TRUE,FALSE)</f>
        <v>#VALUE!</v>
      </c>
      <c r="AC46" s="44" t="s">
        <v>74</v>
      </c>
      <c r="AD46" s="45">
        <f>_xll.qlCalendarAdvance(calendar,AD45,AC46,,,trigger)</f>
        <v>43614</v>
      </c>
      <c r="AE46" s="45">
        <f>_xll.qlInterestRateIndexMaturity($V$5,AD46,trigger)</f>
        <v>43706</v>
      </c>
      <c r="AF46" s="49">
        <f>_xll.qlTenorBasisValue($V$13,AD46,trigger)</f>
        <v>1.6786999865405076E-3</v>
      </c>
      <c r="AG46" s="49">
        <f>_xll.qlTenorBasisForwardRate($V$13,AD46,_xll.ohTrigger($AA$9:$AA$12))</f>
        <v>4.8273871257395826E-3</v>
      </c>
      <c r="AH46" s="49">
        <f>_xll.qlTenorBasisForwardRate2($V$13,AD46,AE46,_xll.ohTrigger($AA$9:$AA$12))</f>
        <v>4.8273871257395826E-3</v>
      </c>
      <c r="AI46" s="49">
        <f>_xll.qlIndexFixing($V$5,_xll.qlInterestRateIndexFixingDate($V$5,AD46,trigger),,trigger)</f>
        <v>4.9423312781132047E-3</v>
      </c>
      <c r="AJ46" s="49">
        <f t="shared" si="5"/>
        <v>-1.1494415237362204E-4</v>
      </c>
      <c r="AK46" s="52">
        <f t="shared" si="6"/>
        <v>1.0238108420517469</v>
      </c>
    </row>
    <row r="47" spans="1:56" x14ac:dyDescent="0.2">
      <c r="A47" s="7" t="s">
        <v>14</v>
      </c>
      <c r="B47" s="7" t="s">
        <v>37</v>
      </c>
      <c r="C47" s="7" t="s">
        <v>17</v>
      </c>
      <c r="D47" s="7" t="s">
        <v>16</v>
      </c>
      <c r="E47" s="7" t="s">
        <v>18</v>
      </c>
      <c r="F47" s="9">
        <v>0</v>
      </c>
      <c r="G47" s="10" t="str">
        <f t="shared" si="12"/>
        <v>EURAB3E17Y_Quote</v>
      </c>
      <c r="H47" s="11" t="str">
        <f>_xll.qlSwapRateHelper2(,G47,2,B47,"Target",C47,D47,E47,$H$1,F47,A47,$V$6,,,,trigger)</f>
        <v>obj_005ac#0000</v>
      </c>
      <c r="I47" s="16" t="b">
        <v>0</v>
      </c>
      <c r="J47" s="19">
        <v>10</v>
      </c>
      <c r="K47" s="19">
        <v>1</v>
      </c>
      <c r="M47" s="26" t="e">
        <v>#N/A</v>
      </c>
      <c r="N47" s="26" t="e">
        <f>_xll.qlRateHelperQuoteName(M47,trigger)</f>
        <v>#VALUE!</v>
      </c>
      <c r="O47" s="31" t="e">
        <f>_xll.qlRateHelperRate(M47,trigger)</f>
        <v>#VALUE!</v>
      </c>
      <c r="P47" s="27" t="e">
        <f>_xll.qlRateHelperEarliestDate(M47,trigger)</f>
        <v>#VALUE!</v>
      </c>
      <c r="Q47" s="27" t="e">
        <f>_xll.qlRateHelperPillarDate(M47,trigger)</f>
        <v>#VALUE!</v>
      </c>
      <c r="R47" s="37" t="e">
        <f t="shared" si="0"/>
        <v>#N/A</v>
      </c>
      <c r="S47" s="26" t="e">
        <f>IF(Q47&lt;_xll.qlCalendarAdvance(calendar,$V$7,$V$27),TRUE,FALSE)</f>
        <v>#VALUE!</v>
      </c>
      <c r="AC47" s="44" t="s">
        <v>74</v>
      </c>
      <c r="AD47" s="45">
        <f>_xll.qlCalendarAdvance(calendar,AD46,AC47,,,trigger)</f>
        <v>43647</v>
      </c>
      <c r="AE47" s="45">
        <f>_xll.qlInterestRateIndexMaturity($V$5,AD47,trigger)</f>
        <v>43739</v>
      </c>
      <c r="AF47" s="49">
        <f>_xll.qlTenorBasisValue($V$13,AD47,trigger)</f>
        <v>1.6815273714154103E-3</v>
      </c>
      <c r="AG47" s="49">
        <f>_xll.qlTenorBasisForwardRate($V$13,AD47,_xll.ohTrigger($AA$9:$AA$12))</f>
        <v>5.0639434319821319E-3</v>
      </c>
      <c r="AH47" s="49">
        <f>_xll.qlTenorBasisForwardRate2($V$13,AD47,AE47,_xll.ohTrigger($AA$9:$AA$12))</f>
        <v>5.0639434319821319E-3</v>
      </c>
      <c r="AI47" s="49">
        <f>_xll.qlIndexFixing($V$5,_xll.qlInterestRateIndexFixingDate($V$5,AD47,trigger),,trigger)</f>
        <v>5.1852925731020886E-3</v>
      </c>
      <c r="AJ47" s="49">
        <f t="shared" si="5"/>
        <v>-1.2134914111995663E-4</v>
      </c>
      <c r="AK47" s="52">
        <f t="shared" si="6"/>
        <v>1.023963368222788</v>
      </c>
    </row>
    <row r="48" spans="1:56" x14ac:dyDescent="0.2">
      <c r="A48" s="7" t="s">
        <v>14</v>
      </c>
      <c r="B48" s="7" t="s">
        <v>38</v>
      </c>
      <c r="C48" s="7" t="s">
        <v>17</v>
      </c>
      <c r="D48" s="7" t="s">
        <v>16</v>
      </c>
      <c r="E48" s="7" t="s">
        <v>18</v>
      </c>
      <c r="F48" s="9">
        <v>0</v>
      </c>
      <c r="G48" s="10" t="str">
        <f t="shared" si="12"/>
        <v>EURAB3E18Y_Quote</v>
      </c>
      <c r="H48" s="11" t="str">
        <f>_xll.qlSwapRateHelper2(,G48,2,B48,"Target",C48,D48,E48,$H$1,F48,A48,$V$6,,,,trigger)</f>
        <v>obj_005bd#0000</v>
      </c>
      <c r="I48" s="16" t="b">
        <v>0</v>
      </c>
      <c r="J48" s="19">
        <v>10</v>
      </c>
      <c r="K48" s="19">
        <v>1</v>
      </c>
      <c r="M48" s="26" t="e">
        <v>#N/A</v>
      </c>
      <c r="N48" s="26" t="e">
        <f>_xll.qlRateHelperQuoteName(M48,trigger)</f>
        <v>#VALUE!</v>
      </c>
      <c r="O48" s="31" t="e">
        <f>_xll.qlRateHelperRate(M48,trigger)</f>
        <v>#VALUE!</v>
      </c>
      <c r="P48" s="27" t="e">
        <f>_xll.qlRateHelperEarliestDate(M48,trigger)</f>
        <v>#VALUE!</v>
      </c>
      <c r="Q48" s="27" t="e">
        <f>_xll.qlRateHelperPillarDate(M48,trigger)</f>
        <v>#VALUE!</v>
      </c>
      <c r="R48" s="37" t="e">
        <f t="shared" si="0"/>
        <v>#N/A</v>
      </c>
      <c r="S48" s="26" t="e">
        <f>IF(Q48&lt;_xll.qlCalendarAdvance(calendar,$V$7,$V$27),TRUE,FALSE)</f>
        <v>#VALUE!</v>
      </c>
      <c r="AC48" s="44" t="s">
        <v>74</v>
      </c>
      <c r="AD48" s="45">
        <f>_xll.qlCalendarAdvance(calendar,AD47,AC48,,,trigger)</f>
        <v>43678</v>
      </c>
      <c r="AE48" s="45">
        <f>_xll.qlInterestRateIndexMaturity($V$5,AD48,trigger)</f>
        <v>43770</v>
      </c>
      <c r="AF48" s="49">
        <f>_xll.qlTenorBasisValue($V$13,AD48,trigger)</f>
        <v>1.6838314323068383E-3</v>
      </c>
      <c r="AG48" s="49">
        <f>_xll.qlTenorBasisForwardRate($V$13,AD48,_xll.ohTrigger($AA$9:$AA$12))</f>
        <v>5.285043256458892E-3</v>
      </c>
      <c r="AH48" s="49">
        <f>_xll.qlTenorBasisForwardRate2($V$13,AD48,AE48,_xll.ohTrigger($AA$9:$AA$12))</f>
        <v>5.285043256458892E-3</v>
      </c>
      <c r="AI48" s="49">
        <f>_xll.qlIndexFixing($V$5,_xll.qlInterestRateIndexFixingDate($V$5,AD48,trigger),,trigger)</f>
        <v>5.4141942051075618E-3</v>
      </c>
      <c r="AJ48" s="49">
        <f t="shared" si="5"/>
        <v>-1.2915094864866979E-4</v>
      </c>
      <c r="AK48" s="52">
        <f t="shared" si="6"/>
        <v>1.024437065579517</v>
      </c>
    </row>
    <row r="49" spans="1:37" x14ac:dyDescent="0.2">
      <c r="A49" s="7" t="s">
        <v>14</v>
      </c>
      <c r="B49" s="7" t="s">
        <v>39</v>
      </c>
      <c r="C49" s="7" t="s">
        <v>17</v>
      </c>
      <c r="D49" s="7" t="s">
        <v>16</v>
      </c>
      <c r="E49" s="7" t="s">
        <v>18</v>
      </c>
      <c r="F49" s="9">
        <v>0</v>
      </c>
      <c r="G49" s="10" t="str">
        <f t="shared" si="12"/>
        <v>EURAB3E19Y_Quote</v>
      </c>
      <c r="H49" s="11" t="str">
        <f>_xll.qlSwapRateHelper2(,G49,2,B49,"Target",C49,D49,E49,$H$1,F49,A49,$V$6,,,,trigger)</f>
        <v>obj_005ae#0000</v>
      </c>
      <c r="I49" s="16" t="b">
        <v>0</v>
      </c>
      <c r="J49" s="19">
        <v>10</v>
      </c>
      <c r="K49" s="19">
        <v>1</v>
      </c>
      <c r="M49" s="26" t="e">
        <v>#N/A</v>
      </c>
      <c r="N49" s="26" t="e">
        <f>_xll.qlRateHelperQuoteName(M49,trigger)</f>
        <v>#VALUE!</v>
      </c>
      <c r="O49" s="31" t="e">
        <f>_xll.qlRateHelperRate(M49,trigger)</f>
        <v>#VALUE!</v>
      </c>
      <c r="P49" s="27" t="e">
        <f>_xll.qlRateHelperEarliestDate(M49,trigger)</f>
        <v>#VALUE!</v>
      </c>
      <c r="Q49" s="27" t="e">
        <f>_xll.qlRateHelperPillarDate(M49,trigger)</f>
        <v>#VALUE!</v>
      </c>
      <c r="R49" s="37" t="e">
        <f t="shared" si="0"/>
        <v>#N/A</v>
      </c>
      <c r="S49" s="26" t="e">
        <f>IF(Q49&lt;_xll.qlCalendarAdvance(calendar,$V$7,$V$27),TRUE,FALSE)</f>
        <v>#VALUE!</v>
      </c>
      <c r="AC49" s="44" t="s">
        <v>74</v>
      </c>
      <c r="AD49" s="45">
        <f>_xll.qlCalendarAdvance(calendar,AD48,AC49,,,trigger)</f>
        <v>43710</v>
      </c>
      <c r="AE49" s="45">
        <f>_xll.qlInterestRateIndexMaturity($V$5,AD49,trigger)</f>
        <v>43801</v>
      </c>
      <c r="AF49" s="49">
        <f>_xll.qlTenorBasisValue($V$13,AD49,trigger)</f>
        <v>1.6858614381981744E-3</v>
      </c>
      <c r="AG49" s="49">
        <f>_xll.qlTenorBasisForwardRate($V$13,AD49,_xll.ohTrigger($AA$9:$AA$12))</f>
        <v>5.5115060172040821E-3</v>
      </c>
      <c r="AH49" s="49">
        <f>_xll.qlTenorBasisForwardRate2($V$13,AD49,AE49,_xll.ohTrigger($AA$9:$AA$12))</f>
        <v>5.5115060172040821E-3</v>
      </c>
      <c r="AI49" s="49">
        <f>_xll.qlIndexFixing($V$5,_xll.qlInterestRateIndexFixingDate($V$5,AD49,trigger),,trigger)</f>
        <v>5.6486735465284439E-3</v>
      </c>
      <c r="AJ49" s="49">
        <f t="shared" si="5"/>
        <v>-1.3716752932436179E-4</v>
      </c>
      <c r="AK49" s="52">
        <f t="shared" si="6"/>
        <v>1.0248874860875041</v>
      </c>
    </row>
    <row r="50" spans="1:37" x14ac:dyDescent="0.2">
      <c r="A50" s="7" t="s">
        <v>14</v>
      </c>
      <c r="B50" s="7" t="s">
        <v>40</v>
      </c>
      <c r="C50" s="7" t="s">
        <v>17</v>
      </c>
      <c r="D50" s="7" t="s">
        <v>16</v>
      </c>
      <c r="E50" s="7" t="s">
        <v>18</v>
      </c>
      <c r="F50" s="9">
        <v>0</v>
      </c>
      <c r="G50" s="10" t="str">
        <f t="shared" si="12"/>
        <v>EURAB3E20Y_Quote</v>
      </c>
      <c r="H50" s="11" t="str">
        <f>_xll.qlSwapRateHelper2(,G50,2,B50,"Target",C50,D50,E50,$H$1,F50,A50,$V$6,,,,trigger)</f>
        <v>obj_005cb#0000</v>
      </c>
      <c r="I50" s="16" t="b">
        <v>1</v>
      </c>
      <c r="J50" s="19">
        <v>10</v>
      </c>
      <c r="K50" s="19">
        <v>1</v>
      </c>
      <c r="M50" s="26" t="e">
        <v>#N/A</v>
      </c>
      <c r="N50" s="26" t="e">
        <f>_xll.qlRateHelperQuoteName(M50,trigger)</f>
        <v>#VALUE!</v>
      </c>
      <c r="O50" s="31" t="e">
        <f>_xll.qlRateHelperRate(M50,trigger)</f>
        <v>#VALUE!</v>
      </c>
      <c r="P50" s="27" t="e">
        <f>_xll.qlRateHelperEarliestDate(M50,trigger)</f>
        <v>#VALUE!</v>
      </c>
      <c r="Q50" s="27" t="e">
        <f>_xll.qlRateHelperPillarDate(M50,trigger)</f>
        <v>#VALUE!</v>
      </c>
      <c r="R50" s="37" t="e">
        <f t="shared" si="0"/>
        <v>#N/A</v>
      </c>
      <c r="S50" s="26" t="e">
        <f>IF(Q50&lt;_xll.qlCalendarAdvance(calendar,$V$7,$V$27),TRUE,FALSE)</f>
        <v>#VALUE!</v>
      </c>
      <c r="AC50" s="44" t="s">
        <v>74</v>
      </c>
      <c r="AD50" s="45">
        <f>_xll.qlCalendarAdvance(calendar,AD49,AC50,,,trigger)</f>
        <v>43740</v>
      </c>
      <c r="AE50" s="45">
        <f>_xll.qlInterestRateIndexMaturity($V$5,AD50,trigger)</f>
        <v>43832</v>
      </c>
      <c r="AF50" s="49">
        <f>_xll.qlTenorBasisValue($V$13,AD50,trigger)</f>
        <v>1.6874512637794971E-3</v>
      </c>
      <c r="AG50" s="49">
        <f>_xll.qlTenorBasisForwardRate($V$13,AD50,_xll.ohTrigger($AA$9:$AA$12))</f>
        <v>5.7362557186029619E-3</v>
      </c>
      <c r="AH50" s="49">
        <f>_xll.qlTenorBasisForwardRate2($V$13,AD50,AE50,_xll.ohTrigger($AA$9:$AA$12))</f>
        <v>5.7362557186029619E-3</v>
      </c>
      <c r="AI50" s="49">
        <f>_xll.qlIndexFixing($V$5,_xll.qlInterestRateIndexFixingDate($V$5,AD50,trigger),,trigger)</f>
        <v>5.8792488973077274E-3</v>
      </c>
      <c r="AJ50" s="49">
        <f t="shared" si="5"/>
        <v>-1.4299317870476551E-4</v>
      </c>
      <c r="AK50" s="52">
        <f t="shared" si="6"/>
        <v>1.0249279644631308</v>
      </c>
    </row>
    <row r="51" spans="1:37" x14ac:dyDescent="0.2">
      <c r="A51" s="7" t="s">
        <v>14</v>
      </c>
      <c r="B51" s="7" t="s">
        <v>41</v>
      </c>
      <c r="C51" s="7" t="s">
        <v>17</v>
      </c>
      <c r="D51" s="7" t="s">
        <v>16</v>
      </c>
      <c r="E51" s="7" t="s">
        <v>18</v>
      </c>
      <c r="F51" s="9">
        <v>0</v>
      </c>
      <c r="G51" s="10" t="str">
        <f t="shared" si="12"/>
        <v>EURAB3E21Y_Quote</v>
      </c>
      <c r="H51" s="11" t="str">
        <f>_xll.qlSwapRateHelper2(,G51,2,B51,"Target",C51,D51,E51,$H$1,F51,A51,$V$6,,,,trigger)</f>
        <v>obj_005b2#0000</v>
      </c>
      <c r="I51" s="16" t="b">
        <v>0</v>
      </c>
      <c r="J51" s="19">
        <v>10</v>
      </c>
      <c r="K51" s="19">
        <v>1</v>
      </c>
      <c r="M51" s="26" t="e">
        <v>#N/A</v>
      </c>
      <c r="N51" s="26" t="e">
        <f>_xll.qlRateHelperQuoteName(M51,trigger)</f>
        <v>#VALUE!</v>
      </c>
      <c r="O51" s="31" t="e">
        <f>_xll.qlRateHelperRate(M51,trigger)</f>
        <v>#VALUE!</v>
      </c>
      <c r="P51" s="27" t="e">
        <f>_xll.qlRateHelperEarliestDate(M51,trigger)</f>
        <v>#VALUE!</v>
      </c>
      <c r="Q51" s="27" t="e">
        <f>_xll.qlRateHelperPillarDate(M51,trigger)</f>
        <v>#VALUE!</v>
      </c>
      <c r="R51" s="37" t="e">
        <f t="shared" si="0"/>
        <v>#N/A</v>
      </c>
      <c r="S51" s="26" t="e">
        <f>IF(Q51&lt;_xll.qlCalendarAdvance(calendar,$V$7,$V$27),TRUE,FALSE)</f>
        <v>#VALUE!</v>
      </c>
      <c r="AC51" s="44" t="s">
        <v>74</v>
      </c>
      <c r="AD51" s="45">
        <f>_xll.qlCalendarAdvance(calendar,AD50,AC51,,,trigger)</f>
        <v>43773</v>
      </c>
      <c r="AE51" s="45">
        <f>_xll.qlInterestRateIndexMaturity($V$5,AD51,trigger)</f>
        <v>43865</v>
      </c>
      <c r="AF51" s="49">
        <f>_xll.qlTenorBasisValue($V$13,AD51,trigger)</f>
        <v>1.6888589614090089E-3</v>
      </c>
      <c r="AG51" s="49">
        <f>_xll.qlTenorBasisForwardRate($V$13,AD51,_xll.ohTrigger($AA$9:$AA$12))</f>
        <v>5.9884310385227091E-3</v>
      </c>
      <c r="AH51" s="49">
        <f>_xll.qlTenorBasisForwardRate2($V$13,AD51,AE51,_xll.ohTrigger($AA$9:$AA$12))</f>
        <v>5.9884310385227091E-3</v>
      </c>
      <c r="AI51" s="49">
        <f>_xll.qlIndexFixing($V$5,_xll.qlInterestRateIndexFixingDate($V$5,AD51,trigger),,trigger)</f>
        <v>6.1338053240713444E-3</v>
      </c>
      <c r="AJ51" s="49">
        <f t="shared" si="5"/>
        <v>-1.4537428554863528E-4</v>
      </c>
      <c r="AK51" s="52">
        <f t="shared" si="6"/>
        <v>1.0242758553306306</v>
      </c>
    </row>
    <row r="52" spans="1:37" x14ac:dyDescent="0.2">
      <c r="A52" s="7" t="s">
        <v>14</v>
      </c>
      <c r="B52" s="7" t="s">
        <v>42</v>
      </c>
      <c r="C52" s="7" t="s">
        <v>17</v>
      </c>
      <c r="D52" s="7" t="s">
        <v>16</v>
      </c>
      <c r="E52" s="7" t="s">
        <v>18</v>
      </c>
      <c r="F52" s="9">
        <v>0</v>
      </c>
      <c r="G52" s="10" t="str">
        <f t="shared" si="12"/>
        <v>EURAB3E22Y_Quote</v>
      </c>
      <c r="H52" s="11" t="str">
        <f>_xll.qlSwapRateHelper2(,G52,2,B52,"Target",C52,D52,E52,$H$1,F52,A52,$V$6,,,,trigger)</f>
        <v>obj_005d0#0000</v>
      </c>
      <c r="I52" s="16" t="b">
        <v>0</v>
      </c>
      <c r="J52" s="19">
        <v>10</v>
      </c>
      <c r="K52" s="19">
        <v>1</v>
      </c>
      <c r="M52" s="26" t="e">
        <v>#N/A</v>
      </c>
      <c r="N52" s="26" t="e">
        <f>_xll.qlRateHelperQuoteName(M52,trigger)</f>
        <v>#VALUE!</v>
      </c>
      <c r="O52" s="31" t="e">
        <f>_xll.qlRateHelperRate(M52,trigger)</f>
        <v>#VALUE!</v>
      </c>
      <c r="P52" s="27" t="e">
        <f>_xll.qlRateHelperEarliestDate(M52,trigger)</f>
        <v>#VALUE!</v>
      </c>
      <c r="Q52" s="27" t="e">
        <f>_xll.qlRateHelperPillarDate(M52,trigger)</f>
        <v>#VALUE!</v>
      </c>
      <c r="R52" s="37" t="e">
        <f t="shared" si="0"/>
        <v>#N/A</v>
      </c>
      <c r="S52" s="26" t="e">
        <f>IF(Q52&lt;_xll.qlCalendarAdvance(calendar,$V$7,$V$27),TRUE,FALSE)</f>
        <v>#VALUE!</v>
      </c>
      <c r="AC52" s="44" t="s">
        <v>74</v>
      </c>
      <c r="AD52" s="45">
        <f>_xll.qlCalendarAdvance(calendar,AD51,AC52,,,trigger)</f>
        <v>43803</v>
      </c>
      <c r="AE52" s="45">
        <f>_xll.qlInterestRateIndexMaturity($V$5,AD52,trigger)</f>
        <v>43894</v>
      </c>
      <c r="AF52" s="49">
        <f>_xll.qlTenorBasisValue($V$13,AD52,trigger)</f>
        <v>1.6898365105161718E-3</v>
      </c>
      <c r="AG52" s="49">
        <f>_xll.qlTenorBasisForwardRate($V$13,AD52,_xll.ohTrigger($AA$9:$AA$12))</f>
        <v>6.2222882651633647E-3</v>
      </c>
      <c r="AH52" s="49">
        <f>_xll.qlTenorBasisForwardRate2($V$13,AD52,AE52,_xll.ohTrigger($AA$9:$AA$12))</f>
        <v>6.2222882651633647E-3</v>
      </c>
      <c r="AI52" s="49">
        <f>_xll.qlIndexFixing($V$5,_xll.qlInterestRateIndexFixingDate($V$5,AD52,trigger),,trigger)</f>
        <v>6.3660423482147701E-3</v>
      </c>
      <c r="AJ52" s="49">
        <f t="shared" si="5"/>
        <v>-1.4375408305140544E-4</v>
      </c>
      <c r="AK52" s="52">
        <f t="shared" si="6"/>
        <v>1.0231030895589071</v>
      </c>
    </row>
    <row r="53" spans="1:37" x14ac:dyDescent="0.2">
      <c r="A53" s="7" t="s">
        <v>14</v>
      </c>
      <c r="B53" s="7" t="s">
        <v>43</v>
      </c>
      <c r="C53" s="7" t="s">
        <v>17</v>
      </c>
      <c r="D53" s="7" t="s">
        <v>16</v>
      </c>
      <c r="E53" s="7" t="s">
        <v>18</v>
      </c>
      <c r="F53" s="9">
        <v>0</v>
      </c>
      <c r="G53" s="10" t="str">
        <f t="shared" si="12"/>
        <v>EURAB3E23Y_Quote</v>
      </c>
      <c r="H53" s="11" t="str">
        <f>_xll.qlSwapRateHelper2(,G53,2,B53,"Target",C53,D53,E53,$H$1,F53,A53,$V$6,,,,trigger)</f>
        <v>obj_005ba#0000</v>
      </c>
      <c r="I53" s="16" t="b">
        <v>0</v>
      </c>
      <c r="J53" s="19">
        <v>10</v>
      </c>
      <c r="K53" s="19">
        <v>1</v>
      </c>
      <c r="M53" s="26" t="e">
        <v>#N/A</v>
      </c>
      <c r="N53" s="26" t="e">
        <f>_xll.qlRateHelperQuoteName(M53,trigger)</f>
        <v>#VALUE!</v>
      </c>
      <c r="O53" s="31" t="e">
        <f>_xll.qlRateHelperRate(M53,trigger)</f>
        <v>#VALUE!</v>
      </c>
      <c r="P53" s="27" t="e">
        <f>_xll.qlRateHelperEarliestDate(M53,trigger)</f>
        <v>#VALUE!</v>
      </c>
      <c r="Q53" s="27" t="e">
        <f>_xll.qlRateHelperPillarDate(M53,trigger)</f>
        <v>#VALUE!</v>
      </c>
      <c r="R53" s="37" t="e">
        <f t="shared" si="0"/>
        <v>#N/A</v>
      </c>
      <c r="S53" s="26" t="e">
        <f>IF(Q53&lt;_xll.qlCalendarAdvance(calendar,$V$7,$V$27),TRUE,FALSE)</f>
        <v>#VALUE!</v>
      </c>
      <c r="AC53" s="44" t="s">
        <v>74</v>
      </c>
      <c r="AD53" s="45">
        <f>_xll.qlCalendarAdvance(calendar,AD52,AC53,,,trigger)</f>
        <v>43836</v>
      </c>
      <c r="AE53" s="45">
        <f>_xll.qlInterestRateIndexMaturity($V$5,AD53,trigger)</f>
        <v>43927</v>
      </c>
      <c r="AF53" s="49">
        <f>_xll.qlTenorBasisValue($V$13,AD53,trigger)</f>
        <v>1.6905882397312327E-3</v>
      </c>
      <c r="AG53" s="49">
        <f>_xll.qlTenorBasisForwardRate($V$13,AD53,_xll.ohTrigger($AA$9:$AA$12))</f>
        <v>6.4936037352337885E-3</v>
      </c>
      <c r="AH53" s="49">
        <f>_xll.qlTenorBasisForwardRate2($V$13,AD53,AE53,_xll.ohTrigger($AA$9:$AA$12))</f>
        <v>6.4936037352337885E-3</v>
      </c>
      <c r="AI53" s="49">
        <f>_xll.qlIndexFixing($V$5,_xll.qlInterestRateIndexFixingDate($V$5,AD53,trigger),,trigger)</f>
        <v>6.6312772553511513E-3</v>
      </c>
      <c r="AJ53" s="49">
        <f t="shared" si="5"/>
        <v>-1.3767352011736286E-4</v>
      </c>
      <c r="AK53" s="52">
        <f t="shared" si="6"/>
        <v>1.0212014046022484</v>
      </c>
    </row>
    <row r="54" spans="1:37" x14ac:dyDescent="0.2">
      <c r="A54" s="7" t="s">
        <v>14</v>
      </c>
      <c r="B54" s="7" t="s">
        <v>44</v>
      </c>
      <c r="C54" s="7" t="s">
        <v>17</v>
      </c>
      <c r="D54" s="7" t="s">
        <v>16</v>
      </c>
      <c r="E54" s="7" t="s">
        <v>18</v>
      </c>
      <c r="F54" s="9">
        <v>0</v>
      </c>
      <c r="G54" s="10" t="str">
        <f t="shared" si="12"/>
        <v>EURAB3E24Y_Quote</v>
      </c>
      <c r="H54" s="11" t="str">
        <f>_xll.qlSwapRateHelper2(,G54,2,B54,"Target",C54,D54,E54,$H$1,F54,A54,$V$6,,,,trigger)</f>
        <v>obj_005b9#0000</v>
      </c>
      <c r="I54" s="16" t="b">
        <v>0</v>
      </c>
      <c r="J54" s="19">
        <v>10</v>
      </c>
      <c r="K54" s="19">
        <v>1</v>
      </c>
      <c r="M54" s="26" t="e">
        <v>#N/A</v>
      </c>
      <c r="N54" s="26" t="e">
        <f>_xll.qlRateHelperQuoteName(M54,trigger)</f>
        <v>#VALUE!</v>
      </c>
      <c r="O54" s="31" t="e">
        <f>_xll.qlRateHelperRate(M54,trigger)</f>
        <v>#VALUE!</v>
      </c>
      <c r="P54" s="27" t="e">
        <f>_xll.qlRateHelperEarliestDate(M54,trigger)</f>
        <v>#VALUE!</v>
      </c>
      <c r="Q54" s="27" t="e">
        <f>_xll.qlRateHelperPillarDate(M54,trigger)</f>
        <v>#VALUE!</v>
      </c>
      <c r="R54" s="37" t="e">
        <f t="shared" si="0"/>
        <v>#N/A</v>
      </c>
      <c r="S54" s="26" t="e">
        <f>IF(Q54&lt;_xll.qlCalendarAdvance(calendar,$V$7,$V$27),TRUE,FALSE)</f>
        <v>#VALUE!</v>
      </c>
      <c r="AC54" s="44" t="s">
        <v>74</v>
      </c>
      <c r="AD54" s="45">
        <f>_xll.qlCalendarAdvance(calendar,AD53,AC54,,,trigger)</f>
        <v>43867</v>
      </c>
      <c r="AE54" s="45">
        <f>_xll.qlInterestRateIndexMaturity($V$5,AD54,trigger)</f>
        <v>43957</v>
      </c>
      <c r="AF54" s="49">
        <f>_xll.qlTenorBasisValue($V$13,AD54,trigger)</f>
        <v>1.6909936952117358E-3</v>
      </c>
      <c r="AG54" s="49">
        <f>_xll.qlTenorBasisForwardRate($V$13,AD54,_xll.ohTrigger($AA$9:$AA$12))</f>
        <v>6.7532356215007638E-3</v>
      </c>
      <c r="AH54" s="49">
        <f>_xll.qlTenorBasisForwardRate2($V$13,AD54,AE54,_xll.ohTrigger($AA$9:$AA$12))</f>
        <v>6.7532356215007638E-3</v>
      </c>
      <c r="AI54" s="49">
        <f>_xll.qlIndexFixing($V$5,_xll.qlInterestRateIndexFixingDate($V$5,AD54,trigger),,trigger)</f>
        <v>6.8813310499713509E-3</v>
      </c>
      <c r="AJ54" s="49">
        <f t="shared" si="5"/>
        <v>-1.2809542847058708E-4</v>
      </c>
      <c r="AK54" s="52">
        <f t="shared" si="6"/>
        <v>1.0189680081741499</v>
      </c>
    </row>
    <row r="55" spans="1:37" x14ac:dyDescent="0.2">
      <c r="A55" s="7" t="s">
        <v>14</v>
      </c>
      <c r="B55" s="7" t="s">
        <v>45</v>
      </c>
      <c r="C55" s="7" t="s">
        <v>17</v>
      </c>
      <c r="D55" s="7" t="s">
        <v>16</v>
      </c>
      <c r="E55" s="7" t="s">
        <v>18</v>
      </c>
      <c r="F55" s="9">
        <v>0</v>
      </c>
      <c r="G55" s="10" t="str">
        <f t="shared" si="12"/>
        <v>EURAB3E25Y_Quote</v>
      </c>
      <c r="H55" s="11" t="str">
        <f>_xll.qlSwapRateHelper2(,G55,2,B55,"Target",C55,D55,E55,$H$1,F55,A55,$V$6,,,,trigger)</f>
        <v>obj_005af#0000</v>
      </c>
      <c r="I55" s="16" t="b">
        <v>1</v>
      </c>
      <c r="J55" s="19">
        <v>10</v>
      </c>
      <c r="K55" s="19">
        <v>1</v>
      </c>
      <c r="M55" s="26" t="e">
        <v>#N/A</v>
      </c>
      <c r="N55" s="26" t="e">
        <f>_xll.qlRateHelperQuoteName(M55,trigger)</f>
        <v>#VALUE!</v>
      </c>
      <c r="O55" s="31" t="e">
        <f>_xll.qlRateHelperRate(M55,trigger)</f>
        <v>#VALUE!</v>
      </c>
      <c r="P55" s="27" t="e">
        <f>_xll.qlRateHelperEarliestDate(M55,trigger)</f>
        <v>#VALUE!</v>
      </c>
      <c r="Q55" s="27" t="e">
        <f>_xll.qlRateHelperPillarDate(M55,trigger)</f>
        <v>#VALUE!</v>
      </c>
      <c r="R55" s="37" t="e">
        <f t="shared" si="0"/>
        <v>#N/A</v>
      </c>
      <c r="S55" s="26" t="e">
        <f>IF(Q55&lt;_xll.qlCalendarAdvance(calendar,$V$7,$V$27),TRUE,FALSE)</f>
        <v>#VALUE!</v>
      </c>
      <c r="AC55" s="44" t="s">
        <v>74</v>
      </c>
      <c r="AD55" s="45">
        <f>_xll.qlCalendarAdvance(calendar,AD54,AC55,,,trigger)</f>
        <v>43896</v>
      </c>
      <c r="AE55" s="45">
        <f>_xll.qlInterestRateIndexMaturity($V$5,AD55,trigger)</f>
        <v>43990</v>
      </c>
      <c r="AF55" s="49">
        <f>_xll.qlTenorBasisValue($V$13,AD55,trigger)</f>
        <v>1.6911161302532462E-3</v>
      </c>
      <c r="AG55" s="49">
        <f>_xll.qlTenorBasisForwardRate($V$13,AD55,_xll.ohTrigger($AA$9:$AA$12))</f>
        <v>7.0266867116685226E-3</v>
      </c>
      <c r="AH55" s="49">
        <f>_xll.qlTenorBasisForwardRate2($V$13,AD55,AE55,_xll.ohTrigger($AA$9:$AA$12))</f>
        <v>7.0266867116685226E-3</v>
      </c>
      <c r="AI55" s="49">
        <f>_xll.qlIndexFixing($V$5,_xll.qlInterestRateIndexFixingDate($V$5,AD55,trigger),,trigger)</f>
        <v>7.1409666647725724E-3</v>
      </c>
      <c r="AJ55" s="49">
        <f t="shared" si="5"/>
        <v>-1.1427995310404979E-4</v>
      </c>
      <c r="AK55" s="52">
        <f t="shared" si="6"/>
        <v>1.0162637040462152</v>
      </c>
    </row>
    <row r="56" spans="1:37" x14ac:dyDescent="0.2">
      <c r="A56" s="7" t="s">
        <v>14</v>
      </c>
      <c r="B56" s="7" t="s">
        <v>46</v>
      </c>
      <c r="C56" s="7" t="s">
        <v>17</v>
      </c>
      <c r="D56" s="7" t="s">
        <v>16</v>
      </c>
      <c r="E56" s="7" t="s">
        <v>18</v>
      </c>
      <c r="F56" s="9">
        <v>0</v>
      </c>
      <c r="G56" s="10" t="str">
        <f t="shared" si="12"/>
        <v>EURAB3E26Y_Quote</v>
      </c>
      <c r="H56" s="11" t="str">
        <f>_xll.qlSwapRateHelper2(,G56,2,B56,"Target",C56,D56,E56,$H$1,F56,A56,$V$6,,,,trigger)</f>
        <v>obj_005cc#0000</v>
      </c>
      <c r="I56" s="16" t="b">
        <v>0</v>
      </c>
      <c r="J56" s="19">
        <v>10</v>
      </c>
      <c r="K56" s="19">
        <v>1</v>
      </c>
      <c r="M56" s="26" t="e">
        <v>#N/A</v>
      </c>
      <c r="N56" s="26" t="e">
        <f>_xll.qlRateHelperQuoteName(M56,trigger)</f>
        <v>#VALUE!</v>
      </c>
      <c r="O56" s="31" t="e">
        <f>_xll.qlRateHelperRate(M56,trigger)</f>
        <v>#VALUE!</v>
      </c>
      <c r="P56" s="27" t="e">
        <f>_xll.qlRateHelperEarliestDate(M56,trigger)</f>
        <v>#VALUE!</v>
      </c>
      <c r="Q56" s="27" t="e">
        <f>_xll.qlRateHelperPillarDate(M56,trigger)</f>
        <v>#VALUE!</v>
      </c>
      <c r="R56" s="37" t="e">
        <f t="shared" si="0"/>
        <v>#N/A</v>
      </c>
      <c r="S56" s="26" t="e">
        <f>IF(Q56&lt;_xll.qlCalendarAdvance(calendar,$V$7,$V$27),TRUE,FALSE)</f>
        <v>#VALUE!</v>
      </c>
      <c r="AC56" s="44" t="s">
        <v>74</v>
      </c>
      <c r="AD56" s="45">
        <f>_xll.qlCalendarAdvance(calendar,AD55,AC56,,,trigger)</f>
        <v>43927</v>
      </c>
      <c r="AE56" s="45">
        <f>_xll.qlInterestRateIndexMaturity($V$5,AD56,trigger)</f>
        <v>44018</v>
      </c>
      <c r="AF56" s="49">
        <f>_xll.qlTenorBasisValue($V$13,AD56,trigger)</f>
        <v>1.6909794757759169E-3</v>
      </c>
      <c r="AG56" s="49">
        <f>_xll.qlTenorBasisForwardRate($V$13,AD56,_xll.ohTrigger($AA$9:$AA$12))</f>
        <v>7.2942741806498665E-3</v>
      </c>
      <c r="AH56" s="49">
        <f>_xll.qlTenorBasisForwardRate2($V$13,AD56,AE56,_xll.ohTrigger($AA$9:$AA$12))</f>
        <v>7.2942741806498665E-3</v>
      </c>
      <c r="AI56" s="49">
        <f>_xll.qlIndexFixing($V$5,_xll.qlInterestRateIndexFixingDate($V$5,AD56,trigger),,trigger)</f>
        <v>7.3919173057306773E-3</v>
      </c>
      <c r="AJ56" s="49">
        <f t="shared" si="5"/>
        <v>-9.7643125080810848E-5</v>
      </c>
      <c r="AK56" s="52">
        <f t="shared" si="6"/>
        <v>1.0133862701980461</v>
      </c>
    </row>
    <row r="57" spans="1:37" x14ac:dyDescent="0.2">
      <c r="A57" s="7" t="s">
        <v>14</v>
      </c>
      <c r="B57" s="7" t="s">
        <v>47</v>
      </c>
      <c r="C57" s="7" t="s">
        <v>17</v>
      </c>
      <c r="D57" s="7" t="s">
        <v>16</v>
      </c>
      <c r="E57" s="7" t="s">
        <v>18</v>
      </c>
      <c r="F57" s="9">
        <v>0</v>
      </c>
      <c r="G57" s="10" t="str">
        <f t="shared" si="12"/>
        <v>EURAB3E27Y_Quote</v>
      </c>
      <c r="H57" s="11" t="str">
        <f>_xll.qlSwapRateHelper2(,G57,2,B57,"Target",C57,D57,E57,$H$1,F57,A57,$V$6,,,,trigger)</f>
        <v>obj_005be#0000</v>
      </c>
      <c r="I57" s="16" t="b">
        <v>0</v>
      </c>
      <c r="J57" s="19">
        <v>10</v>
      </c>
      <c r="K57" s="19">
        <v>1</v>
      </c>
      <c r="M57" s="28" t="e">
        <v>#N/A</v>
      </c>
      <c r="N57" s="28" t="e">
        <f>_xll.qlRateHelperQuoteName(M57,trigger)</f>
        <v>#VALUE!</v>
      </c>
      <c r="O57" s="32" t="e">
        <f>_xll.qlRateHelperRate(M57,trigger)</f>
        <v>#VALUE!</v>
      </c>
      <c r="P57" s="29" t="e">
        <f>_xll.qlRateHelperEarliestDate(M57,trigger)</f>
        <v>#VALUE!</v>
      </c>
      <c r="Q57" s="29" t="e">
        <f>_xll.qlRateHelperPillarDate(M57,trigger)</f>
        <v>#VALUE!</v>
      </c>
      <c r="R57" s="38" t="e">
        <f t="shared" si="0"/>
        <v>#N/A</v>
      </c>
      <c r="S57" s="28" t="e">
        <f>IF(Q57&lt;_xll.qlCalendarAdvance(calendar,$V$7,$V$27),TRUE,FALSE)</f>
        <v>#VALUE!</v>
      </c>
      <c r="AC57" s="44" t="s">
        <v>74</v>
      </c>
      <c r="AD57" s="45">
        <f>_xll.qlCalendarAdvance(calendar,AD56,AC57,,,trigger)</f>
        <v>43957</v>
      </c>
      <c r="AE57" s="45">
        <f>_xll.qlInterestRateIndexMaturity($V$5,AD57,trigger)</f>
        <v>44049</v>
      </c>
      <c r="AF57" s="49">
        <f>_xll.qlTenorBasisValue($V$13,AD57,trigger)</f>
        <v>1.6905907324857635E-3</v>
      </c>
      <c r="AG57" s="49">
        <f>_xll.qlTenorBasisForwardRate($V$13,AD57,_xll.ohTrigger($AA$9:$AA$12))</f>
        <v>7.5800536982039294E-3</v>
      </c>
      <c r="AH57" s="49">
        <f>_xll.qlTenorBasisForwardRate2($V$13,AD57,AE57,_xll.ohTrigger($AA$9:$AA$12))</f>
        <v>7.5800536982039294E-3</v>
      </c>
      <c r="AI57" s="49">
        <f>_xll.qlIndexFixing($V$5,_xll.qlInterestRateIndexFixingDate($V$5,AD57,trigger),,trigger)</f>
        <v>7.6565818737570433E-3</v>
      </c>
      <c r="AJ57" s="49">
        <f t="shared" si="5"/>
        <v>-7.6528175553113899E-5</v>
      </c>
      <c r="AK57" s="52">
        <f t="shared" si="6"/>
        <v>1.0100959938544034</v>
      </c>
    </row>
    <row r="58" spans="1:37" x14ac:dyDescent="0.2">
      <c r="A58" s="7" t="s">
        <v>14</v>
      </c>
      <c r="B58" s="7" t="s">
        <v>48</v>
      </c>
      <c r="C58" s="7" t="s">
        <v>17</v>
      </c>
      <c r="D58" s="7" t="s">
        <v>16</v>
      </c>
      <c r="E58" s="7" t="s">
        <v>18</v>
      </c>
      <c r="F58" s="9">
        <v>0</v>
      </c>
      <c r="G58" s="10" t="str">
        <f t="shared" si="12"/>
        <v>EURAB3E28Y_Quote</v>
      </c>
      <c r="H58" s="11" t="str">
        <f>_xll.qlSwapRateHelper2(,G58,2,B58,"Target",C58,D58,E58,$H$1,F58,A58,$V$6,,,,trigger)</f>
        <v>obj_005bc#0000</v>
      </c>
      <c r="I58" s="16" t="b">
        <v>0</v>
      </c>
      <c r="J58" s="19">
        <v>10</v>
      </c>
      <c r="K58" s="19">
        <v>1</v>
      </c>
      <c r="AC58" s="44" t="s">
        <v>74</v>
      </c>
      <c r="AD58" s="45">
        <f>_xll.qlCalendarAdvance(calendar,AD57,AC58,,,trigger)</f>
        <v>43990</v>
      </c>
      <c r="AE58" s="45">
        <f>_xll.qlInterestRateIndexMaturity($V$5,AD58,trigger)</f>
        <v>44082</v>
      </c>
      <c r="AF58" s="49">
        <f>_xll.qlTenorBasisValue($V$13,AD58,trigger)</f>
        <v>1.6898795357406025E-3</v>
      </c>
      <c r="AG58" s="49">
        <f>_xll.qlTenorBasisForwardRate($V$13,AD58,_xll.ohTrigger($AA$9:$AA$12))</f>
        <v>7.898886055668063E-3</v>
      </c>
      <c r="AH58" s="49">
        <f>_xll.qlTenorBasisForwardRate2($V$13,AD58,AE58,_xll.ohTrigger($AA$9:$AA$12))</f>
        <v>7.898886055668063E-3</v>
      </c>
      <c r="AI58" s="49">
        <f>_xll.qlIndexFixing($V$5,_xll.qlInterestRateIndexFixingDate($V$5,AD58,trigger),,trigger)</f>
        <v>7.948248546198829E-3</v>
      </c>
      <c r="AJ58" s="49">
        <f t="shared" si="5"/>
        <v>-4.9362490530766023E-5</v>
      </c>
      <c r="AK58" s="52">
        <f t="shared" si="6"/>
        <v>1.0062492977089275</v>
      </c>
    </row>
    <row r="59" spans="1:37" x14ac:dyDescent="0.2">
      <c r="A59" s="7" t="s">
        <v>14</v>
      </c>
      <c r="B59" s="7" t="s">
        <v>49</v>
      </c>
      <c r="C59" s="7" t="s">
        <v>17</v>
      </c>
      <c r="D59" s="7" t="s">
        <v>16</v>
      </c>
      <c r="E59" s="7" t="s">
        <v>18</v>
      </c>
      <c r="F59" s="9">
        <v>0</v>
      </c>
      <c r="G59" s="10" t="str">
        <f t="shared" si="12"/>
        <v>EURAB3E29Y_Quote</v>
      </c>
      <c r="H59" s="11" t="str">
        <f>_xll.qlSwapRateHelper2(,G59,2,B59,"Target",C59,D59,E59,$H$1,F59,A59,$V$6,,,,trigger)</f>
        <v>obj_005c7#0000</v>
      </c>
      <c r="I59" s="16" t="b">
        <v>0</v>
      </c>
      <c r="J59" s="19">
        <v>10</v>
      </c>
      <c r="K59" s="19">
        <v>1</v>
      </c>
      <c r="AC59" s="44" t="s">
        <v>74</v>
      </c>
      <c r="AD59" s="45">
        <f>_xll.qlCalendarAdvance(calendar,AD58,AC59,,,trigger)</f>
        <v>44020</v>
      </c>
      <c r="AE59" s="45">
        <f>_xll.qlInterestRateIndexMaturity($V$5,AD59,trigger)</f>
        <v>44112</v>
      </c>
      <c r="AF59" s="49">
        <f>_xll.qlTenorBasisValue($V$13,AD59,trigger)</f>
        <v>1.6889820862577972E-3</v>
      </c>
      <c r="AG59" s="49">
        <f>_xll.qlTenorBasisForwardRate($V$13,AD59,_xll.ohTrigger($AA$9:$AA$12))</f>
        <v>8.1975620240222306E-3</v>
      </c>
      <c r="AH59" s="49">
        <f>_xll.qlTenorBasisForwardRate2($V$13,AD59,AE59,_xll.ohTrigger($AA$9:$AA$12))</f>
        <v>8.1975620240222306E-3</v>
      </c>
      <c r="AI59" s="49">
        <f>_xll.qlIndexFixing($V$5,_xll.qlInterestRateIndexFixingDate($V$5,AD59,trigger),,trigger)</f>
        <v>8.2182980713944569E-3</v>
      </c>
      <c r="AJ59" s="49">
        <f t="shared" si="5"/>
        <v>-2.0736047372226299E-5</v>
      </c>
      <c r="AK59" s="52">
        <f t="shared" si="6"/>
        <v>1.0025295383324286</v>
      </c>
    </row>
    <row r="60" spans="1:37" x14ac:dyDescent="0.2">
      <c r="A60" s="7" t="s">
        <v>14</v>
      </c>
      <c r="B60" s="7" t="s">
        <v>50</v>
      </c>
      <c r="C60" s="7" t="s">
        <v>17</v>
      </c>
      <c r="D60" s="7" t="s">
        <v>16</v>
      </c>
      <c r="E60" s="7" t="s">
        <v>18</v>
      </c>
      <c r="F60" s="9">
        <v>0</v>
      </c>
      <c r="G60" s="10" t="str">
        <f t="shared" si="12"/>
        <v>EURAB3E30Y_Quote</v>
      </c>
      <c r="H60" s="11" t="str">
        <f>_xll.qlSwapRateHelper2(,G60,2,B60,"Target",C60,D60,E60,$H$1,F60,A60,$V$6,,,,trigger)</f>
        <v>obj_005d3#0000</v>
      </c>
      <c r="I60" s="16" t="b">
        <v>1</v>
      </c>
      <c r="J60" s="19">
        <v>10</v>
      </c>
      <c r="K60" s="19">
        <v>1</v>
      </c>
      <c r="AC60" s="44" t="s">
        <v>74</v>
      </c>
      <c r="AD60" s="45">
        <f>_xll.qlCalendarAdvance(calendar,AD59,AC60,,,trigger)</f>
        <v>44053</v>
      </c>
      <c r="AE60" s="45">
        <f>_xll.qlInterestRateIndexMaturity($V$5,AD60,trigger)</f>
        <v>44145</v>
      </c>
      <c r="AF60" s="49">
        <f>_xll.qlTenorBasisValue($V$13,AD60,trigger)</f>
        <v>1.6877265618118998E-3</v>
      </c>
      <c r="AG60" s="49">
        <f>_xll.qlTenorBasisForwardRate($V$13,AD60,_xll.ohTrigger($AA$9:$AA$12))</f>
        <v>8.5340644097269668E-3</v>
      </c>
      <c r="AH60" s="49">
        <f>_xll.qlTenorBasisForwardRate2($V$13,AD60,AE60,_xll.ohTrigger($AA$9:$AA$12))</f>
        <v>8.5340644097269668E-3</v>
      </c>
      <c r="AI60" s="49">
        <f>_xll.qlIndexFixing($V$5,_xll.qlInterestRateIndexFixingDate($V$5,AD60,trigger),,trigger)</f>
        <v>8.5198752866609013E-3</v>
      </c>
      <c r="AJ60" s="49">
        <f t="shared" si="5"/>
        <v>1.418912306606554E-5</v>
      </c>
      <c r="AK60" s="52">
        <f t="shared" si="6"/>
        <v>0.99833735458454087</v>
      </c>
    </row>
    <row r="61" spans="1:37" x14ac:dyDescent="0.2">
      <c r="A61" s="7" t="s">
        <v>14</v>
      </c>
      <c r="B61" s="7" t="s">
        <v>51</v>
      </c>
      <c r="C61" s="7" t="s">
        <v>17</v>
      </c>
      <c r="D61" s="7" t="s">
        <v>16</v>
      </c>
      <c r="E61" s="7" t="s">
        <v>18</v>
      </c>
      <c r="F61" s="9">
        <v>0</v>
      </c>
      <c r="G61" s="10" t="str">
        <f t="shared" si="12"/>
        <v>EURAB3E35Y_Quote</v>
      </c>
      <c r="H61" s="11" t="str">
        <f>_xll.qlSwapRateHelper2(,G61,2,B61,"Target",C61,D61,E61,$H$1,F61,A61,$V$6,,,,trigger)</f>
        <v>obj_005ce#0000</v>
      </c>
      <c r="I61" s="16" t="b">
        <v>0</v>
      </c>
      <c r="J61" s="19">
        <v>10</v>
      </c>
      <c r="K61" s="19">
        <v>1</v>
      </c>
      <c r="AC61" s="44" t="s">
        <v>74</v>
      </c>
      <c r="AD61" s="45">
        <f>_xll.qlCalendarAdvance(calendar,AD60,AC61,,,trigger)</f>
        <v>44084</v>
      </c>
      <c r="AE61" s="45">
        <f>_xll.qlInterestRateIndexMaturity($V$5,AD61,trigger)</f>
        <v>44175</v>
      </c>
      <c r="AF61" s="49">
        <f>_xll.qlTenorBasisValue($V$13,AD61,trigger)</f>
        <v>1.6862980794930624E-3</v>
      </c>
      <c r="AG61" s="49">
        <f>_xll.qlTenorBasisForwardRate($V$13,AD61,_xll.ohTrigger($AA$9:$AA$12))</f>
        <v>8.8474055862104856E-3</v>
      </c>
      <c r="AH61" s="49">
        <f>_xll.qlTenorBasisForwardRate2($V$13,AD61,AE61,_xll.ohTrigger($AA$9:$AA$12))</f>
        <v>8.8474055862104856E-3</v>
      </c>
      <c r="AI61" s="49">
        <f>_xll.qlIndexFixing($V$5,_xll.qlInterestRateIndexFixingDate($V$5,AD61,trigger),,trigger)</f>
        <v>8.8002595083520648E-3</v>
      </c>
      <c r="AJ61" s="49">
        <f t="shared" si="5"/>
        <v>4.7146077858420746E-5</v>
      </c>
      <c r="AK61" s="52">
        <f t="shared" si="6"/>
        <v>0.99467119740368837</v>
      </c>
    </row>
    <row r="62" spans="1:37" x14ac:dyDescent="0.2">
      <c r="A62" s="7" t="s">
        <v>14</v>
      </c>
      <c r="B62" s="7" t="s">
        <v>52</v>
      </c>
      <c r="C62" s="7" t="s">
        <v>17</v>
      </c>
      <c r="D62" s="7" t="s">
        <v>16</v>
      </c>
      <c r="E62" s="7" t="s">
        <v>18</v>
      </c>
      <c r="F62" s="9">
        <v>0</v>
      </c>
      <c r="G62" s="10" t="str">
        <f t="shared" si="12"/>
        <v>EURAB3E40Y_Quote</v>
      </c>
      <c r="H62" s="11" t="str">
        <f>_xll.qlSwapRateHelper2(,G62,2,B62,"Target",C62,D62,E62,$H$1,F62,A62,$V$6,,,,trigger)</f>
        <v>obj_005d2#0000</v>
      </c>
      <c r="I62" s="16" t="b">
        <v>1</v>
      </c>
      <c r="J62" s="19">
        <v>10</v>
      </c>
      <c r="K62" s="19">
        <v>1</v>
      </c>
      <c r="AC62" s="44" t="s">
        <v>74</v>
      </c>
      <c r="AD62" s="45">
        <f>_xll.qlCalendarAdvance(calendar,AD61,AC62,,,trigger)</f>
        <v>44116</v>
      </c>
      <c r="AE62" s="45">
        <f>_xll.qlInterestRateIndexMaturity($V$5,AD62,trigger)</f>
        <v>44208</v>
      </c>
      <c r="AF62" s="49">
        <f>_xll.qlTenorBasisValue($V$13,AD62,trigger)</f>
        <v>1.6845775851815912E-3</v>
      </c>
      <c r="AG62" s="49">
        <f>_xll.qlTenorBasisForwardRate($V$13,AD62,_xll.ohTrigger($AA$9:$AA$12))</f>
        <v>9.1781106028749997E-3</v>
      </c>
      <c r="AH62" s="49">
        <f>_xll.qlTenorBasisForwardRate2($V$13,AD62,AE62,_xll.ohTrigger($AA$9:$AA$12))</f>
        <v>9.1781106028749997E-3</v>
      </c>
      <c r="AI62" s="49">
        <f>_xll.qlIndexFixing($V$5,_xll.qlInterestRateIndexFixingDate($V$5,AD62,trigger),,trigger)</f>
        <v>9.0981817451920785E-3</v>
      </c>
      <c r="AJ62" s="49">
        <f t="shared" si="5"/>
        <v>7.9928857682921156E-5</v>
      </c>
      <c r="AK62" s="52">
        <f t="shared" si="6"/>
        <v>0.99129136037455423</v>
      </c>
    </row>
    <row r="63" spans="1:37" x14ac:dyDescent="0.2">
      <c r="A63" s="7" t="s">
        <v>14</v>
      </c>
      <c r="B63" s="7" t="s">
        <v>53</v>
      </c>
      <c r="C63" s="7" t="s">
        <v>17</v>
      </c>
      <c r="D63" s="7" t="s">
        <v>16</v>
      </c>
      <c r="E63" s="7" t="s">
        <v>18</v>
      </c>
      <c r="F63" s="9">
        <v>0</v>
      </c>
      <c r="G63" s="10" t="str">
        <f t="shared" si="12"/>
        <v>EURAB3E50Y_Quote</v>
      </c>
      <c r="H63" s="11" t="str">
        <f>_xll.qlSwapRateHelper2(,G63,2,B63,"Target",C63,D63,E63,$H$1,F63,A63,$V$6,,,,trigger)</f>
        <v>obj_005cf#0000</v>
      </c>
      <c r="I63" s="16" t="b">
        <v>1</v>
      </c>
      <c r="J63" s="19">
        <v>10</v>
      </c>
      <c r="K63" s="19">
        <v>1</v>
      </c>
      <c r="AC63" s="44" t="s">
        <v>74</v>
      </c>
      <c r="AD63" s="45">
        <f>_xll.qlCalendarAdvance(calendar,AD62,AC63,,,trigger)</f>
        <v>44147</v>
      </c>
      <c r="AE63" s="45">
        <f>_xll.qlInterestRateIndexMaturity($V$5,AD63,trigger)</f>
        <v>44239</v>
      </c>
      <c r="AF63" s="49">
        <f>_xll.qlTenorBasisValue($V$13,AD63,trigger)</f>
        <v>1.6826792390631689E-3</v>
      </c>
      <c r="AG63" s="49">
        <f>_xll.qlTenorBasisForwardRate($V$13,AD63,_xll.ohTrigger($AA$9:$AA$12))</f>
        <v>9.4867059402614171E-3</v>
      </c>
      <c r="AH63" s="49">
        <f>_xll.qlTenorBasisForwardRate2($V$13,AD63,AE63,_xll.ohTrigger($AA$9:$AA$12))</f>
        <v>9.4867059402614171E-3</v>
      </c>
      <c r="AI63" s="49">
        <f>_xll.qlIndexFixing($V$5,_xll.qlInterestRateIndexFixingDate($V$5,AD63,trigger),,trigger)</f>
        <v>9.3795030839015792E-3</v>
      </c>
      <c r="AJ63" s="49">
        <f t="shared" si="5"/>
        <v>1.0720285635983789E-4</v>
      </c>
      <c r="AK63" s="52">
        <f t="shared" si="6"/>
        <v>0.98869967541579729</v>
      </c>
    </row>
    <row r="64" spans="1:37" x14ac:dyDescent="0.2">
      <c r="A64" s="8" t="s">
        <v>14</v>
      </c>
      <c r="B64" s="8" t="s">
        <v>54</v>
      </c>
      <c r="C64" s="8" t="s">
        <v>17</v>
      </c>
      <c r="D64" s="8" t="s">
        <v>16</v>
      </c>
      <c r="E64" s="8" t="s">
        <v>18</v>
      </c>
      <c r="F64" s="12">
        <v>0</v>
      </c>
      <c r="G64" s="13" t="str">
        <f t="shared" si="12"/>
        <v>EURAB3E60Y_Quote</v>
      </c>
      <c r="H64" s="14" t="str">
        <f>_xll.qlSwapRateHelper2(,G64,2,B64,"Target",C64,D64,E64,$H$1,F64,A64,$V$6,,,,trigger)</f>
        <v>obj_005c0#0000</v>
      </c>
      <c r="I64" s="17" t="b">
        <v>1</v>
      </c>
      <c r="J64" s="20">
        <v>10</v>
      </c>
      <c r="K64" s="20">
        <v>1</v>
      </c>
      <c r="AC64" s="44" t="s">
        <v>74</v>
      </c>
      <c r="AD64" s="45">
        <f>_xll.qlCalendarAdvance(calendar,AD63,AC64,,,trigger)</f>
        <v>44179</v>
      </c>
      <c r="AE64" s="45">
        <f>_xll.qlInterestRateIndexMaturity($V$5,AD64,trigger)</f>
        <v>44270</v>
      </c>
      <c r="AF64" s="49">
        <f>_xll.qlTenorBasisValue($V$13,AD64,trigger)</f>
        <v>1.6804873418712748E-3</v>
      </c>
      <c r="AG64" s="49">
        <f>_xll.qlTenorBasisForwardRate($V$13,AD64,_xll.ohTrigger($AA$9:$AA$12))</f>
        <v>9.7931008339677619E-3</v>
      </c>
      <c r="AH64" s="49">
        <f>_xll.qlTenorBasisForwardRate2($V$13,AD64,AE64,_xll.ohTrigger($AA$9:$AA$12))</f>
        <v>9.7931008339677619E-3</v>
      </c>
      <c r="AI64" s="49">
        <f>_xll.qlIndexFixing($V$5,_xll.qlInterestRateIndexFixingDate($V$5,AD64,trigger),,trigger)</f>
        <v>9.6623324945563083E-3</v>
      </c>
      <c r="AJ64" s="49">
        <f t="shared" si="5"/>
        <v>1.3076833941145366E-4</v>
      </c>
      <c r="AK64" s="52">
        <f t="shared" si="6"/>
        <v>0.98664689135458727</v>
      </c>
    </row>
    <row r="65" spans="29:37" x14ac:dyDescent="0.2">
      <c r="AC65" s="44" t="s">
        <v>74</v>
      </c>
      <c r="AD65" s="45">
        <f>_xll.qlCalendarAdvance(calendar,AD64,AC65,,,trigger)</f>
        <v>44210</v>
      </c>
      <c r="AE65" s="45">
        <f>_xll.qlInterestRateIndexMaturity($V$5,AD65,trigger)</f>
        <v>44300</v>
      </c>
      <c r="AF65" s="49">
        <f>_xll.qlTenorBasisValue($V$13,AD65,trigger)</f>
        <v>1.6781452480923375E-3</v>
      </c>
      <c r="AG65" s="49">
        <f>_xll.qlTenorBasisForwardRate($V$13,AD65,_xll.ohTrigger($AA$9:$AA$12))</f>
        <v>1.0082935229632994E-2</v>
      </c>
      <c r="AH65" s="49">
        <f>_xll.qlTenorBasisForwardRate2($V$13,AD65,AE65,_xll.ohTrigger($AA$9:$AA$12))</f>
        <v>1.0082935229632994E-2</v>
      </c>
      <c r="AI65" s="49">
        <f>_xll.qlIndexFixing($V$5,_xll.qlInterestRateIndexFixingDate($V$5,AD65,trigger),,trigger)</f>
        <v>9.9333570335042864E-3</v>
      </c>
      <c r="AJ65" s="49">
        <f t="shared" si="5"/>
        <v>1.4957819612870793E-4</v>
      </c>
      <c r="AK65" s="52">
        <f t="shared" si="6"/>
        <v>0.98516521303349158</v>
      </c>
    </row>
    <row r="66" spans="29:37" x14ac:dyDescent="0.2">
      <c r="AC66" s="44" t="s">
        <v>74</v>
      </c>
      <c r="AD66" s="45">
        <f>_xll.qlCalendarAdvance(calendar,AD65,AC66,,,trigger)</f>
        <v>44242</v>
      </c>
      <c r="AE66" s="45">
        <f>_xll.qlInterestRateIndexMaturity($V$5,AD66,trigger)</f>
        <v>44333</v>
      </c>
      <c r="AF66" s="49">
        <f>_xll.qlTenorBasisValue($V$13,AD66,trigger)</f>
        <v>1.675508354648221E-3</v>
      </c>
      <c r="AG66" s="49">
        <f>_xll.qlTenorBasisForwardRate($V$13,AD66,_xll.ohTrigger($AA$9:$AA$12))</f>
        <v>1.0384580809808586E-2</v>
      </c>
      <c r="AH66" s="49">
        <f>_xll.qlTenorBasisForwardRate2($V$13,AD66,AE66,_xll.ohTrigger($AA$9:$AA$12))</f>
        <v>1.0384580809808586E-2</v>
      </c>
      <c r="AI66" s="49">
        <f>_xll.qlIndexFixing($V$5,_xll.qlInterestRateIndexFixingDate($V$5,AD66,trigger),,trigger)</f>
        <v>1.021934898560501E-2</v>
      </c>
      <c r="AJ66" s="49">
        <f t="shared" si="5"/>
        <v>1.6523182420357524E-4</v>
      </c>
      <c r="AK66" s="52">
        <f t="shared" si="6"/>
        <v>0.98408873432353594</v>
      </c>
    </row>
    <row r="67" spans="29:37" x14ac:dyDescent="0.2">
      <c r="AC67" s="44" t="s">
        <v>74</v>
      </c>
      <c r="AD67" s="45">
        <f>_xll.qlCalendarAdvance(calendar,AD66,AC67,,,trigger)</f>
        <v>44270</v>
      </c>
      <c r="AE67" s="45">
        <f>_xll.qlInterestRateIndexMaturity($V$5,AD67,trigger)</f>
        <v>44362</v>
      </c>
      <c r="AF67" s="49">
        <f>_xll.qlTenorBasisValue($V$13,AD67,trigger)</f>
        <v>1.6730234501392521E-3</v>
      </c>
      <c r="AG67" s="49">
        <f>_xll.qlTenorBasisForwardRate($V$13,AD67,_xll.ohTrigger($AA$9:$AA$12))</f>
        <v>1.0642870813752829E-2</v>
      </c>
      <c r="AH67" s="49">
        <f>_xll.qlTenorBasisForwardRate2($V$13,AD67,AE67,_xll.ohTrigger($AA$9:$AA$12))</f>
        <v>1.0642870813752829E-2</v>
      </c>
      <c r="AI67" s="49">
        <f>_xll.qlIndexFixing($V$5,_xll.qlInterestRateIndexFixingDate($V$5,AD67,trigger),,trigger)</f>
        <v>1.0467588316047757E-2</v>
      </c>
      <c r="AJ67" s="49">
        <f t="shared" si="5"/>
        <v>1.7528249770507216E-4</v>
      </c>
      <c r="AK67" s="52">
        <f t="shared" si="6"/>
        <v>0.98353052472660196</v>
      </c>
    </row>
    <row r="68" spans="29:37" x14ac:dyDescent="0.2">
      <c r="AC68" s="44" t="s">
        <v>74</v>
      </c>
      <c r="AD68" s="45">
        <f>_xll.qlCalendarAdvance(calendar,AD67,AC68,,,trigger)</f>
        <v>44301</v>
      </c>
      <c r="AE68" s="45">
        <f>_xll.qlInterestRateIndexMaturity($V$5,AD68,trigger)</f>
        <v>44392</v>
      </c>
      <c r="AF68" s="49">
        <f>_xll.qlTenorBasisValue($V$13,AD68,trigger)</f>
        <v>1.6700843541238573E-3</v>
      </c>
      <c r="AG68" s="49">
        <f>_xll.qlTenorBasisForwardRate($V$13,AD68,_xll.ohTrigger($AA$9:$AA$12))</f>
        <v>1.0912603531976133E-2</v>
      </c>
      <c r="AH68" s="49">
        <f>_xll.qlTenorBasisForwardRate2($V$13,AD68,AE68,_xll.ohTrigger($AA$9:$AA$12))</f>
        <v>1.0912603531976133E-2</v>
      </c>
      <c r="AI68" s="49">
        <f>_xll.qlIndexFixing($V$5,_xll.qlInterestRateIndexFixingDate($V$5,AD68,trigger),,trigger)</f>
        <v>1.0730306692919038E-2</v>
      </c>
      <c r="AJ68" s="49">
        <f t="shared" ref="AJ68:AJ131" si="13">AG68-AI68</f>
        <v>1.8229683905709483E-4</v>
      </c>
      <c r="AK68" s="52">
        <f t="shared" ref="AK68:AK131" si="14">AI68/AH68</f>
        <v>0.98329483532294304</v>
      </c>
    </row>
    <row r="69" spans="29:37" x14ac:dyDescent="0.2">
      <c r="AC69" s="44" t="s">
        <v>74</v>
      </c>
      <c r="AD69" s="45">
        <f>_xll.qlCalendarAdvance(calendar,AD68,AC69,,,trigger)</f>
        <v>44333</v>
      </c>
      <c r="AE69" s="45">
        <f>_xll.qlInterestRateIndexMaturity($V$5,AD69,trigger)</f>
        <v>44425</v>
      </c>
      <c r="AF69" s="49">
        <f>_xll.qlTenorBasisValue($V$13,AD69,trigger)</f>
        <v>1.6668491386622923E-3</v>
      </c>
      <c r="AG69" s="49">
        <f>_xll.qlTenorBasisForwardRate($V$13,AD69,_xll.ohTrigger($AA$9:$AA$12))</f>
        <v>1.1192893066725464E-2</v>
      </c>
      <c r="AH69" s="49">
        <f>_xll.qlTenorBasisForwardRate2($V$13,AD69,AE69,_xll.ohTrigger($AA$9:$AA$12))</f>
        <v>1.1192893066725464E-2</v>
      </c>
      <c r="AI69" s="49">
        <f>_xll.qlIndexFixing($V$5,_xll.qlInterestRateIndexFixingDate($V$5,AD69,trigger),,trigger)</f>
        <v>1.1007492748439037E-2</v>
      </c>
      <c r="AJ69" s="49">
        <f t="shared" si="13"/>
        <v>1.8540031828642722E-4</v>
      </c>
      <c r="AK69" s="52">
        <f t="shared" si="14"/>
        <v>0.98343588943616456</v>
      </c>
    </row>
    <row r="70" spans="29:37" x14ac:dyDescent="0.2">
      <c r="AC70" s="44" t="s">
        <v>74</v>
      </c>
      <c r="AD70" s="45">
        <f>_xll.qlCalendarAdvance(calendar,AD69,AC70,,,trigger)</f>
        <v>44364</v>
      </c>
      <c r="AE70" s="45">
        <f>_xll.qlInterestRateIndexMaturity($V$5,AD70,trigger)</f>
        <v>44456</v>
      </c>
      <c r="AF70" s="49">
        <f>_xll.qlTenorBasisValue($V$13,AD70,trigger)</f>
        <v>1.6635257493881385E-3</v>
      </c>
      <c r="AG70" s="49">
        <f>_xll.qlTenorBasisForwardRate($V$13,AD70,_xll.ohTrigger($AA$9:$AA$12))</f>
        <v>1.1453071164493442E-2</v>
      </c>
      <c r="AH70" s="49">
        <f>_xll.qlTenorBasisForwardRate2($V$13,AD70,AE70,_xll.ohTrigger($AA$9:$AA$12))</f>
        <v>1.1453071164493442E-2</v>
      </c>
      <c r="AI70" s="49">
        <f>_xll.qlIndexFixing($V$5,_xll.qlInterestRateIndexFixingDate($V$5,AD70,trigger),,trigger)</f>
        <v>1.1268829078352858E-2</v>
      </c>
      <c r="AJ70" s="49">
        <f t="shared" si="13"/>
        <v>1.8424208614058364E-4</v>
      </c>
      <c r="AK70" s="52">
        <f t="shared" si="14"/>
        <v>0.98391330294779211</v>
      </c>
    </row>
    <row r="71" spans="29:37" x14ac:dyDescent="0.2">
      <c r="AC71" s="44" t="s">
        <v>74</v>
      </c>
      <c r="AD71" s="45">
        <f>_xll.qlCalendarAdvance(calendar,AD70,AC71,,,trigger)</f>
        <v>44396</v>
      </c>
      <c r="AE71" s="45">
        <f>_xll.qlInterestRateIndexMaturity($V$5,AD71,trigger)</f>
        <v>44488</v>
      </c>
      <c r="AF71" s="49">
        <f>_xll.qlTenorBasisValue($V$13,AD71,trigger)</f>
        <v>1.6599056425976105E-3</v>
      </c>
      <c r="AG71" s="49">
        <f>_xll.qlTenorBasisForwardRate($V$13,AD71,_xll.ohTrigger($AA$9:$AA$12))</f>
        <v>1.1714423241057335E-2</v>
      </c>
      <c r="AH71" s="49">
        <f>_xll.qlTenorBasisForwardRate2($V$13,AD71,AE71,_xll.ohTrigger($AA$9:$AA$12))</f>
        <v>1.1714423241057335E-2</v>
      </c>
      <c r="AI71" s="49">
        <f>_xll.qlIndexFixing($V$5,_xll.qlInterestRateIndexFixingDate($V$5,AD71,trigger),,trigger)</f>
        <v>1.1535585689246383E-2</v>
      </c>
      <c r="AJ71" s="49">
        <f t="shared" si="13"/>
        <v>1.7883755181095223E-4</v>
      </c>
      <c r="AK71" s="52">
        <f t="shared" si="14"/>
        <v>0.9847335589528512</v>
      </c>
    </row>
    <row r="72" spans="29:37" x14ac:dyDescent="0.2">
      <c r="AC72" s="44" t="s">
        <v>74</v>
      </c>
      <c r="AD72" s="45">
        <f>_xll.qlCalendarAdvance(calendar,AD71,AC72,,,trigger)</f>
        <v>44427</v>
      </c>
      <c r="AE72" s="45">
        <f>_xll.qlInterestRateIndexMaturity($V$5,AD72,trigger)</f>
        <v>44519</v>
      </c>
      <c r="AF72" s="49">
        <f>_xll.qlTenorBasisValue($V$13,AD72,trigger)</f>
        <v>1.656220583009555E-3</v>
      </c>
      <c r="AG72" s="49">
        <f>_xll.qlTenorBasisForwardRate($V$13,AD72,_xll.ohTrigger($AA$9:$AA$12))</f>
        <v>1.1961053407295634E-2</v>
      </c>
      <c r="AH72" s="49">
        <f>_xll.qlTenorBasisForwardRate2($V$13,AD72,AE72,_xll.ohTrigger($AA$9:$AA$12))</f>
        <v>1.1961053407295634E-2</v>
      </c>
      <c r="AI72" s="49">
        <f>_xll.qlIndexFixing($V$5,_xll.qlInterestRateIndexFixingDate($V$5,AD72,trigger),,trigger)</f>
        <v>1.1790757407530343E-2</v>
      </c>
      <c r="AJ72" s="49">
        <f t="shared" si="13"/>
        <v>1.7029599976529051E-4</v>
      </c>
      <c r="AK72" s="52">
        <f t="shared" si="14"/>
        <v>0.98576245804057538</v>
      </c>
    </row>
    <row r="73" spans="29:37" x14ac:dyDescent="0.2">
      <c r="AC73" s="44" t="s">
        <v>74</v>
      </c>
      <c r="AD73" s="45">
        <f>_xll.qlCalendarAdvance(calendar,AD72,AC73,,,trigger)</f>
        <v>44459</v>
      </c>
      <c r="AE73" s="45">
        <f>_xll.qlInterestRateIndexMaturity($V$5,AD73,trigger)</f>
        <v>44550</v>
      </c>
      <c r="AF73" s="49">
        <f>_xll.qlTenorBasisValue($V$13,AD73,trigger)</f>
        <v>1.65223845099069E-3</v>
      </c>
      <c r="AG73" s="49">
        <f>_xll.qlTenorBasisForwardRate($V$13,AD73,_xll.ohTrigger($AA$9:$AA$12))</f>
        <v>1.2205787145833305E-2</v>
      </c>
      <c r="AH73" s="49">
        <f>_xll.qlTenorBasisForwardRate2($V$13,AD73,AE73,_xll.ohTrigger($AA$9:$AA$12))</f>
        <v>1.2205787145833305E-2</v>
      </c>
      <c r="AI73" s="49">
        <f>_xll.qlIndexFixing($V$5,_xll.qlInterestRateIndexFixingDate($V$5,AD73,trigger),,trigger)</f>
        <v>1.2045916643558557E-2</v>
      </c>
      <c r="AJ73" s="49">
        <f t="shared" si="13"/>
        <v>1.5987050227474729E-4</v>
      </c>
      <c r="AK73" s="52">
        <f t="shared" si="14"/>
        <v>0.98690207355210824</v>
      </c>
    </row>
    <row r="74" spans="29:37" x14ac:dyDescent="0.2">
      <c r="AC74" s="44" t="s">
        <v>74</v>
      </c>
      <c r="AD74" s="45">
        <f>_xll.qlCalendarAdvance(calendar,AD73,AC74,,,trigger)</f>
        <v>44489</v>
      </c>
      <c r="AE74" s="45">
        <f>_xll.qlInterestRateIndexMaturity($V$5,AD74,trigger)</f>
        <v>44581</v>
      </c>
      <c r="AF74" s="49">
        <f>_xll.qlTenorBasisValue($V$13,AD74,trigger)</f>
        <v>1.6483457678062861E-3</v>
      </c>
      <c r="AG74" s="49">
        <f>_xll.qlTenorBasisForwardRate($V$13,AD74,_xll.ohTrigger($AA$9:$AA$12))</f>
        <v>1.2438468983670284E-2</v>
      </c>
      <c r="AH74" s="49">
        <f>_xll.qlTenorBasisForwardRate2($V$13,AD74,AE74,_xll.ohTrigger($AA$9:$AA$12))</f>
        <v>1.2438468983670284E-2</v>
      </c>
      <c r="AI74" s="49">
        <f>_xll.qlIndexFixing($V$5,_xll.qlInterestRateIndexFixingDate($V$5,AD74,trigger),,trigger)</f>
        <v>1.228883577339398E-2</v>
      </c>
      <c r="AJ74" s="49">
        <f t="shared" si="13"/>
        <v>1.4963321027630302E-4</v>
      </c>
      <c r="AK74" s="52">
        <f t="shared" si="14"/>
        <v>0.98797012634973425</v>
      </c>
    </row>
    <row r="75" spans="29:37" x14ac:dyDescent="0.2">
      <c r="AC75" s="44" t="s">
        <v>74</v>
      </c>
      <c r="AD75" s="45">
        <f>_xll.qlCalendarAdvance(calendar,AD74,AC75,,,trigger)</f>
        <v>44522</v>
      </c>
      <c r="AE75" s="45">
        <f>_xll.qlInterestRateIndexMaturity($V$5,AD75,trigger)</f>
        <v>44614</v>
      </c>
      <c r="AF75" s="49">
        <f>_xll.qlTenorBasisValue($V$13,AD75,trigger)</f>
        <v>1.6438911717691891E-3</v>
      </c>
      <c r="AG75" s="49">
        <f>_xll.qlTenorBasisForwardRate($V$13,AD75,_xll.ohTrigger($AA$9:$AA$12))</f>
        <v>1.2685392068406735E-2</v>
      </c>
      <c r="AH75" s="49">
        <f>_xll.qlTenorBasisForwardRate2($V$13,AD75,AE75,_xll.ohTrigger($AA$9:$AA$12))</f>
        <v>1.2685392068406735E-2</v>
      </c>
      <c r="AI75" s="49">
        <f>_xll.qlIndexFixing($V$5,_xll.qlInterestRateIndexFixingDate($V$5,AD75,trigger),,trigger)</f>
        <v>1.2546184890923195E-2</v>
      </c>
      <c r="AJ75" s="49">
        <f t="shared" si="13"/>
        <v>1.3920717748354058E-4</v>
      </c>
      <c r="AK75" s="52">
        <f t="shared" si="14"/>
        <v>0.98902618249929863</v>
      </c>
    </row>
    <row r="76" spans="29:37" x14ac:dyDescent="0.2">
      <c r="AC76" s="44" t="s">
        <v>74</v>
      </c>
      <c r="AD76" s="45">
        <f>_xll.qlCalendarAdvance(calendar,AD75,AC76,,,trigger)</f>
        <v>44552</v>
      </c>
      <c r="AE76" s="45">
        <f>_xll.qlInterestRateIndexMaturity($V$5,AD76,trigger)</f>
        <v>44642</v>
      </c>
      <c r="AF76" s="49">
        <f>_xll.qlTenorBasisValue($V$13,AD76,trigger)</f>
        <v>1.6396894358796266E-3</v>
      </c>
      <c r="AG76" s="49">
        <f>_xll.qlTenorBasisForwardRate($V$13,AD76,_xll.ohTrigger($AA$9:$AA$12))</f>
        <v>1.2898022769022965E-2</v>
      </c>
      <c r="AH76" s="49">
        <f>_xll.qlTenorBasisForwardRate2($V$13,AD76,AE76,_xll.ohTrigger($AA$9:$AA$12))</f>
        <v>1.2898022769022965E-2</v>
      </c>
      <c r="AI76" s="49">
        <f>_xll.qlIndexFixing($V$5,_xll.qlInterestRateIndexFixingDate($V$5,AD76,trigger),,trigger)</f>
        <v>1.2767402096097058E-2</v>
      </c>
      <c r="AJ76" s="49">
        <f t="shared" si="13"/>
        <v>1.306206729259074E-4</v>
      </c>
      <c r="AK76" s="52">
        <f t="shared" si="14"/>
        <v>0.98987281420842133</v>
      </c>
    </row>
    <row r="77" spans="29:37" x14ac:dyDescent="0.2">
      <c r="AC77" s="44" t="s">
        <v>74</v>
      </c>
      <c r="AD77" s="45">
        <f>_xll.qlCalendarAdvance(calendar,AD76,AC77,,,trigger)</f>
        <v>44585</v>
      </c>
      <c r="AE77" s="45">
        <f>_xll.qlInterestRateIndexMaturity($V$5,AD77,trigger)</f>
        <v>44676</v>
      </c>
      <c r="AF77" s="49">
        <f>_xll.qlTenorBasisValue($V$13,AD77,trigger)</f>
        <v>1.6349055997752098E-3</v>
      </c>
      <c r="AG77" s="49">
        <f>_xll.qlTenorBasisForwardRate($V$13,AD77,_xll.ohTrigger($AA$9:$AA$12))</f>
        <v>1.3139676788972737E-2</v>
      </c>
      <c r="AH77" s="49">
        <f>_xll.qlTenorBasisForwardRate2($V$13,AD77,AE77,_xll.ohTrigger($AA$9:$AA$12))</f>
        <v>1.3139676788972737E-2</v>
      </c>
      <c r="AI77" s="49">
        <f>_xll.qlIndexFixing($V$5,_xll.qlInterestRateIndexFixingDate($V$5,AD77,trigger),,trigger)</f>
        <v>1.3018243718845912E-2</v>
      </c>
      <c r="AJ77" s="49">
        <f t="shared" si="13"/>
        <v>1.2143307012682514E-4</v>
      </c>
      <c r="AK77" s="52">
        <f t="shared" si="14"/>
        <v>0.99075829093233592</v>
      </c>
    </row>
    <row r="78" spans="29:37" x14ac:dyDescent="0.2">
      <c r="AC78" s="44" t="s">
        <v>74</v>
      </c>
      <c r="AD78" s="45">
        <f>_xll.qlCalendarAdvance(calendar,AD77,AC78,,,trigger)</f>
        <v>44616</v>
      </c>
      <c r="AE78" s="45">
        <f>_xll.qlInterestRateIndexMaturity($V$5,AD78,trigger)</f>
        <v>44705</v>
      </c>
      <c r="AF78" s="49">
        <f>_xll.qlTenorBasisValue($V$13,AD78,trigger)</f>
        <v>1.6302620918316785E-3</v>
      </c>
      <c r="AG78" s="49">
        <f>_xll.qlTenorBasisForwardRate($V$13,AD78,_xll.ohTrigger($AA$9:$AA$12))</f>
        <v>1.3351282825681748E-2</v>
      </c>
      <c r="AH78" s="49">
        <f>_xll.qlTenorBasisForwardRate2($V$13,AD78,AE78,_xll.ohTrigger($AA$9:$AA$12))</f>
        <v>1.3351282825681748E-2</v>
      </c>
      <c r="AI78" s="49">
        <f>_xll.qlIndexFixing($V$5,_xll.qlInterestRateIndexFixingDate($V$5,AD78,trigger),,trigger)</f>
        <v>1.3237463760189626E-2</v>
      </c>
      <c r="AJ78" s="49">
        <f t="shared" si="13"/>
        <v>1.1381906549212152E-4</v>
      </c>
      <c r="AK78" s="52">
        <f t="shared" si="14"/>
        <v>0.99147504648218632</v>
      </c>
    </row>
    <row r="79" spans="29:37" x14ac:dyDescent="0.2">
      <c r="AC79" s="44" t="s">
        <v>74</v>
      </c>
      <c r="AD79" s="45">
        <f>_xll.qlCalendarAdvance(calendar,AD78,AC79,,,trigger)</f>
        <v>44644</v>
      </c>
      <c r="AE79" s="45">
        <f>_xll.qlInterestRateIndexMaturity($V$5,AD79,trigger)</f>
        <v>44736</v>
      </c>
      <c r="AF79" s="49">
        <f>_xll.qlTenorBasisValue($V$13,AD79,trigger)</f>
        <v>1.6259473202728258E-3</v>
      </c>
      <c r="AG79" s="49">
        <f>_xll.qlTenorBasisForwardRate($V$13,AD79,_xll.ohTrigger($AA$9:$AA$12))</f>
        <v>1.3556571467697105E-2</v>
      </c>
      <c r="AH79" s="49">
        <f>_xll.qlTenorBasisForwardRate2($V$13,AD79,AE79,_xll.ohTrigger($AA$9:$AA$12))</f>
        <v>1.3556571467697105E-2</v>
      </c>
      <c r="AI79" s="49">
        <f>_xll.qlIndexFixing($V$5,_xll.qlInterestRateIndexFixingDate($V$5,AD79,trigger),,trigger)</f>
        <v>1.3449598313352067E-2</v>
      </c>
      <c r="AJ79" s="49">
        <f t="shared" si="13"/>
        <v>1.0697315434503828E-4</v>
      </c>
      <c r="AK79" s="52">
        <f t="shared" si="14"/>
        <v>0.99210912917031147</v>
      </c>
    </row>
    <row r="80" spans="29:37" x14ac:dyDescent="0.2">
      <c r="AC80" s="44" t="s">
        <v>74</v>
      </c>
      <c r="AD80" s="45">
        <f>_xll.qlCalendarAdvance(calendar,AD79,AC80,,,trigger)</f>
        <v>44676</v>
      </c>
      <c r="AE80" s="45">
        <f>_xll.qlInterestRateIndexMaturity($V$5,AD80,trigger)</f>
        <v>44767</v>
      </c>
      <c r="AF80" s="49">
        <f>_xll.qlTenorBasisValue($V$13,AD80,trigger)</f>
        <v>1.6208803722780954E-3</v>
      </c>
      <c r="AG80" s="49">
        <f>_xll.qlTenorBasisForwardRate($V$13,AD80,_xll.ohTrigger($AA$9:$AA$12))</f>
        <v>1.3770639303629066E-2</v>
      </c>
      <c r="AH80" s="49">
        <f>_xll.qlTenorBasisForwardRate2($V$13,AD80,AE80,_xll.ohTrigger($AA$9:$AA$12))</f>
        <v>1.3770639303629066E-2</v>
      </c>
      <c r="AI80" s="49">
        <f>_xll.qlIndexFixing($V$5,_xll.qlInterestRateIndexFixingDate($V$5,AD80,trigger),,trigger)</f>
        <v>1.3670358825927126E-2</v>
      </c>
      <c r="AJ80" s="49">
        <f t="shared" si="13"/>
        <v>1.0028047770193997E-4</v>
      </c>
      <c r="AK80" s="52">
        <f t="shared" si="14"/>
        <v>0.99271780521652964</v>
      </c>
    </row>
    <row r="81" spans="29:37" x14ac:dyDescent="0.2">
      <c r="AC81" s="44" t="s">
        <v>74</v>
      </c>
      <c r="AD81" s="45">
        <f>_xll.qlCalendarAdvance(calendar,AD80,AC81,,,trigger)</f>
        <v>44706</v>
      </c>
      <c r="AE81" s="45">
        <f>_xll.qlInterestRateIndexMaturity($V$5,AD81,trigger)</f>
        <v>44798</v>
      </c>
      <c r="AF81" s="49">
        <f>_xll.qlTenorBasisValue($V$13,AD81,trigger)</f>
        <v>1.6160027239707083E-3</v>
      </c>
      <c r="AG81" s="49">
        <f>_xll.qlTenorBasisForwardRate($V$13,AD81,_xll.ohTrigger($AA$9:$AA$12))</f>
        <v>1.3974210378746289E-2</v>
      </c>
      <c r="AH81" s="49">
        <f>_xll.qlTenorBasisForwardRate2($V$13,AD81,AE81,_xll.ohTrigger($AA$9:$AA$12))</f>
        <v>1.3974210378746289E-2</v>
      </c>
      <c r="AI81" s="49">
        <f>_xll.qlIndexFixing($V$5,_xll.qlInterestRateIndexFixingDate($V$5,AD81,trigger),,trigger)</f>
        <v>1.3879741784124584E-2</v>
      </c>
      <c r="AJ81" s="49">
        <f t="shared" si="13"/>
        <v>9.4468594621704635E-5</v>
      </c>
      <c r="AK81" s="52">
        <f t="shared" si="14"/>
        <v>0.99323979015190844</v>
      </c>
    </row>
    <row r="82" spans="29:37" x14ac:dyDescent="0.2">
      <c r="AC82" s="44" t="s">
        <v>74</v>
      </c>
      <c r="AD82" s="45">
        <f>_xll.qlCalendarAdvance(calendar,AD81,AC82,,,trigger)</f>
        <v>44739</v>
      </c>
      <c r="AE82" s="45">
        <f>_xll.qlInterestRateIndexMaturity($V$5,AD82,trigger)</f>
        <v>44831</v>
      </c>
      <c r="AF82" s="49">
        <f>_xll.qlTenorBasisValue($V$13,AD82,trigger)</f>
        <v>1.6104997248821396E-3</v>
      </c>
      <c r="AG82" s="49">
        <f>_xll.qlTenorBasisForwardRate($V$13,AD82,_xll.ohTrigger($AA$9:$AA$12))</f>
        <v>1.4189621857843102E-2</v>
      </c>
      <c r="AH82" s="49">
        <f>_xll.qlTenorBasisForwardRate2($V$13,AD82,AE82,_xll.ohTrigger($AA$9:$AA$12))</f>
        <v>1.4189621857843102E-2</v>
      </c>
      <c r="AI82" s="49">
        <f>_xll.qlIndexFixing($V$5,_xll.qlInterestRateIndexFixingDate($V$5,AD82,trigger),,trigger)</f>
        <v>1.4100725320339715E-2</v>
      </c>
      <c r="AJ82" s="49">
        <f t="shared" si="13"/>
        <v>8.8896537503387052E-5</v>
      </c>
      <c r="AK82" s="52">
        <f t="shared" si="14"/>
        <v>0.99373510172476864</v>
      </c>
    </row>
    <row r="83" spans="29:37" x14ac:dyDescent="0.2">
      <c r="AC83" s="44" t="s">
        <v>74</v>
      </c>
      <c r="AD83" s="45">
        <f>_xll.qlCalendarAdvance(calendar,AD82,AC83,,,trigger)</f>
        <v>44769</v>
      </c>
      <c r="AE83" s="45">
        <f>_xll.qlInterestRateIndexMaturity($V$5,AD83,trigger)</f>
        <v>44861</v>
      </c>
      <c r="AF83" s="49">
        <f>_xll.qlTenorBasisValue($V$13,AD83,trigger)</f>
        <v>1.6053760984532446E-3</v>
      </c>
      <c r="AG83" s="49">
        <f>_xll.qlTenorBasisForwardRate($V$13,AD83,_xll.ohTrigger($AA$9:$AA$12))</f>
        <v>1.4381360743442295E-2</v>
      </c>
      <c r="AH83" s="49">
        <f>_xll.qlTenorBasisForwardRate2($V$13,AD83,AE83,_xll.ohTrigger($AA$9:$AA$12))</f>
        <v>1.4381360743442295E-2</v>
      </c>
      <c r="AI83" s="49">
        <f>_xll.qlIndexFixing($V$5,_xll.qlInterestRateIndexFixingDate($V$5,AD83,trigger),,trigger)</f>
        <v>1.4296881146482658E-2</v>
      </c>
      <c r="AJ83" s="49">
        <f t="shared" si="13"/>
        <v>8.4479596959636388E-5</v>
      </c>
      <c r="AK83" s="52">
        <f t="shared" si="14"/>
        <v>0.99412575774527057</v>
      </c>
    </row>
    <row r="84" spans="29:37" x14ac:dyDescent="0.2">
      <c r="AC84" s="44" t="s">
        <v>74</v>
      </c>
      <c r="AD84" s="45">
        <f>_xll.qlCalendarAdvance(calendar,AD83,AC84,,,trigger)</f>
        <v>44802</v>
      </c>
      <c r="AE84" s="45">
        <f>_xll.qlInterestRateIndexMaturity($V$5,AD84,trigger)</f>
        <v>44894</v>
      </c>
      <c r="AF84" s="49">
        <f>_xll.qlTenorBasisValue($V$13,AD84,trigger)</f>
        <v>1.5996117613386849E-3</v>
      </c>
      <c r="AG84" s="49">
        <f>_xll.qlTenorBasisForwardRate($V$13,AD84,_xll.ohTrigger($AA$9:$AA$12))</f>
        <v>1.458832053849171E-2</v>
      </c>
      <c r="AH84" s="49">
        <f>_xll.qlTenorBasisForwardRate2($V$13,AD84,AE84,_xll.ohTrigger($AA$9:$AA$12))</f>
        <v>1.458832053849171E-2</v>
      </c>
      <c r="AI84" s="49">
        <f>_xll.qlIndexFixing($V$5,_xll.qlInterestRateIndexFixingDate($V$5,AD84,trigger),,trigger)</f>
        <v>1.4508090909924068E-2</v>
      </c>
      <c r="AJ84" s="49">
        <f t="shared" si="13"/>
        <v>8.022962856764175E-5</v>
      </c>
      <c r="AK84" s="52">
        <f t="shared" si="14"/>
        <v>0.99450042050036169</v>
      </c>
    </row>
    <row r="85" spans="29:37" x14ac:dyDescent="0.2">
      <c r="AC85" s="44" t="s">
        <v>74</v>
      </c>
      <c r="AD85" s="45">
        <f>_xll.qlCalendarAdvance(calendar,AD84,AC85,,,trigger)</f>
        <v>44833</v>
      </c>
      <c r="AE85" s="45">
        <f>_xll.qlInterestRateIndexMaturity($V$5,AD85,trigger)</f>
        <v>44924</v>
      </c>
      <c r="AF85" s="49">
        <f>_xll.qlTenorBasisValue($V$13,AD85,trigger)</f>
        <v>1.594078537796362E-3</v>
      </c>
      <c r="AG85" s="49">
        <f>_xll.qlTenorBasisForwardRate($V$13,AD85,_xll.ohTrigger($AA$9:$AA$12))</f>
        <v>1.4776332219290108E-2</v>
      </c>
      <c r="AH85" s="49">
        <f>_xll.qlTenorBasisForwardRate2($V$13,AD85,AE85,_xll.ohTrigger($AA$9:$AA$12))</f>
        <v>1.4776332219290108E-2</v>
      </c>
      <c r="AI85" s="49">
        <f>_xll.qlIndexFixing($V$5,_xll.qlInterestRateIndexFixingDate($V$5,AD85,trigger),,trigger)</f>
        <v>1.4699605290506894E-2</v>
      </c>
      <c r="AJ85" s="49">
        <f t="shared" si="13"/>
        <v>7.6726928783214451E-5</v>
      </c>
      <c r="AK85" s="52">
        <f t="shared" si="14"/>
        <v>0.99480744425311107</v>
      </c>
    </row>
    <row r="86" spans="29:37" x14ac:dyDescent="0.2">
      <c r="AC86" s="44" t="s">
        <v>74</v>
      </c>
      <c r="AD86" s="45">
        <f>_xll.qlCalendarAdvance(calendar,AD85,AC86,,,trigger)</f>
        <v>44865</v>
      </c>
      <c r="AE86" s="45">
        <f>_xll.qlInterestRateIndexMaturity($V$5,AD86,trigger)</f>
        <v>44957</v>
      </c>
      <c r="AF86" s="49">
        <f>_xll.qlTenorBasisValue($V$13,AD86,trigger)</f>
        <v>1.5882509834946243E-3</v>
      </c>
      <c r="AG86" s="49">
        <f>_xll.qlTenorBasisForwardRate($V$13,AD86,_xll.ohTrigger($AA$9:$AA$12))</f>
        <v>1.4974782932968183E-2</v>
      </c>
      <c r="AH86" s="49">
        <f>_xll.qlTenorBasisForwardRate2($V$13,AD86,AE86,_xll.ohTrigger($AA$9:$AA$12))</f>
        <v>1.4974782932968183E-2</v>
      </c>
      <c r="AI86" s="49">
        <f>_xll.qlIndexFixing($V$5,_xll.qlInterestRateIndexFixingDate($V$5,AD86,trigger),,trigger)</f>
        <v>1.4901453503985298E-2</v>
      </c>
      <c r="AJ86" s="49">
        <f t="shared" si="13"/>
        <v>7.3329428982884387E-5</v>
      </c>
      <c r="AK86" s="52">
        <f t="shared" si="14"/>
        <v>0.99510313910317572</v>
      </c>
    </row>
    <row r="87" spans="29:37" x14ac:dyDescent="0.2">
      <c r="AC87" s="44" t="s">
        <v>74</v>
      </c>
      <c r="AD87" s="45">
        <f>_xll.qlCalendarAdvance(calendar,AD86,AC87,,,trigger)</f>
        <v>44895</v>
      </c>
      <c r="AE87" s="45">
        <f>_xll.qlInterestRateIndexMaturity($V$5,AD87,trigger)</f>
        <v>44985</v>
      </c>
      <c r="AF87" s="49">
        <f>_xll.qlTenorBasisValue($V$13,AD87,trigger)</f>
        <v>1.5826845417179045E-3</v>
      </c>
      <c r="AG87" s="49">
        <f>_xll.qlTenorBasisForwardRate($V$13,AD87,_xll.ohTrigger($AA$9:$AA$12))</f>
        <v>1.5149000390157319E-2</v>
      </c>
      <c r="AH87" s="49">
        <f>_xll.qlTenorBasisForwardRate2($V$13,AD87,AE87,_xll.ohTrigger($AA$9:$AA$12))</f>
        <v>1.5149000390157319E-2</v>
      </c>
      <c r="AI87" s="49">
        <f>_xll.qlIndexFixing($V$5,_xll.qlInterestRateIndexFixingDate($V$5,AD87,trigger),,trigger)</f>
        <v>1.5078462506782131E-2</v>
      </c>
      <c r="AJ87" s="49">
        <f t="shared" si="13"/>
        <v>7.053788337518796E-5</v>
      </c>
      <c r="AK87" s="52">
        <f t="shared" si="14"/>
        <v>0.99534372687579975</v>
      </c>
    </row>
    <row r="88" spans="29:37" x14ac:dyDescent="0.2">
      <c r="AC88" s="44" t="s">
        <v>74</v>
      </c>
      <c r="AD88" s="45">
        <f>_xll.qlCalendarAdvance(calendar,AD87,AC88,,,trigger)</f>
        <v>44925</v>
      </c>
      <c r="AE88" s="45">
        <f>_xll.qlInterestRateIndexMaturity($V$5,AD88,trigger)</f>
        <v>45016</v>
      </c>
      <c r="AF88" s="49">
        <f>_xll.qlTenorBasisValue($V$13,AD88,trigger)</f>
        <v>1.5770218451408695E-3</v>
      </c>
      <c r="AG88" s="49">
        <f>_xll.qlTenorBasisForwardRate($V$13,AD88,_xll.ohTrigger($AA$9:$AA$12))</f>
        <v>1.5331120699601148E-2</v>
      </c>
      <c r="AH88" s="49">
        <f>_xll.qlTenorBasisForwardRate2($V$13,AD88,AE88,_xll.ohTrigger($AA$9:$AA$12))</f>
        <v>1.5331120699601148E-2</v>
      </c>
      <c r="AI88" s="49">
        <f>_xll.qlIndexFixing($V$5,_xll.qlInterestRateIndexFixingDate($V$5,AD88,trigger),,trigger)</f>
        <v>1.526323945352381E-2</v>
      </c>
      <c r="AJ88" s="49">
        <f t="shared" si="13"/>
        <v>6.7881246077337865E-5</v>
      </c>
      <c r="AK88" s="52">
        <f t="shared" si="14"/>
        <v>0.99557232328885759</v>
      </c>
    </row>
    <row r="89" spans="29:37" x14ac:dyDescent="0.2">
      <c r="AC89" s="44" t="s">
        <v>74</v>
      </c>
      <c r="AD89" s="45">
        <f>_xll.qlCalendarAdvance(calendar,AD88,AC89,,,trigger)</f>
        <v>44956</v>
      </c>
      <c r="AE89" s="45">
        <f>_xll.qlInterestRateIndexMaturity($V$5,AD89,trigger)</f>
        <v>45044</v>
      </c>
      <c r="AF89" s="49">
        <f>_xll.qlTenorBasisValue($V$13,AD89,trigger)</f>
        <v>1.5710728593556016E-3</v>
      </c>
      <c r="AG89" s="49">
        <f>_xll.qlTenorBasisForwardRate($V$13,AD89,_xll.ohTrigger($AA$9:$AA$12))</f>
        <v>1.5504045871294159E-2</v>
      </c>
      <c r="AH89" s="49">
        <f>_xll.qlTenorBasisForwardRate2($V$13,AD89,AE89,_xll.ohTrigger($AA$9:$AA$12))</f>
        <v>1.5504045871294159E-2</v>
      </c>
      <c r="AI89" s="49">
        <f>_xll.qlIndexFixing($V$5,_xll.qlInterestRateIndexFixingDate($V$5,AD89,trigger),,trigger)</f>
        <v>1.5438494043161272E-2</v>
      </c>
      <c r="AJ89" s="49">
        <f t="shared" si="13"/>
        <v>6.5551828132887416E-5</v>
      </c>
      <c r="AK89" s="52">
        <f t="shared" si="14"/>
        <v>0.99577195341931635</v>
      </c>
    </row>
    <row r="90" spans="29:37" x14ac:dyDescent="0.2">
      <c r="AC90" s="44" t="s">
        <v>74</v>
      </c>
      <c r="AD90" s="45">
        <f>_xll.qlCalendarAdvance(calendar,AD89,AC90,,,trigger)</f>
        <v>44985</v>
      </c>
      <c r="AE90" s="45">
        <f>_xll.qlInterestRateIndexMaturity($V$5,AD90,trigger)</f>
        <v>45077</v>
      </c>
      <c r="AF90" s="49">
        <f>_xll.qlTenorBasisValue($V$13,AD90,trigger)</f>
        <v>1.5654211317665334E-3</v>
      </c>
      <c r="AG90" s="49">
        <f>_xll.qlTenorBasisForwardRate($V$13,AD90,_xll.ohTrigger($AA$9:$AA$12))</f>
        <v>1.5685939322238222E-2</v>
      </c>
      <c r="AH90" s="49">
        <f>_xll.qlTenorBasisForwardRate2($V$13,AD90,AE90,_xll.ohTrigger($AA$9:$AA$12))</f>
        <v>1.5685939322238222E-2</v>
      </c>
      <c r="AI90" s="49">
        <f>_xll.qlIndexFixing($V$5,_xll.qlInterestRateIndexFixingDate($V$5,AD90,trigger),,trigger)</f>
        <v>1.5622519970596693E-2</v>
      </c>
      <c r="AJ90" s="49">
        <f t="shared" si="13"/>
        <v>6.3419351641528718E-5</v>
      </c>
      <c r="AK90" s="52">
        <f t="shared" si="14"/>
        <v>0.99595692993969331</v>
      </c>
    </row>
    <row r="91" spans="29:37" x14ac:dyDescent="0.2">
      <c r="AC91" s="44" t="s">
        <v>74</v>
      </c>
      <c r="AD91" s="45">
        <f>_xll.qlCalendarAdvance(calendar,AD90,AC91,,,trigger)</f>
        <v>45013</v>
      </c>
      <c r="AE91" s="45">
        <f>_xll.qlInterestRateIndexMaturity($V$5,AD91,trigger)</f>
        <v>45105</v>
      </c>
      <c r="AF91" s="49">
        <f>_xll.qlTenorBasisValue($V$13,AD91,trigger)</f>
        <v>1.5598877146659139E-3</v>
      </c>
      <c r="AG91" s="49">
        <f>_xll.qlTenorBasisForwardRate($V$13,AD91,_xll.ohTrigger($AA$9:$AA$12))</f>
        <v>1.5847241746714671E-2</v>
      </c>
      <c r="AH91" s="49">
        <f>_xll.qlTenorBasisForwardRate2($V$13,AD91,AE91,_xll.ohTrigger($AA$9:$AA$12))</f>
        <v>1.5847241746714671E-2</v>
      </c>
      <c r="AI91" s="49">
        <f>_xll.qlIndexFixing($V$5,_xll.qlInterestRateIndexFixingDate($V$5,AD91,trigger),,trigger)</f>
        <v>1.578551761469521E-2</v>
      </c>
      <c r="AJ91" s="49">
        <f t="shared" si="13"/>
        <v>6.1724132019460448E-5</v>
      </c>
      <c r="AK91" s="52">
        <f t="shared" si="14"/>
        <v>0.99610505518840486</v>
      </c>
    </row>
    <row r="92" spans="29:37" x14ac:dyDescent="0.2">
      <c r="AC92" s="44" t="s">
        <v>74</v>
      </c>
      <c r="AD92" s="45">
        <f>_xll.qlCalendarAdvance(calendar,AD91,AC92,,,trigger)</f>
        <v>45044</v>
      </c>
      <c r="AE92" s="45">
        <f>_xll.qlInterestRateIndexMaturity($V$5,AD92,trigger)</f>
        <v>45138</v>
      </c>
      <c r="AF92" s="49">
        <f>_xll.qlTenorBasisValue($V$13,AD92,trigger)</f>
        <v>1.5536768261685974E-3</v>
      </c>
      <c r="AG92" s="49">
        <f>_xll.qlTenorBasisForwardRate($V$13,AD92,_xll.ohTrigger($AA$9:$AA$12))</f>
        <v>1.6030124980324124E-2</v>
      </c>
      <c r="AH92" s="49">
        <f>_xll.qlTenorBasisForwardRate2($V$13,AD92,AE92,_xll.ohTrigger($AA$9:$AA$12))</f>
        <v>1.6030124980324124E-2</v>
      </c>
      <c r="AI92" s="49">
        <f>_xll.qlIndexFixing($V$5,_xll.qlInterestRateIndexFixingDate($V$5,AD92,trigger),,trigger)</f>
        <v>1.5970035011830312E-2</v>
      </c>
      <c r="AJ92" s="49">
        <f t="shared" si="13"/>
        <v>6.0089968493812207E-5</v>
      </c>
      <c r="AK92" s="52">
        <f t="shared" si="14"/>
        <v>0.99625143480992395</v>
      </c>
    </row>
    <row r="93" spans="29:37" x14ac:dyDescent="0.2">
      <c r="AC93" s="44" t="s">
        <v>74</v>
      </c>
      <c r="AD93" s="45">
        <f>_xll.qlCalendarAdvance(calendar,AD92,AC93,,,trigger)</f>
        <v>45075</v>
      </c>
      <c r="AE93" s="45">
        <f>_xll.qlInterestRateIndexMaturity($V$5,AD93,trigger)</f>
        <v>45167</v>
      </c>
      <c r="AF93" s="49">
        <f>_xll.qlTenorBasisValue($V$13,AD93,trigger)</f>
        <v>1.547380345698066E-3</v>
      </c>
      <c r="AG93" s="49">
        <f>_xll.qlTenorBasisForwardRate($V$13,AD93,_xll.ohTrigger($AA$9:$AA$12))</f>
        <v>1.6198193499901054E-2</v>
      </c>
      <c r="AH93" s="49">
        <f>_xll.qlTenorBasisForwardRate2($V$13,AD93,AE93,_xll.ohTrigger($AA$9:$AA$12))</f>
        <v>1.6198193499901054E-2</v>
      </c>
      <c r="AI93" s="49">
        <f>_xll.qlIndexFixing($V$5,_xll.qlInterestRateIndexFixingDate($V$5,AD93,trigger),,trigger)</f>
        <v>1.6139367879918935E-2</v>
      </c>
      <c r="AJ93" s="49">
        <f t="shared" si="13"/>
        <v>5.8825619982119659E-5</v>
      </c>
      <c r="AK93" s="52">
        <f t="shared" si="14"/>
        <v>0.99636838391994276</v>
      </c>
    </row>
    <row r="94" spans="29:37" x14ac:dyDescent="0.2">
      <c r="AC94" s="44" t="s">
        <v>74</v>
      </c>
      <c r="AD94" s="45">
        <f>_xll.qlCalendarAdvance(calendar,AD93,AC94,,,trigger)</f>
        <v>45106</v>
      </c>
      <c r="AE94" s="45">
        <f>_xll.qlInterestRateIndexMaturity($V$5,AD94,trigger)</f>
        <v>45198</v>
      </c>
      <c r="AF94" s="49">
        <f>_xll.qlTenorBasisValue($V$13,AD94,trigger)</f>
        <v>1.5410016257542977E-3</v>
      </c>
      <c r="AG94" s="49">
        <f>_xll.qlTenorBasisForwardRate($V$13,AD94,_xll.ohTrigger($AA$9:$AA$12))</f>
        <v>1.6370463035228273E-2</v>
      </c>
      <c r="AH94" s="49">
        <f>_xll.qlTenorBasisForwardRate2($V$13,AD94,AE94,_xll.ohTrigger($AA$9:$AA$12))</f>
        <v>1.6370463035228273E-2</v>
      </c>
      <c r="AI94" s="49">
        <f>_xll.qlIndexFixing($V$5,_xll.qlInterestRateIndexFixingDate($V$5,AD94,trigger),,trigger)</f>
        <v>1.6312637939363623E-2</v>
      </c>
      <c r="AJ94" s="49">
        <f t="shared" si="13"/>
        <v>5.7825095864650483E-5</v>
      </c>
      <c r="AK94" s="52">
        <f t="shared" si="14"/>
        <v>0.99646771775848897</v>
      </c>
    </row>
    <row r="95" spans="29:37" x14ac:dyDescent="0.2">
      <c r="AC95" s="44" t="s">
        <v>74</v>
      </c>
      <c r="AD95" s="45">
        <f>_xll.qlCalendarAdvance(calendar,AD94,AC95,,,trigger)</f>
        <v>45138</v>
      </c>
      <c r="AE95" s="45">
        <f>_xll.qlInterestRateIndexMaturity($V$5,AD95,trigger)</f>
        <v>45230</v>
      </c>
      <c r="AF95" s="49">
        <f>_xll.qlTenorBasisValue($V$13,AD95,trigger)</f>
        <v>1.5343343545406252E-3</v>
      </c>
      <c r="AG95" s="49">
        <f>_xll.qlTenorBasisForwardRate($V$13,AD95,_xll.ohTrigger($AA$9:$AA$12))</f>
        <v>1.6545792085696728E-2</v>
      </c>
      <c r="AH95" s="49">
        <f>_xll.qlTenorBasisForwardRate2($V$13,AD95,AE95,_xll.ohTrigger($AA$9:$AA$12))</f>
        <v>1.6545792085696728E-2</v>
      </c>
      <c r="AI95" s="49">
        <f>_xll.qlIndexFixing($V$5,_xll.qlInterestRateIndexFixingDate($V$5,AD95,trigger),,trigger)</f>
        <v>1.6488776858629321E-2</v>
      </c>
      <c r="AJ95" s="49">
        <f t="shared" si="13"/>
        <v>5.7015227067407082E-5</v>
      </c>
      <c r="AK95" s="52">
        <f t="shared" si="14"/>
        <v>0.99655409503684655</v>
      </c>
    </row>
    <row r="96" spans="29:37" x14ac:dyDescent="0.2">
      <c r="AC96" s="44" t="s">
        <v>74</v>
      </c>
      <c r="AD96" s="45">
        <f>_xll.qlCalendarAdvance(calendar,AD95,AC96,,,trigger)</f>
        <v>45169</v>
      </c>
      <c r="AE96" s="45">
        <f>_xll.qlInterestRateIndexMaturity($V$5,AD96,trigger)</f>
        <v>45260</v>
      </c>
      <c r="AF96" s="49">
        <f>_xll.qlTenorBasisValue($V$13,AD96,trigger)</f>
        <v>1.5277985284706654E-3</v>
      </c>
      <c r="AG96" s="49">
        <f>_xll.qlTenorBasisForwardRate($V$13,AD96,_xll.ohTrigger($AA$9:$AA$12))</f>
        <v>1.6708714677754855E-2</v>
      </c>
      <c r="AH96" s="49">
        <f>_xll.qlTenorBasisForwardRate2($V$13,AD96,AE96,_xll.ohTrigger($AA$9:$AA$12))</f>
        <v>1.6708714677754855E-2</v>
      </c>
      <c r="AI96" s="49">
        <f>_xll.qlIndexFixing($V$5,_xll.qlInterestRateIndexFixingDate($V$5,AD96,trigger),,trigger)</f>
        <v>1.6652799587852467E-2</v>
      </c>
      <c r="AJ96" s="49">
        <f t="shared" si="13"/>
        <v>5.5915089902387749E-5</v>
      </c>
      <c r="AK96" s="52">
        <f t="shared" si="14"/>
        <v>0.99665353733181938</v>
      </c>
    </row>
    <row r="97" spans="29:37" x14ac:dyDescent="0.2">
      <c r="AC97" s="44" t="s">
        <v>74</v>
      </c>
      <c r="AD97" s="45">
        <f>_xll.qlCalendarAdvance(calendar,AD96,AC97,,,trigger)</f>
        <v>45201</v>
      </c>
      <c r="AE97" s="45">
        <f>_xll.qlInterestRateIndexMaturity($V$5,AD97,trigger)</f>
        <v>45293</v>
      </c>
      <c r="AF97" s="49">
        <f>_xll.qlTenorBasisValue($V$13,AD97,trigger)</f>
        <v>1.5209758383571532E-3</v>
      </c>
      <c r="AG97" s="49">
        <f>_xll.qlTenorBasisForwardRate($V$13,AD97,_xll.ohTrigger($AA$9:$AA$12))</f>
        <v>1.687681515034806E-2</v>
      </c>
      <c r="AH97" s="49">
        <f>_xll.qlTenorBasisForwardRate2($V$13,AD97,AE97,_xll.ohTrigger($AA$9:$AA$12))</f>
        <v>1.687681515034806E-2</v>
      </c>
      <c r="AI97" s="49">
        <f>_xll.qlIndexFixing($V$5,_xll.qlInterestRateIndexFixingDate($V$5,AD97,trigger),,trigger)</f>
        <v>1.682320575067207E-2</v>
      </c>
      <c r="AJ97" s="49">
        <f t="shared" si="13"/>
        <v>5.3609399675989822E-5</v>
      </c>
      <c r="AK97" s="52">
        <f t="shared" si="14"/>
        <v>0.99682348836564205</v>
      </c>
    </row>
    <row r="98" spans="29:37" x14ac:dyDescent="0.2">
      <c r="AC98" s="44" t="s">
        <v>74</v>
      </c>
      <c r="AD98" s="45">
        <f>_xll.qlCalendarAdvance(calendar,AD97,AC98,,,trigger)</f>
        <v>45232</v>
      </c>
      <c r="AE98" s="45">
        <f>_xll.qlInterestRateIndexMaturity($V$5,AD98,trigger)</f>
        <v>45324</v>
      </c>
      <c r="AF98" s="49">
        <f>_xll.qlTenorBasisValue($V$13,AD98,trigger)</f>
        <v>1.5142958475052736E-3</v>
      </c>
      <c r="AG98" s="49">
        <f>_xll.qlTenorBasisForwardRate($V$13,AD98,_xll.ohTrigger($AA$9:$AA$12))</f>
        <v>1.702921803613678E-2</v>
      </c>
      <c r="AH98" s="49">
        <f>_xll.qlTenorBasisForwardRate2($V$13,AD98,AE98,_xll.ohTrigger($AA$9:$AA$12))</f>
        <v>1.702921803613678E-2</v>
      </c>
      <c r="AI98" s="49">
        <f>_xll.qlIndexFixing($V$5,_xll.qlInterestRateIndexFixingDate($V$5,AD98,trigger),,trigger)</f>
        <v>1.6979483773711876E-2</v>
      </c>
      <c r="AJ98" s="49">
        <f t="shared" si="13"/>
        <v>4.9734262424903919E-5</v>
      </c>
      <c r="AK98" s="52">
        <f t="shared" si="14"/>
        <v>0.99707947468172842</v>
      </c>
    </row>
    <row r="99" spans="29:37" x14ac:dyDescent="0.2">
      <c r="AC99" s="44" t="s">
        <v>74</v>
      </c>
      <c r="AD99" s="45">
        <f>_xll.qlCalendarAdvance(calendar,AD98,AC99,,,trigger)</f>
        <v>45264</v>
      </c>
      <c r="AE99" s="45">
        <f>_xll.qlInterestRateIndexMaturity($V$5,AD99,trigger)</f>
        <v>45355</v>
      </c>
      <c r="AF99" s="49">
        <f>_xll.qlTenorBasisValue($V$13,AD99,trigger)</f>
        <v>1.5073307955272728E-3</v>
      </c>
      <c r="AG99" s="49">
        <f>_xll.qlTenorBasisForwardRate($V$13,AD99,_xll.ohTrigger($AA$9:$AA$12))</f>
        <v>1.7175767478473273E-2</v>
      </c>
      <c r="AH99" s="49">
        <f>_xll.qlTenorBasisForwardRate2($V$13,AD99,AE99,_xll.ohTrigger($AA$9:$AA$12))</f>
        <v>1.7175767478473273E-2</v>
      </c>
      <c r="AI99" s="49">
        <f>_xll.qlIndexFixing($V$5,_xll.qlInterestRateIndexFixingDate($V$5,AD99,trigger),,trigger)</f>
        <v>1.7131766979100887E-2</v>
      </c>
      <c r="AJ99" s="49">
        <f t="shared" si="13"/>
        <v>4.4000499372386093E-5</v>
      </c>
      <c r="AK99" s="52">
        <f t="shared" si="14"/>
        <v>0.99743822222631195</v>
      </c>
    </row>
    <row r="100" spans="29:37" x14ac:dyDescent="0.2">
      <c r="AC100" s="44" t="s">
        <v>74</v>
      </c>
      <c r="AD100" s="45">
        <f>_xll.qlCalendarAdvance(calendar,AD99,AC100,,,trigger)</f>
        <v>45295</v>
      </c>
      <c r="AE100" s="45">
        <f>_xll.qlInterestRateIndexMaturity($V$5,AD100,trigger)</f>
        <v>45386</v>
      </c>
      <c r="AF100" s="49">
        <f>_xll.qlTenorBasisValue($V$13,AD100,trigger)</f>
        <v>1.5005190020477741E-3</v>
      </c>
      <c r="AG100" s="49">
        <f>_xll.qlTenorBasisForwardRate($V$13,AD100,_xll.ohTrigger($AA$9:$AA$12))</f>
        <v>1.7312490545596085E-2</v>
      </c>
      <c r="AH100" s="49">
        <f>_xll.qlTenorBasisForwardRate2($V$13,AD100,AE100,_xll.ohTrigger($AA$9:$AA$12))</f>
        <v>1.7312490545596085E-2</v>
      </c>
      <c r="AI100" s="49">
        <f>_xll.qlIndexFixing($V$5,_xll.qlInterestRateIndexFixingDate($V$5,AD100,trigger),,trigger)</f>
        <v>1.7275920640937296E-2</v>
      </c>
      <c r="AJ100" s="49">
        <f t="shared" si="13"/>
        <v>3.6569904658789038E-5</v>
      </c>
      <c r="AK100" s="52">
        <f t="shared" si="14"/>
        <v>0.9978876577831205</v>
      </c>
    </row>
    <row r="101" spans="29:37" x14ac:dyDescent="0.2">
      <c r="AC101" s="44" t="s">
        <v>74</v>
      </c>
      <c r="AD101" s="45">
        <f>_xll.qlCalendarAdvance(calendar,AD100,AC101,,,trigger)</f>
        <v>45327</v>
      </c>
      <c r="AE101" s="45">
        <f>_xll.qlInterestRateIndexMaturity($V$5,AD101,trigger)</f>
        <v>45418</v>
      </c>
      <c r="AF101" s="49">
        <f>_xll.qlTenorBasisValue($V$13,AD101,trigger)</f>
        <v>1.4934240586677214E-3</v>
      </c>
      <c r="AG101" s="49">
        <f>_xll.qlTenorBasisForwardRate($V$13,AD101,_xll.ohTrigger($AA$9:$AA$12))</f>
        <v>1.7445473585574651E-2</v>
      </c>
      <c r="AH101" s="49">
        <f>_xll.qlTenorBasisForwardRate2($V$13,AD101,AE101,_xll.ohTrigger($AA$9:$AA$12))</f>
        <v>1.7445473585574651E-2</v>
      </c>
      <c r="AI101" s="49">
        <f>_xll.qlIndexFixing($V$5,_xll.qlInterestRateIndexFixingDate($V$5,AD101,trigger),,trigger)</f>
        <v>1.7418419374801465E-2</v>
      </c>
      <c r="AJ101" s="49">
        <f t="shared" si="13"/>
        <v>2.7054210773185677E-5</v>
      </c>
      <c r="AK101" s="52">
        <f t="shared" si="14"/>
        <v>0.99844921316463675</v>
      </c>
    </row>
    <row r="102" spans="29:37" x14ac:dyDescent="0.2">
      <c r="AC102" s="44" t="s">
        <v>74</v>
      </c>
      <c r="AD102" s="45">
        <f>_xll.qlCalendarAdvance(calendar,AD101,AC102,,,trigger)</f>
        <v>45356</v>
      </c>
      <c r="AE102" s="45">
        <f>_xll.qlInterestRateIndexMaturity($V$5,AD102,trigger)</f>
        <v>45448</v>
      </c>
      <c r="AF102" s="49">
        <f>_xll.qlTenorBasisValue($V$13,AD102,trigger)</f>
        <v>1.4869411645040736E-3</v>
      </c>
      <c r="AG102" s="49">
        <f>_xll.qlTenorBasisForwardRate($V$13,AD102,_xll.ohTrigger($AA$9:$AA$12))</f>
        <v>1.7561100508576965E-2</v>
      </c>
      <c r="AH102" s="49">
        <f>_xll.qlTenorBasisForwardRate2($V$13,AD102,AE102,_xll.ohTrigger($AA$9:$AA$12))</f>
        <v>1.7561100508576965E-2</v>
      </c>
      <c r="AI102" s="49">
        <f>_xll.qlIndexFixing($V$5,_xll.qlInterestRateIndexFixingDate($V$5,AD102,trigger),,trigger)</f>
        <v>1.7544489864713107E-2</v>
      </c>
      <c r="AJ102" s="49">
        <f t="shared" si="13"/>
        <v>1.6610643863858299E-5</v>
      </c>
      <c r="AK102" s="52">
        <f t="shared" si="14"/>
        <v>0.99905412284066453</v>
      </c>
    </row>
    <row r="103" spans="29:37" x14ac:dyDescent="0.2">
      <c r="AC103" s="44" t="s">
        <v>74</v>
      </c>
      <c r="AD103" s="45">
        <f>_xll.qlCalendarAdvance(calendar,AD102,AC103,,,trigger)</f>
        <v>45387</v>
      </c>
      <c r="AE103" s="45">
        <f>_xll.qlInterestRateIndexMaturity($V$5,AD103,trigger)</f>
        <v>45478</v>
      </c>
      <c r="AF103" s="49">
        <f>_xll.qlTenorBasisValue($V$13,AD103,trigger)</f>
        <v>1.4799579548702908E-3</v>
      </c>
      <c r="AG103" s="49">
        <f>_xll.qlTenorBasisForwardRate($V$13,AD103,_xll.ohTrigger($AA$9:$AA$12))</f>
        <v>1.7672507961134357E-2</v>
      </c>
      <c r="AH103" s="49">
        <f>_xll.qlTenorBasisForwardRate2($V$13,AD103,AE103,_xll.ohTrigger($AA$9:$AA$12))</f>
        <v>1.7672507961134357E-2</v>
      </c>
      <c r="AI103" s="49">
        <f>_xll.qlIndexFixing($V$5,_xll.qlInterestRateIndexFixingDate($V$5,AD103,trigger),,trigger)</f>
        <v>1.7668338327152974E-2</v>
      </c>
      <c r="AJ103" s="49">
        <f t="shared" si="13"/>
        <v>4.1696339813830641E-6</v>
      </c>
      <c r="AK103" s="52">
        <f t="shared" si="14"/>
        <v>0.99976406099289628</v>
      </c>
    </row>
    <row r="104" spans="29:37" x14ac:dyDescent="0.2">
      <c r="AC104" s="44" t="s">
        <v>74</v>
      </c>
      <c r="AD104" s="45">
        <f>_xll.qlCalendarAdvance(calendar,AD103,AC104,,,trigger)</f>
        <v>45418</v>
      </c>
      <c r="AE104" s="45">
        <f>_xll.qlInterestRateIndexMaturity($V$5,AD104,trigger)</f>
        <v>45510</v>
      </c>
      <c r="AF104" s="49">
        <f>_xll.qlTenorBasisValue($V$13,AD104,trigger)</f>
        <v>1.472922363415498E-3</v>
      </c>
      <c r="AG104" s="49">
        <f>_xll.qlTenorBasisForwardRate($V$13,AD104,_xll.ohTrigger($AA$9:$AA$12))</f>
        <v>1.7780433411956464E-2</v>
      </c>
      <c r="AH104" s="49">
        <f>_xll.qlTenorBasisForwardRate2($V$13,AD104,AE104,_xll.ohTrigger($AA$9:$AA$12))</f>
        <v>1.7780433411956464E-2</v>
      </c>
      <c r="AI104" s="49">
        <f>_xll.qlIndexFixing($V$5,_xll.qlInterestRateIndexFixingDate($V$5,AD104,trigger),,trigger)</f>
        <v>1.7790920327336892E-2</v>
      </c>
      <c r="AJ104" s="49">
        <f t="shared" si="13"/>
        <v>-1.048691538042823E-5</v>
      </c>
      <c r="AK104" s="52">
        <f t="shared" si="14"/>
        <v>1.0005898008860332</v>
      </c>
    </row>
    <row r="105" spans="29:37" x14ac:dyDescent="0.2">
      <c r="AC105" s="44" t="s">
        <v>74</v>
      </c>
      <c r="AD105" s="45">
        <f>_xll.qlCalendarAdvance(calendar,AD104,AC105,,,trigger)</f>
        <v>45449</v>
      </c>
      <c r="AE105" s="45">
        <f>_xll.qlInterestRateIndexMaturity($V$5,AD105,trigger)</f>
        <v>45541</v>
      </c>
      <c r="AF105" s="49">
        <f>_xll.qlTenorBasisValue($V$13,AD105,trigger)</f>
        <v>1.4658369989947895E-3</v>
      </c>
      <c r="AG105" s="49">
        <f>_xll.qlTenorBasisForwardRate($V$13,AD105,_xll.ohTrigger($AA$9:$AA$12))</f>
        <v>1.7878454902322732E-2</v>
      </c>
      <c r="AH105" s="49">
        <f>_xll.qlTenorBasisForwardRate2($V$13,AD105,AE105,_xll.ohTrigger($AA$9:$AA$12))</f>
        <v>1.7878454902322732E-2</v>
      </c>
      <c r="AI105" s="49">
        <f>_xll.qlIndexFixing($V$5,_xll.qlInterestRateIndexFixingDate($V$5,AD105,trigger),,trigger)</f>
        <v>1.7905115360496899E-2</v>
      </c>
      <c r="AJ105" s="49">
        <f t="shared" si="13"/>
        <v>-2.666045817416654E-5</v>
      </c>
      <c r="AK105" s="52">
        <f t="shared" si="14"/>
        <v>1.0014912059414431</v>
      </c>
    </row>
    <row r="106" spans="29:37" x14ac:dyDescent="0.2">
      <c r="AC106" s="44" t="s">
        <v>74</v>
      </c>
      <c r="AD106" s="45">
        <f>_xll.qlCalendarAdvance(calendar,AD105,AC106,,,trigger)</f>
        <v>45481</v>
      </c>
      <c r="AE106" s="45">
        <f>_xll.qlInterestRateIndexMaturity($V$5,AD106,trigger)</f>
        <v>45573</v>
      </c>
      <c r="AF106" s="49">
        <f>_xll.qlTenorBasisValue($V$13,AD106,trigger)</f>
        <v>1.4584735690950854E-3</v>
      </c>
      <c r="AG106" s="49">
        <f>_xll.qlTenorBasisForwardRate($V$13,AD106,_xll.ohTrigger($AA$9:$AA$12))</f>
        <v>1.797150310236683E-2</v>
      </c>
      <c r="AH106" s="49">
        <f>_xll.qlTenorBasisForwardRate2($V$13,AD106,AE106,_xll.ohTrigger($AA$9:$AA$12))</f>
        <v>1.797150310236683E-2</v>
      </c>
      <c r="AI106" s="49">
        <f>_xll.qlIndexFixing($V$5,_xll.qlInterestRateIndexFixingDate($V$5,AD106,trigger),,trigger)</f>
        <v>1.8016688212202321E-2</v>
      </c>
      <c r="AJ106" s="49">
        <f t="shared" si="13"/>
        <v>-4.5185109835491066E-5</v>
      </c>
      <c r="AK106" s="52">
        <f t="shared" si="14"/>
        <v>1.0025142643649847</v>
      </c>
    </row>
    <row r="107" spans="29:37" x14ac:dyDescent="0.2">
      <c r="AC107" s="44" t="s">
        <v>74</v>
      </c>
      <c r="AD107" s="45">
        <f>_xll.qlCalendarAdvance(calendar,AD106,AC107,,,trigger)</f>
        <v>45512</v>
      </c>
      <c r="AE107" s="45">
        <f>_xll.qlInterestRateIndexMaturity($V$5,AD107,trigger)</f>
        <v>45604</v>
      </c>
      <c r="AF107" s="49">
        <f>_xll.qlTenorBasisValue($V$13,AD107,trigger)</f>
        <v>1.4512948447439216E-3</v>
      </c>
      <c r="AG107" s="49">
        <f>_xll.qlTenorBasisForwardRate($V$13,AD107,_xll.ohTrigger($AA$9:$AA$12))</f>
        <v>1.8054900217434517E-2</v>
      </c>
      <c r="AH107" s="49">
        <f>_xll.qlTenorBasisForwardRate2($V$13,AD107,AE107,_xll.ohTrigger($AA$9:$AA$12))</f>
        <v>1.8054900217434517E-2</v>
      </c>
      <c r="AI107" s="49">
        <f>_xll.qlIndexFixing($V$5,_xll.qlInterestRateIndexFixingDate($V$5,AD107,trigger),,trigger)</f>
        <v>1.8119226571693403E-2</v>
      </c>
      <c r="AJ107" s="49">
        <f t="shared" si="13"/>
        <v>-6.4326354258886081E-5</v>
      </c>
      <c r="AK107" s="52">
        <f t="shared" si="14"/>
        <v>1.0035628197045792</v>
      </c>
    </row>
    <row r="108" spans="29:37" x14ac:dyDescent="0.2">
      <c r="AC108" s="44" t="s">
        <v>74</v>
      </c>
      <c r="AD108" s="45">
        <f>_xll.qlCalendarAdvance(calendar,AD107,AC108,,,trigger)</f>
        <v>45544</v>
      </c>
      <c r="AE108" s="45">
        <f>_xll.qlInterestRateIndexMaturity($V$5,AD108,trigger)</f>
        <v>45635</v>
      </c>
      <c r="AF108" s="49">
        <f>_xll.qlTenorBasisValue($V$13,AD108,trigger)</f>
        <v>1.4438402869252449E-3</v>
      </c>
      <c r="AG108" s="49">
        <f>_xll.qlTenorBasisForwardRate($V$13,AD108,_xll.ohTrigger($AA$9:$AA$12))</f>
        <v>1.8136206673916151E-2</v>
      </c>
      <c r="AH108" s="49">
        <f>_xll.qlTenorBasisForwardRate2($V$13,AD108,AE108,_xll.ohTrigger($AA$9:$AA$12))</f>
        <v>1.8136206673916151E-2</v>
      </c>
      <c r="AI108" s="49">
        <f>_xll.qlIndexFixing($V$5,_xll.qlInterestRateIndexFixingDate($V$5,AD108,trigger),,trigger)</f>
        <v>1.8219269423963923E-2</v>
      </c>
      <c r="AJ108" s="49">
        <f t="shared" si="13"/>
        <v>-8.3062750047772221E-5</v>
      </c>
      <c r="AK108" s="52">
        <f t="shared" si="14"/>
        <v>1.004579940642562</v>
      </c>
    </row>
    <row r="109" spans="29:37" x14ac:dyDescent="0.2">
      <c r="AC109" s="44" t="s">
        <v>74</v>
      </c>
      <c r="AD109" s="45">
        <f>_xll.qlCalendarAdvance(calendar,AD108,AC109,,,trigger)</f>
        <v>45574</v>
      </c>
      <c r="AE109" s="45">
        <f>_xll.qlInterestRateIndexMaturity($V$5,AD109,trigger)</f>
        <v>45666</v>
      </c>
      <c r="AF109" s="49">
        <f>_xll.qlTenorBasisValue($V$13,AD109,trigger)</f>
        <v>1.4368130995063462E-3</v>
      </c>
      <c r="AG109" s="49">
        <f>_xll.qlTenorBasisForwardRate($V$13,AD109,_xll.ohTrigger($AA$9:$AA$12))</f>
        <v>1.8217010054306166E-2</v>
      </c>
      <c r="AH109" s="49">
        <f>_xll.qlTenorBasisForwardRate2($V$13,AD109,AE109,_xll.ohTrigger($AA$9:$AA$12))</f>
        <v>1.8217010054306166E-2</v>
      </c>
      <c r="AI109" s="49">
        <f>_xll.qlIndexFixing($V$5,_xll.qlInterestRateIndexFixingDate($V$5,AD109,trigger),,trigger)</f>
        <v>1.8315445507166284E-2</v>
      </c>
      <c r="AJ109" s="49">
        <f t="shared" si="13"/>
        <v>-9.8435452860118344E-5</v>
      </c>
      <c r="AK109" s="52">
        <f t="shared" si="14"/>
        <v>1.005403491163845</v>
      </c>
    </row>
    <row r="110" spans="29:37" x14ac:dyDescent="0.2">
      <c r="AC110" s="44" t="s">
        <v>74</v>
      </c>
      <c r="AD110" s="45">
        <f>_xll.qlCalendarAdvance(calendar,AD109,AC110,,,trigger)</f>
        <v>45607</v>
      </c>
      <c r="AE110" s="45">
        <f>_xll.qlInterestRateIndexMaturity($V$5,AD110,trigger)</f>
        <v>45699</v>
      </c>
      <c r="AF110" s="49">
        <f>_xll.qlTenorBasisValue($V$13,AD110,trigger)</f>
        <v>1.4290426768856735E-3</v>
      </c>
      <c r="AG110" s="49">
        <f>_xll.qlTenorBasisForwardRate($V$13,AD110,_xll.ohTrigger($AA$9:$AA$12))</f>
        <v>1.8308284750471724E-2</v>
      </c>
      <c r="AH110" s="49">
        <f>_xll.qlTenorBasisForwardRate2($V$13,AD110,AE110,_xll.ohTrigger($AA$9:$AA$12))</f>
        <v>1.8308284750471724E-2</v>
      </c>
      <c r="AI110" s="49">
        <f>_xll.qlIndexFixing($V$5,_xll.qlInterestRateIndexFixingDate($V$5,AD110,trigger),,trigger)</f>
        <v>1.8418792269141449E-2</v>
      </c>
      <c r="AJ110" s="49">
        <f t="shared" si="13"/>
        <v>-1.105075186697245E-4</v>
      </c>
      <c r="AK110" s="52">
        <f t="shared" si="14"/>
        <v>1.0060359296447405</v>
      </c>
    </row>
    <row r="111" spans="29:37" x14ac:dyDescent="0.2">
      <c r="AC111" s="44" t="s">
        <v>74</v>
      </c>
      <c r="AD111" s="45">
        <f>_xll.qlCalendarAdvance(calendar,AD110,AC111,,,trigger)</f>
        <v>45637</v>
      </c>
      <c r="AE111" s="45">
        <f>_xll.qlInterestRateIndexMaturity($V$5,AD111,trigger)</f>
        <v>45727</v>
      </c>
      <c r="AF111" s="49">
        <f>_xll.qlTenorBasisValue($V$13,AD111,trigger)</f>
        <v>1.421944048202992E-3</v>
      </c>
      <c r="AG111" s="49">
        <f>_xll.qlTenorBasisForwardRate($V$13,AD111,_xll.ohTrigger($AA$9:$AA$12))</f>
        <v>1.8391508364600462E-2</v>
      </c>
      <c r="AH111" s="49">
        <f>_xll.qlTenorBasisForwardRate2($V$13,AD111,AE111,_xll.ohTrigger($AA$9:$AA$12))</f>
        <v>1.8391508364600462E-2</v>
      </c>
      <c r="AI111" s="49">
        <f>_xll.qlIndexFixing($V$5,_xll.qlInterestRateIndexFixingDate($V$5,AD111,trigger),,trigger)</f>
        <v>1.8508606639472625E-2</v>
      </c>
      <c r="AJ111" s="49">
        <f t="shared" si="13"/>
        <v>-1.1709827487216273E-4</v>
      </c>
      <c r="AK111" s="52">
        <f t="shared" si="14"/>
        <v>1.0063669750490694</v>
      </c>
    </row>
    <row r="112" spans="29:37" x14ac:dyDescent="0.2">
      <c r="AC112" s="44" t="s">
        <v>74</v>
      </c>
      <c r="AD112" s="45">
        <f>_xll.qlCalendarAdvance(calendar,AD111,AC112,,,trigger)</f>
        <v>45670</v>
      </c>
      <c r="AE112" s="45">
        <f>_xll.qlInterestRateIndexMaturity($V$5,AD112,trigger)</f>
        <v>45761</v>
      </c>
      <c r="AF112" s="49">
        <f>_xll.qlTenorBasisValue($V$13,AD112,trigger)</f>
        <v>1.4140999537209456E-3</v>
      </c>
      <c r="AG112" s="49">
        <f>_xll.qlTenorBasisForwardRate($V$13,AD112,_xll.ohTrigger($AA$9:$AA$12))</f>
        <v>1.849398789492817E-2</v>
      </c>
      <c r="AH112" s="49">
        <f>_xll.qlTenorBasisForwardRate2($V$13,AD112,AE112,_xll.ohTrigger($AA$9:$AA$12))</f>
        <v>1.849398789492817E-2</v>
      </c>
      <c r="AI112" s="49">
        <f>_xll.qlIndexFixing($V$5,_xll.qlInterestRateIndexFixingDate($V$5,AD112,trigger),,trigger)</f>
        <v>1.8613857721924448E-2</v>
      </c>
      <c r="AJ112" s="49">
        <f t="shared" si="13"/>
        <v>-1.1986982699627863E-4</v>
      </c>
      <c r="AK112" s="52">
        <f t="shared" si="14"/>
        <v>1.0064815564753966</v>
      </c>
    </row>
    <row r="113" spans="29:37" x14ac:dyDescent="0.2">
      <c r="AC113" s="44" t="s">
        <v>74</v>
      </c>
      <c r="AD113" s="45">
        <f>_xll.qlCalendarAdvance(calendar,AD112,AC113,,,trigger)</f>
        <v>45701</v>
      </c>
      <c r="AE113" s="45">
        <f>_xll.qlInterestRateIndexMaturity($V$5,AD113,trigger)</f>
        <v>45790</v>
      </c>
      <c r="AF113" s="49">
        <f>_xll.qlTenorBasisValue($V$13,AD113,trigger)</f>
        <v>1.4066995312716321E-3</v>
      </c>
      <c r="AG113" s="49">
        <f>_xll.qlTenorBasisForwardRate($V$13,AD113,_xll.ohTrigger($AA$9:$AA$12))</f>
        <v>1.8588547199343098E-2</v>
      </c>
      <c r="AH113" s="49">
        <f>_xll.qlTenorBasisForwardRate2($V$13,AD113,AE113,_xll.ohTrigger($AA$9:$AA$12))</f>
        <v>1.8588547199343098E-2</v>
      </c>
      <c r="AI113" s="49">
        <f>_xll.qlIndexFixing($V$5,_xll.qlInterestRateIndexFixingDate($V$5,AD113,trigger),,trigger)</f>
        <v>1.8706658079211468E-2</v>
      </c>
      <c r="AJ113" s="49">
        <f t="shared" si="13"/>
        <v>-1.1811087986837027E-4</v>
      </c>
      <c r="AK113" s="52">
        <f t="shared" si="14"/>
        <v>1.006353959704422</v>
      </c>
    </row>
    <row r="114" spans="29:37" x14ac:dyDescent="0.2">
      <c r="AC114" s="44" t="s">
        <v>74</v>
      </c>
      <c r="AD114" s="45">
        <f>_xll.qlCalendarAdvance(calendar,AD113,AC114,,,trigger)</f>
        <v>45729</v>
      </c>
      <c r="AE114" s="45">
        <f>_xll.qlInterestRateIndexMaturity($V$5,AD114,trigger)</f>
        <v>45821</v>
      </c>
      <c r="AF114" s="49">
        <f>_xll.qlTenorBasisValue($V$13,AD114,trigger)</f>
        <v>1.399990649802435E-3</v>
      </c>
      <c r="AG114" s="49">
        <f>_xll.qlTenorBasisForwardRate($V$13,AD114,_xll.ohTrigger($AA$9:$AA$12))</f>
        <v>1.8688012348930805E-2</v>
      </c>
      <c r="AH114" s="49">
        <f>_xll.qlTenorBasisForwardRate2($V$13,AD114,AE114,_xll.ohTrigger($AA$9:$AA$12))</f>
        <v>1.8688012348930805E-2</v>
      </c>
      <c r="AI114" s="49">
        <f>_xll.qlIndexFixing($V$5,_xll.qlInterestRateIndexFixingDate($V$5,AD114,trigger),,trigger)</f>
        <v>1.8800269398242628E-2</v>
      </c>
      <c r="AJ114" s="49">
        <f t="shared" si="13"/>
        <v>-1.1225704931182301E-4</v>
      </c>
      <c r="AK114" s="52">
        <f t="shared" si="14"/>
        <v>1.0060069014947031</v>
      </c>
    </row>
    <row r="115" spans="29:37" x14ac:dyDescent="0.2">
      <c r="AC115" s="44" t="s">
        <v>74</v>
      </c>
      <c r="AD115" s="45">
        <f>_xll.qlCalendarAdvance(calendar,AD114,AC115,,,trigger)</f>
        <v>45761</v>
      </c>
      <c r="AE115" s="45">
        <f>_xll.qlInterestRateIndexMaturity($V$5,AD115,trigger)</f>
        <v>45852</v>
      </c>
      <c r="AF115" s="49">
        <f>_xll.qlTenorBasisValue($V$13,AD115,trigger)</f>
        <v>1.392296740218254E-3</v>
      </c>
      <c r="AG115" s="49">
        <f>_xll.qlTenorBasisForwardRate($V$13,AD115,_xll.ohTrigger($AA$9:$AA$12))</f>
        <v>1.8796357897777734E-2</v>
      </c>
      <c r="AH115" s="49">
        <f>_xll.qlTenorBasisForwardRate2($V$13,AD115,AE115,_xll.ohTrigger($AA$9:$AA$12))</f>
        <v>1.8796357897777734E-2</v>
      </c>
      <c r="AI115" s="49">
        <f>_xll.qlIndexFixing($V$5,_xll.qlInterestRateIndexFixingDate($V$5,AD115,trigger),,trigger)</f>
        <v>1.8898119212354337E-2</v>
      </c>
      <c r="AJ115" s="49">
        <f t="shared" si="13"/>
        <v>-1.0176131457660317E-4</v>
      </c>
      <c r="AK115" s="52">
        <f t="shared" si="14"/>
        <v>1.0054138847073473</v>
      </c>
    </row>
    <row r="116" spans="29:37" x14ac:dyDescent="0.2">
      <c r="AC116" s="44" t="s">
        <v>74</v>
      </c>
      <c r="AD116" s="45">
        <f>_xll.qlCalendarAdvance(calendar,AD115,AC116,,,trigger)</f>
        <v>45791</v>
      </c>
      <c r="AE116" s="45">
        <f>_xll.qlInterestRateIndexMaturity($V$5,AD116,trigger)</f>
        <v>45883</v>
      </c>
      <c r="AF116" s="49">
        <f>_xll.qlTenorBasisValue($V$13,AD116,trigger)</f>
        <v>1.3850597939956148E-3</v>
      </c>
      <c r="AG116" s="49">
        <f>_xll.qlTenorBasisForwardRate($V$13,AD116,_xll.ohTrigger($AA$9:$AA$12))</f>
        <v>1.890653364690742E-2</v>
      </c>
      <c r="AH116" s="49">
        <f>_xll.qlTenorBasisForwardRate2($V$13,AD116,AE116,_xll.ohTrigger($AA$9:$AA$12))</f>
        <v>1.890653364690742E-2</v>
      </c>
      <c r="AI116" s="49">
        <f>_xll.qlIndexFixing($V$5,_xll.qlInterestRateIndexFixingDate($V$5,AD116,trigger),,trigger)</f>
        <v>1.8993777186908454E-2</v>
      </c>
      <c r="AJ116" s="49">
        <f t="shared" si="13"/>
        <v>-8.7243540001034209E-5</v>
      </c>
      <c r="AK116" s="52">
        <f t="shared" si="14"/>
        <v>1.0046144651172113</v>
      </c>
    </row>
    <row r="117" spans="29:37" x14ac:dyDescent="0.2">
      <c r="AC117" s="44" t="s">
        <v>74</v>
      </c>
      <c r="AD117" s="45">
        <f>_xll.qlCalendarAdvance(calendar,AD116,AC117,,,trigger)</f>
        <v>45824</v>
      </c>
      <c r="AE117" s="45">
        <f>_xll.qlInterestRateIndexMaturity($V$5,AD117,trigger)</f>
        <v>45916</v>
      </c>
      <c r="AF117" s="49">
        <f>_xll.qlTenorBasisValue($V$13,AD117,trigger)</f>
        <v>1.3770745959549456E-3</v>
      </c>
      <c r="AG117" s="49">
        <f>_xll.qlTenorBasisForwardRate($V$13,AD117,_xll.ohTrigger($AA$9:$AA$12))</f>
        <v>1.9029872255049804E-2</v>
      </c>
      <c r="AH117" s="49">
        <f>_xll.qlTenorBasisForwardRate2($V$13,AD117,AE117,_xll.ohTrigger($AA$9:$AA$12))</f>
        <v>1.9029872255049804E-2</v>
      </c>
      <c r="AI117" s="49">
        <f>_xll.qlIndexFixing($V$5,_xll.qlInterestRateIndexFixingDate($V$5,AD117,trigger),,trigger)</f>
        <v>1.9096674969217999E-2</v>
      </c>
      <c r="AJ117" s="49">
        <f t="shared" si="13"/>
        <v>-6.6802714168194555E-5</v>
      </c>
      <c r="AK117" s="52">
        <f t="shared" si="14"/>
        <v>1.0035104131689832</v>
      </c>
    </row>
    <row r="118" spans="29:37" x14ac:dyDescent="0.2">
      <c r="AC118" s="44" t="s">
        <v>74</v>
      </c>
      <c r="AD118" s="45">
        <f>_xll.qlCalendarAdvance(calendar,AD117,AC118,,,trigger)</f>
        <v>45854</v>
      </c>
      <c r="AE118" s="45">
        <f>_xll.qlInterestRateIndexMaturity($V$5,AD118,trigger)</f>
        <v>45946</v>
      </c>
      <c r="AF118" s="49">
        <f>_xll.qlTenorBasisValue($V$13,AD118,trigger)</f>
        <v>1.3697948786417324E-3</v>
      </c>
      <c r="AG118" s="49">
        <f>_xll.qlTenorBasisForwardRate($V$13,AD118,_xll.ohTrigger($AA$9:$AA$12))</f>
        <v>1.9146175671385681E-2</v>
      </c>
      <c r="AH118" s="49">
        <f>_xll.qlTenorBasisForwardRate2($V$13,AD118,AE118,_xll.ohTrigger($AA$9:$AA$12))</f>
        <v>1.9146175671385681E-2</v>
      </c>
      <c r="AI118" s="49">
        <f>_xll.qlIndexFixing($V$5,_xll.qlInterestRateIndexFixingDate($V$5,AD118,trigger),,trigger)</f>
        <v>1.9190146695750757E-2</v>
      </c>
      <c r="AJ118" s="49">
        <f t="shared" si="13"/>
        <v>-4.3971024365076217E-5</v>
      </c>
      <c r="AK118" s="52">
        <f t="shared" si="14"/>
        <v>1.0022965956815486</v>
      </c>
    </row>
    <row r="119" spans="29:37" x14ac:dyDescent="0.2">
      <c r="AC119" s="44" t="s">
        <v>74</v>
      </c>
      <c r="AD119" s="45">
        <f>_xll.qlCalendarAdvance(calendar,AD118,AC119,,,trigger)</f>
        <v>45887</v>
      </c>
      <c r="AE119" s="45">
        <f>_xll.qlInterestRateIndexMaturity($V$5,AD119,trigger)</f>
        <v>45979</v>
      </c>
      <c r="AF119" s="49">
        <f>_xll.qlTenorBasisValue($V$13,AD119,trigger)</f>
        <v>1.3617667786062103E-3</v>
      </c>
      <c r="AG119" s="49">
        <f>_xll.qlTenorBasisForwardRate($V$13,AD119,_xll.ohTrigger($AA$9:$AA$12))</f>
        <v>1.9276521166768056E-2</v>
      </c>
      <c r="AH119" s="49">
        <f>_xll.qlTenorBasisForwardRate2($V$13,AD119,AE119,_xll.ohTrigger($AA$9:$AA$12))</f>
        <v>1.9276521166768056E-2</v>
      </c>
      <c r="AI119" s="49">
        <f>_xll.qlIndexFixing($V$5,_xll.qlInterestRateIndexFixingDate($V$5,AD119,trigger),,trigger)</f>
        <v>1.9292455663819461E-2</v>
      </c>
      <c r="AJ119" s="49">
        <f t="shared" si="13"/>
        <v>-1.5934497051405677E-5</v>
      </c>
      <c r="AK119" s="52">
        <f t="shared" si="14"/>
        <v>1.000826627217305</v>
      </c>
    </row>
    <row r="120" spans="29:37" x14ac:dyDescent="0.2">
      <c r="AC120" s="44" t="s">
        <v>74</v>
      </c>
      <c r="AD120" s="45">
        <f>_xll.qlCalendarAdvance(calendar,AD119,AC120,,,trigger)</f>
        <v>45918</v>
      </c>
      <c r="AE120" s="45">
        <f>_xll.qlInterestRateIndexMaturity($V$5,AD120,trigger)</f>
        <v>46009</v>
      </c>
      <c r="AF120" s="49">
        <f>_xll.qlTenorBasisValue($V$13,AD120,trigger)</f>
        <v>1.3542076466052963E-3</v>
      </c>
      <c r="AG120" s="49">
        <f>_xll.qlTenorBasisForwardRate($V$13,AD120,_xll.ohTrigger($AA$9:$AA$12))</f>
        <v>1.93947069816236E-2</v>
      </c>
      <c r="AH120" s="49">
        <f>_xll.qlTenorBasisForwardRate2($V$13,AD120,AE120,_xll.ohTrigger($AA$9:$AA$12))</f>
        <v>1.93947069816236E-2</v>
      </c>
      <c r="AI120" s="49">
        <f>_xll.qlIndexFixing($V$5,_xll.qlInterestRateIndexFixingDate($V$5,AD120,trigger),,trigger)</f>
        <v>1.9385233875617598E-2</v>
      </c>
      <c r="AJ120" s="49">
        <f t="shared" si="13"/>
        <v>9.4731060060020134E-6</v>
      </c>
      <c r="AK120" s="52">
        <f t="shared" si="14"/>
        <v>0.99951156230331406</v>
      </c>
    </row>
    <row r="121" spans="29:37" x14ac:dyDescent="0.2">
      <c r="AC121" s="44" t="s">
        <v>74</v>
      </c>
      <c r="AD121" s="45">
        <f>_xll.qlCalendarAdvance(calendar,AD120,AC121,,,trigger)</f>
        <v>45950</v>
      </c>
      <c r="AE121" s="45">
        <f>_xll.qlInterestRateIndexMaturity($V$5,AD121,trigger)</f>
        <v>46042</v>
      </c>
      <c r="AF121" s="49">
        <f>_xll.qlTenorBasisValue($V$13,AD121,trigger)</f>
        <v>1.3463887216702997E-3</v>
      </c>
      <c r="AG121" s="49">
        <f>_xll.qlTenorBasisForwardRate($V$13,AD121,_xll.ohTrigger($AA$9:$AA$12))</f>
        <v>1.9515294993320591E-2</v>
      </c>
      <c r="AH121" s="49">
        <f>_xll.qlTenorBasisForwardRate2($V$13,AD121,AE121,_xll.ohTrigger($AA$9:$AA$12))</f>
        <v>1.9515294993320591E-2</v>
      </c>
      <c r="AI121" s="49">
        <f>_xll.qlIndexFixing($V$5,_xll.qlInterestRateIndexFixingDate($V$5,AD121,trigger),,trigger)</f>
        <v>1.9482918838876231E-2</v>
      </c>
      <c r="AJ121" s="49">
        <f t="shared" si="13"/>
        <v>3.2376154444360705E-5</v>
      </c>
      <c r="AK121" s="52">
        <f t="shared" si="14"/>
        <v>0.99834098564969465</v>
      </c>
    </row>
    <row r="122" spans="29:37" x14ac:dyDescent="0.2">
      <c r="AC122" s="44" t="s">
        <v>74</v>
      </c>
      <c r="AD122" s="45">
        <f>_xll.qlCalendarAdvance(calendar,AD121,AC122,,,trigger)</f>
        <v>45981</v>
      </c>
      <c r="AE122" s="45">
        <f>_xll.qlInterestRateIndexMaturity($V$5,AD122,trigger)</f>
        <v>46073</v>
      </c>
      <c r="AF122" s="49">
        <f>_xll.qlTenorBasisValue($V$13,AD122,trigger)</f>
        <v>1.338800458979566E-3</v>
      </c>
      <c r="AG122" s="49">
        <f>_xll.qlTenorBasisForwardRate($V$13,AD122,_xll.ohTrigger($AA$9:$AA$12))</f>
        <v>1.9621868186084381E-2</v>
      </c>
      <c r="AH122" s="49">
        <f>_xll.qlTenorBasisForwardRate2($V$13,AD122,AE122,_xll.ohTrigger($AA$9:$AA$12))</f>
        <v>1.9621868186084381E-2</v>
      </c>
      <c r="AI122" s="49">
        <f>_xll.qlIndexFixing($V$5,_xll.qlInterestRateIndexFixingDate($V$5,AD122,trigger),,trigger)</f>
        <v>1.9573102767977295E-2</v>
      </c>
      <c r="AJ122" s="49">
        <f t="shared" si="13"/>
        <v>4.8765418107086372E-5</v>
      </c>
      <c r="AK122" s="52">
        <f t="shared" si="14"/>
        <v>0.99751474132612561</v>
      </c>
    </row>
    <row r="123" spans="29:37" x14ac:dyDescent="0.2">
      <c r="AC123" s="44" t="s">
        <v>74</v>
      </c>
      <c r="AD123" s="45">
        <f>_xll.qlCalendarAdvance(calendar,AD122,AC123,,,trigger)</f>
        <v>46013</v>
      </c>
      <c r="AE123" s="45">
        <f>_xll.qlInterestRateIndexMaturity($V$5,AD123,trigger)</f>
        <v>46104</v>
      </c>
      <c r="AF123" s="49">
        <f>_xll.qlTenorBasisValue($V$13,AD123,trigger)</f>
        <v>1.3309550953894179E-3</v>
      </c>
      <c r="AG123" s="49">
        <f>_xll.qlTenorBasisForwardRate($V$13,AD123,_xll.ohTrigger($AA$9:$AA$12))</f>
        <v>1.9721611307887355E-2</v>
      </c>
      <c r="AH123" s="49">
        <f>_xll.qlTenorBasisForwardRate2($V$13,AD123,AE123,_xll.ohTrigger($AA$9:$AA$12))</f>
        <v>1.9721611307887355E-2</v>
      </c>
      <c r="AI123" s="49">
        <f>_xll.qlIndexFixing($V$5,_xll.qlInterestRateIndexFixingDate($V$5,AD123,trigger),,trigger)</f>
        <v>1.9661698178100755E-2</v>
      </c>
      <c r="AJ123" s="49">
        <f t="shared" si="13"/>
        <v>5.991312978659985E-5</v>
      </c>
      <c r="AK123" s="52">
        <f t="shared" si="14"/>
        <v>0.99696205706261742</v>
      </c>
    </row>
    <row r="124" spans="29:37" x14ac:dyDescent="0.2">
      <c r="AC124" s="44" t="s">
        <v>74</v>
      </c>
      <c r="AD124" s="45">
        <f>_xll.qlCalendarAdvance(calendar,AD123,AC124,,,trigger)</f>
        <v>46044</v>
      </c>
      <c r="AE124" s="45">
        <f>_xll.qlInterestRateIndexMaturity($V$5,AD124,trigger)</f>
        <v>46134</v>
      </c>
      <c r="AF124" s="49">
        <f>_xll.qlTenorBasisValue($V$13,AD124,trigger)</f>
        <v>1.3233446496280538E-3</v>
      </c>
      <c r="AG124" s="49">
        <f>_xll.qlTenorBasisForwardRate($V$13,AD124,_xll.ohTrigger($AA$9:$AA$12))</f>
        <v>1.9810409931204198E-2</v>
      </c>
      <c r="AH124" s="49">
        <f>_xll.qlTenorBasisForwardRate2($V$13,AD124,AE124,_xll.ohTrigger($AA$9:$AA$12))</f>
        <v>1.9810409931204198E-2</v>
      </c>
      <c r="AI124" s="49">
        <f>_xll.qlIndexFixing($V$5,_xll.qlInterestRateIndexFixingDate($V$5,AD124,trigger),,trigger)</f>
        <v>1.9745028264258835E-2</v>
      </c>
      <c r="AJ124" s="49">
        <f t="shared" si="13"/>
        <v>6.5381666945363293E-5</v>
      </c>
      <c r="AK124" s="52">
        <f t="shared" si="14"/>
        <v>0.99669963079146695</v>
      </c>
    </row>
    <row r="125" spans="29:37" x14ac:dyDescent="0.2">
      <c r="AC125" s="44" t="s">
        <v>74</v>
      </c>
      <c r="AD125" s="45">
        <f>_xll.qlCalendarAdvance(calendar,AD124,AC125,,,trigger)</f>
        <v>46076</v>
      </c>
      <c r="AE125" s="45">
        <f>_xll.qlInterestRateIndexMaturity($V$5,AD125,trigger)</f>
        <v>46167</v>
      </c>
      <c r="AF125" s="49">
        <f>_xll.qlTenorBasisValue($V$13,AD125,trigger)</f>
        <v>1.3154798365100876E-3</v>
      </c>
      <c r="AG125" s="49">
        <f>_xll.qlTenorBasisForwardRate($V$13,AD125,_xll.ohTrigger($AA$9:$AA$12))</f>
        <v>1.9897635225511169E-2</v>
      </c>
      <c r="AH125" s="49">
        <f>_xll.qlTenorBasisForwardRate2($V$13,AD125,AE125,_xll.ohTrigger($AA$9:$AA$12))</f>
        <v>1.9897635225511169E-2</v>
      </c>
      <c r="AI125" s="49">
        <f>_xll.qlIndexFixing($V$5,_xll.qlInterestRateIndexFixingDate($V$5,AD125,trigger),,trigger)</f>
        <v>1.9832271318439211E-2</v>
      </c>
      <c r="AJ125" s="49">
        <f t="shared" si="13"/>
        <v>6.5363907071958049E-5</v>
      </c>
      <c r="AK125" s="52">
        <f t="shared" si="14"/>
        <v>0.99671499118708573</v>
      </c>
    </row>
    <row r="126" spans="29:37" x14ac:dyDescent="0.2">
      <c r="AC126" s="44" t="s">
        <v>74</v>
      </c>
      <c r="AD126" s="45">
        <f>_xll.qlCalendarAdvance(calendar,AD125,AC126,,,trigger)</f>
        <v>46104</v>
      </c>
      <c r="AE126" s="45">
        <f>_xll.qlInterestRateIndexMaturity($V$5,AD126,trigger)</f>
        <v>46196</v>
      </c>
      <c r="AF126" s="49">
        <f>_xll.qlTenorBasisValue($V$13,AD126,trigger)</f>
        <v>1.3085920657878035E-3</v>
      </c>
      <c r="AG126" s="49">
        <f>_xll.qlTenorBasisForwardRate($V$13,AD126,_xll.ohTrigger($AA$9:$AA$12))</f>
        <v>1.996706735403217E-2</v>
      </c>
      <c r="AH126" s="49">
        <f>_xll.qlTenorBasisForwardRate2($V$13,AD126,AE126,_xll.ohTrigger($AA$9:$AA$12))</f>
        <v>1.996706735403217E-2</v>
      </c>
      <c r="AI126" s="49">
        <f>_xll.qlIndexFixing($V$5,_xll.qlInterestRateIndexFixingDate($V$5,AD126,trigger),,trigger)</f>
        <v>1.990661806276741E-2</v>
      </c>
      <c r="AJ126" s="49">
        <f t="shared" si="13"/>
        <v>6.0449291264759453E-5</v>
      </c>
      <c r="AK126" s="52">
        <f t="shared" si="14"/>
        <v>0.99697255034037069</v>
      </c>
    </row>
    <row r="127" spans="29:37" x14ac:dyDescent="0.2">
      <c r="AC127" s="44" t="s">
        <v>74</v>
      </c>
      <c r="AD127" s="45">
        <f>_xll.qlCalendarAdvance(calendar,AD126,AC127,,,trigger)</f>
        <v>46135</v>
      </c>
      <c r="AE127" s="45">
        <f>_xll.qlInterestRateIndexMaturity($V$5,AD127,trigger)</f>
        <v>46226</v>
      </c>
      <c r="AF127" s="49">
        <f>_xll.qlTenorBasisValue($V$13,AD127,trigger)</f>
        <v>1.3009611363795951E-3</v>
      </c>
      <c r="AG127" s="49">
        <f>_xll.qlTenorBasisForwardRate($V$13,AD127,_xll.ohTrigger($AA$9:$AA$12))</f>
        <v>2.0032982857073372E-2</v>
      </c>
      <c r="AH127" s="49">
        <f>_xll.qlTenorBasisForwardRate2($V$13,AD127,AE127,_xll.ohTrigger($AA$9:$AA$12))</f>
        <v>2.0032982857073372E-2</v>
      </c>
      <c r="AI127" s="49">
        <f>_xll.qlIndexFixing($V$5,_xll.qlInterestRateIndexFixingDate($V$5,AD127,trigger),,trigger)</f>
        <v>1.9982775326847731E-2</v>
      </c>
      <c r="AJ127" s="49">
        <f t="shared" si="13"/>
        <v>5.02075302256412E-5</v>
      </c>
      <c r="AK127" s="52">
        <f t="shared" si="14"/>
        <v>0.99749375664204132</v>
      </c>
    </row>
    <row r="128" spans="29:37" x14ac:dyDescent="0.2">
      <c r="AC128" s="44" t="s">
        <v>74</v>
      </c>
      <c r="AD128" s="45">
        <f>_xll.qlCalendarAdvance(calendar,AD127,AC128,,,trigger)</f>
        <v>46167</v>
      </c>
      <c r="AE128" s="45">
        <f>_xll.qlInterestRateIndexMaturity($V$5,AD128,trigger)</f>
        <v>46259</v>
      </c>
      <c r="AF128" s="49">
        <f>_xll.qlTenorBasisValue($V$13,AD128,trigger)</f>
        <v>1.2930798530025273E-3</v>
      </c>
      <c r="AG128" s="49">
        <f>_xll.qlTenorBasisForwardRate($V$13,AD128,_xll.ohTrigger($AA$9:$AA$12))</f>
        <v>2.0095851264693012E-2</v>
      </c>
      <c r="AH128" s="49">
        <f>_xll.qlTenorBasisForwardRate2($V$13,AD128,AE128,_xll.ohTrigger($AA$9:$AA$12))</f>
        <v>2.0095851264693012E-2</v>
      </c>
      <c r="AI128" s="49">
        <f>_xll.qlIndexFixing($V$5,_xll.qlInterestRateIndexFixingDate($V$5,AD128,trigger),,trigger)</f>
        <v>2.006240117397309E-2</v>
      </c>
      <c r="AJ128" s="49">
        <f t="shared" si="13"/>
        <v>3.3450090719921999E-5</v>
      </c>
      <c r="AK128" s="52">
        <f t="shared" si="14"/>
        <v>0.99833547281579005</v>
      </c>
    </row>
    <row r="129" spans="29:37" x14ac:dyDescent="0.2">
      <c r="AC129" s="44" t="s">
        <v>74</v>
      </c>
      <c r="AD129" s="45">
        <f>_xll.qlCalendarAdvance(calendar,AD128,AC129,,,trigger)</f>
        <v>46198</v>
      </c>
      <c r="AE129" s="45">
        <f>_xll.qlInterestRateIndexMaturity($V$5,AD129,trigger)</f>
        <v>46290</v>
      </c>
      <c r="AF129" s="49">
        <f>_xll.qlTenorBasisValue($V$13,AD129,trigger)</f>
        <v>1.2854422765565866E-3</v>
      </c>
      <c r="AG129" s="49">
        <f>_xll.qlTenorBasisForwardRate($V$13,AD129,_xll.ohTrigger($AA$9:$AA$12))</f>
        <v>2.014728191618018E-2</v>
      </c>
      <c r="AH129" s="49">
        <f>_xll.qlTenorBasisForwardRate2($V$13,AD129,AE129,_xll.ohTrigger($AA$9:$AA$12))</f>
        <v>2.014728191618018E-2</v>
      </c>
      <c r="AI129" s="49">
        <f>_xll.qlIndexFixing($V$5,_xll.qlInterestRateIndexFixingDate($V$5,AD129,trigger),,trigger)</f>
        <v>2.0135315280490861E-2</v>
      </c>
      <c r="AJ129" s="49">
        <f t="shared" si="13"/>
        <v>1.1966635689319299E-5</v>
      </c>
      <c r="AK129" s="52">
        <f t="shared" si="14"/>
        <v>0.9994060421778429</v>
      </c>
    </row>
    <row r="130" spans="29:37" x14ac:dyDescent="0.2">
      <c r="AC130" s="44" t="s">
        <v>74</v>
      </c>
      <c r="AD130" s="45">
        <f>_xll.qlCalendarAdvance(calendar,AD129,AC130,,,trigger)</f>
        <v>46230</v>
      </c>
      <c r="AE130" s="45">
        <f>_xll.qlInterestRateIndexMaturity($V$5,AD130,trigger)</f>
        <v>46322</v>
      </c>
      <c r="AF130" s="49">
        <f>_xll.qlTenorBasisValue($V$13,AD130,trigger)</f>
        <v>1.2775571641179789E-3</v>
      </c>
      <c r="AG130" s="49">
        <f>_xll.qlTenorBasisForwardRate($V$13,AD130,_xll.ohTrigger($AA$9:$AA$12))</f>
        <v>2.0192394618373185E-2</v>
      </c>
      <c r="AH130" s="49">
        <f>_xll.qlTenorBasisForwardRate2($V$13,AD130,AE130,_xll.ohTrigger($AA$9:$AA$12))</f>
        <v>2.0192394618373185E-2</v>
      </c>
      <c r="AI130" s="49">
        <f>_xll.qlIndexFixing($V$5,_xll.qlInterestRateIndexFixingDate($V$5,AD130,trigger),,trigger)</f>
        <v>2.0207993060690984E-2</v>
      </c>
      <c r="AJ130" s="49">
        <f t="shared" si="13"/>
        <v>-1.5598442317799055E-5</v>
      </c>
      <c r="AK130" s="52">
        <f t="shared" si="14"/>
        <v>1.0007724909607107</v>
      </c>
    </row>
    <row r="131" spans="29:37" x14ac:dyDescent="0.2">
      <c r="AC131" s="44" t="s">
        <v>74</v>
      </c>
      <c r="AD131" s="45">
        <f>_xll.qlCalendarAdvance(calendar,AD130,AC131,,,trigger)</f>
        <v>46261</v>
      </c>
      <c r="AE131" s="45">
        <f>_xll.qlInterestRateIndexMaturity($V$5,AD131,trigger)</f>
        <v>46353</v>
      </c>
      <c r="AF131" s="49">
        <f>_xll.qlTenorBasisValue($V$13,AD131,trigger)</f>
        <v>1.269918738524251E-3</v>
      </c>
      <c r="AG131" s="49">
        <f>_xll.qlTenorBasisForwardRate($V$13,AD131,_xll.ohTrigger($AA$9:$AA$12))</f>
        <v>2.0230707562751984E-2</v>
      </c>
      <c r="AH131" s="49">
        <f>_xll.qlTenorBasisForwardRate2($V$13,AD131,AE131,_xll.ohTrigger($AA$9:$AA$12))</f>
        <v>2.0230707562751984E-2</v>
      </c>
      <c r="AI131" s="49">
        <f>_xll.qlIndexFixing($V$5,_xll.qlInterestRateIndexFixingDate($V$5,AD131,trigger),,trigger)</f>
        <v>2.0275892017154379E-2</v>
      </c>
      <c r="AJ131" s="49">
        <f t="shared" si="13"/>
        <v>-4.5184454402394381E-5</v>
      </c>
      <c r="AK131" s="52">
        <f t="shared" si="14"/>
        <v>1.0022334589268438</v>
      </c>
    </row>
    <row r="132" spans="29:37" x14ac:dyDescent="0.2">
      <c r="AC132" s="44" t="s">
        <v>74</v>
      </c>
      <c r="AD132" s="45">
        <f>_xll.qlCalendarAdvance(calendar,AD131,AC132,,,trigger)</f>
        <v>46293</v>
      </c>
      <c r="AE132" s="45">
        <f>_xll.qlInterestRateIndexMaturity($V$5,AD132,trigger)</f>
        <v>46384</v>
      </c>
      <c r="AF132" s="49">
        <f>_xll.qlTenorBasisValue($V$13,AD132,trigger)</f>
        <v>1.2620356229627173E-3</v>
      </c>
      <c r="AG132" s="49">
        <f>_xll.qlTenorBasisForwardRate($V$13,AD132,_xll.ohTrigger($AA$9:$AA$12))</f>
        <v>2.0266969073627808E-2</v>
      </c>
      <c r="AH132" s="49">
        <f>_xll.qlTenorBasisForwardRate2($V$13,AD132,AE132,_xll.ohTrigger($AA$9:$AA$12))</f>
        <v>2.0266969073627808E-2</v>
      </c>
      <c r="AI132" s="49">
        <f>_xll.qlIndexFixing($V$5,_xll.qlInterestRateIndexFixingDate($V$5,AD132,trigger),,trigger)</f>
        <v>2.0341803975011213E-2</v>
      </c>
      <c r="AJ132" s="49">
        <f t="shared" ref="AJ132:AJ195" si="15">AG132-AI132</f>
        <v>-7.4834901383404734E-5</v>
      </c>
      <c r="AK132" s="52">
        <f t="shared" ref="AK132:AK195" si="16">AI132/AH132</f>
        <v>1.0036924564848122</v>
      </c>
    </row>
    <row r="133" spans="29:37" x14ac:dyDescent="0.2">
      <c r="AC133" s="44" t="s">
        <v>74</v>
      </c>
      <c r="AD133" s="45">
        <f>_xll.qlCalendarAdvance(calendar,AD132,AC133,,,trigger)</f>
        <v>46323</v>
      </c>
      <c r="AE133" s="45">
        <f>_xll.qlInterestRateIndexMaturity($V$5,AD133,trigger)</f>
        <v>46415</v>
      </c>
      <c r="AF133" s="49">
        <f>_xll.qlTenorBasisValue($V$13,AD133,trigger)</f>
        <v>1.2546480331214508E-3</v>
      </c>
      <c r="AG133" s="49">
        <f>_xll.qlTenorBasisForwardRate($V$13,AD133,_xll.ohTrigger($AA$9:$AA$12))</f>
        <v>2.0304073728959437E-2</v>
      </c>
      <c r="AH133" s="49">
        <f>_xll.qlTenorBasisForwardRate2($V$13,AD133,AE133,_xll.ohTrigger($AA$9:$AA$12))</f>
        <v>2.0304073728959437E-2</v>
      </c>
      <c r="AI133" s="49">
        <f>_xll.qlIndexFixing($V$5,_xll.qlInterestRateIndexFixingDate($V$5,AD133,trigger),,trigger)</f>
        <v>2.0404285901357132E-2</v>
      </c>
      <c r="AJ133" s="49">
        <f t="shared" si="15"/>
        <v>-1.0021217239769564E-4</v>
      </c>
      <c r="AK133" s="52">
        <f t="shared" si="16"/>
        <v>1.0049355697647395</v>
      </c>
    </row>
    <row r="134" spans="29:37" x14ac:dyDescent="0.2">
      <c r="AC134" s="44" t="s">
        <v>74</v>
      </c>
      <c r="AD134" s="45">
        <f>_xll.qlCalendarAdvance(calendar,AD133,AC134,,,trigger)</f>
        <v>46356</v>
      </c>
      <c r="AE134" s="45">
        <f>_xll.qlInterestRateIndexMaturity($V$5,AD134,trigger)</f>
        <v>46444</v>
      </c>
      <c r="AF134" s="49">
        <f>_xll.qlTenorBasisValue($V$13,AD134,trigger)</f>
        <v>1.2465262399634777E-3</v>
      </c>
      <c r="AG134" s="49">
        <f>_xll.qlTenorBasisForwardRate($V$13,AD134,_xll.ohTrigger($AA$9:$AA$12))</f>
        <v>2.0340518724415144E-2</v>
      </c>
      <c r="AH134" s="49">
        <f>_xll.qlTenorBasisForwardRate2($V$13,AD134,AE134,_xll.ohTrigger($AA$9:$AA$12))</f>
        <v>2.0340518724415144E-2</v>
      </c>
      <c r="AI134" s="49">
        <f>_xll.qlIndexFixing($V$5,_xll.qlInterestRateIndexFixingDate($V$5,AD134,trigger),,trigger)</f>
        <v>2.0462535166912179E-2</v>
      </c>
      <c r="AJ134" s="49">
        <f t="shared" si="15"/>
        <v>-1.2201644249703464E-4</v>
      </c>
      <c r="AK134" s="52">
        <f t="shared" si="16"/>
        <v>1.0059986888314001</v>
      </c>
    </row>
    <row r="135" spans="29:37" x14ac:dyDescent="0.2">
      <c r="AC135" s="44" t="s">
        <v>74</v>
      </c>
      <c r="AD135" s="45">
        <f>_xll.qlCalendarAdvance(calendar,AD134,AC135,,,trigger)</f>
        <v>46386</v>
      </c>
      <c r="AE135" s="45">
        <f>_xll.qlInterestRateIndexMaturity($V$5,AD135,trigger)</f>
        <v>46476</v>
      </c>
      <c r="AF135" s="49">
        <f>_xll.qlTenorBasisValue($V$13,AD135,trigger)</f>
        <v>1.2391481378402553E-3</v>
      </c>
      <c r="AG135" s="49">
        <f>_xll.qlTenorBasisForwardRate($V$13,AD135,_xll.ohTrigger($AA$9:$AA$12))</f>
        <v>2.0382168300477232E-2</v>
      </c>
      <c r="AH135" s="49">
        <f>_xll.qlTenorBasisForwardRate2($V$13,AD135,AE135,_xll.ohTrigger($AA$9:$AA$12))</f>
        <v>2.0382168300477232E-2</v>
      </c>
      <c r="AI135" s="49">
        <f>_xll.qlIndexFixing($V$5,_xll.qlInterestRateIndexFixingDate($V$5,AD135,trigger),,trigger)</f>
        <v>2.0521678039194136E-2</v>
      </c>
      <c r="AJ135" s="49">
        <f t="shared" si="15"/>
        <v>-1.3950973871690309E-4</v>
      </c>
      <c r="AK135" s="52">
        <f t="shared" si="16"/>
        <v>1.0068446956506407</v>
      </c>
    </row>
    <row r="136" spans="29:37" x14ac:dyDescent="0.2">
      <c r="AC136" s="44" t="s">
        <v>74</v>
      </c>
      <c r="AD136" s="45">
        <f>_xll.qlCalendarAdvance(calendar,AD135,AC136,,,trigger)</f>
        <v>46419</v>
      </c>
      <c r="AE136" s="45">
        <f>_xll.qlInterestRateIndexMaturity($V$5,AD136,trigger)</f>
        <v>46510</v>
      </c>
      <c r="AF136" s="49">
        <f>_xll.qlTenorBasisValue($V$13,AD136,trigger)</f>
        <v>1.2310394366185295E-3</v>
      </c>
      <c r="AG136" s="49">
        <f>_xll.qlTenorBasisForwardRate($V$13,AD136,_xll.ohTrigger($AA$9:$AA$12))</f>
        <v>2.0428399430634969E-2</v>
      </c>
      <c r="AH136" s="49">
        <f>_xll.qlTenorBasisForwardRate2($V$13,AD136,AE136,_xll.ohTrigger($AA$9:$AA$12))</f>
        <v>2.0428399430634969E-2</v>
      </c>
      <c r="AI136" s="49">
        <f>_xll.qlIndexFixing($V$5,_xll.qlInterestRateIndexFixingDate($V$5,AD136,trigger),,trigger)</f>
        <v>2.0582170021843788E-2</v>
      </c>
      <c r="AJ136" s="49">
        <f t="shared" si="15"/>
        <v>-1.53770591208819E-4</v>
      </c>
      <c r="AK136" s="52">
        <f t="shared" si="16"/>
        <v>1.0075272951134009</v>
      </c>
    </row>
    <row r="137" spans="29:37" x14ac:dyDescent="0.2">
      <c r="AC137" s="44" t="s">
        <v>74</v>
      </c>
      <c r="AD137" s="45">
        <f>_xll.qlCalendarAdvance(calendar,AD136,AC137,,,trigger)</f>
        <v>46447</v>
      </c>
      <c r="AE137" s="45">
        <f>_xll.qlInterestRateIndexMaturity($V$5,AD137,trigger)</f>
        <v>46539</v>
      </c>
      <c r="AF137" s="49">
        <f>_xll.qlTenorBasisValue($V$13,AD137,trigger)</f>
        <v>1.2241662584985958E-3</v>
      </c>
      <c r="AG137" s="49">
        <f>_xll.qlTenorBasisForwardRate($V$13,AD137,_xll.ohTrigger($AA$9:$AA$12))</f>
        <v>2.0469377448580666E-2</v>
      </c>
      <c r="AH137" s="49">
        <f>_xll.qlTenorBasisForwardRate2($V$13,AD137,AE137,_xll.ohTrigger($AA$9:$AA$12))</f>
        <v>2.0469377448580666E-2</v>
      </c>
      <c r="AI137" s="49">
        <f>_xll.qlIndexFixing($V$5,_xll.qlInterestRateIndexFixingDate($V$5,AD137,trigger),,trigger)</f>
        <v>2.0631454267810653E-2</v>
      </c>
      <c r="AJ137" s="49">
        <f t="shared" si="15"/>
        <v>-1.6207681922998651E-4</v>
      </c>
      <c r="AK137" s="52">
        <f t="shared" si="16"/>
        <v>1.0079180140987252</v>
      </c>
    </row>
    <row r="138" spans="29:37" x14ac:dyDescent="0.2">
      <c r="AC138" s="44" t="s">
        <v>74</v>
      </c>
      <c r="AD138" s="45">
        <f>_xll.qlCalendarAdvance(calendar,AD137,AC138,,,trigger)</f>
        <v>46478</v>
      </c>
      <c r="AE138" s="45">
        <f>_xll.qlInterestRateIndexMaturity($V$5,AD138,trigger)</f>
        <v>46569</v>
      </c>
      <c r="AF138" s="49">
        <f>_xll.qlTenorBasisValue($V$13,AD138,trigger)</f>
        <v>1.2165651530146573E-3</v>
      </c>
      <c r="AG138" s="49">
        <f>_xll.qlTenorBasisForwardRate($V$13,AD138,_xll.ohTrigger($AA$9:$AA$12))</f>
        <v>2.0513584417807238E-2</v>
      </c>
      <c r="AH138" s="49">
        <f>_xll.qlTenorBasisForwardRate2($V$13,AD138,AE138,_xll.ohTrigger($AA$9:$AA$12))</f>
        <v>2.0513584417807238E-2</v>
      </c>
      <c r="AI138" s="49">
        <f>_xll.qlIndexFixing($V$5,_xll.qlInterestRateIndexFixingDate($V$5,AD138,trigger),,trigger)</f>
        <v>2.0680704742092403E-2</v>
      </c>
      <c r="AJ138" s="49">
        <f t="shared" si="15"/>
        <v>-1.6712032428516446E-4</v>
      </c>
      <c r="AK138" s="52">
        <f t="shared" si="16"/>
        <v>1.0081468124186084</v>
      </c>
    </row>
    <row r="139" spans="29:37" x14ac:dyDescent="0.2">
      <c r="AC139" s="44" t="s">
        <v>74</v>
      </c>
      <c r="AD139" s="45">
        <f>_xll.qlCalendarAdvance(calendar,AD138,AC139,,,trigger)</f>
        <v>46510</v>
      </c>
      <c r="AE139" s="45">
        <f>_xll.qlInterestRateIndexMaturity($V$5,AD139,trigger)</f>
        <v>46602</v>
      </c>
      <c r="AF139" s="49">
        <f>_xll.qlTenorBasisValue($V$13,AD139,trigger)</f>
        <v>1.2087293279038679E-3</v>
      </c>
      <c r="AG139" s="49">
        <f>_xll.qlTenorBasisForwardRate($V$13,AD139,_xll.ohTrigger($AA$9:$AA$12))</f>
        <v>2.0563726286070332E-2</v>
      </c>
      <c r="AH139" s="49">
        <f>_xll.qlTenorBasisForwardRate2($V$13,AD139,AE139,_xll.ohTrigger($AA$9:$AA$12))</f>
        <v>2.0563726286070332E-2</v>
      </c>
      <c r="AI139" s="49">
        <f>_xll.qlIndexFixing($V$5,_xll.qlInterestRateIndexFixingDate($V$5,AD139,trigger),,trigger)</f>
        <v>2.0731739226182988E-2</v>
      </c>
      <c r="AJ139" s="49">
        <f t="shared" si="15"/>
        <v>-1.6801294011265649E-4</v>
      </c>
      <c r="AK139" s="52">
        <f t="shared" si="16"/>
        <v>1.0081703548167953</v>
      </c>
    </row>
    <row r="140" spans="29:37" x14ac:dyDescent="0.2">
      <c r="AC140" s="44" t="s">
        <v>74</v>
      </c>
      <c r="AD140" s="45">
        <f>_xll.qlCalendarAdvance(calendar,AD139,AC140,,,trigger)</f>
        <v>46541</v>
      </c>
      <c r="AE140" s="45">
        <f>_xll.qlInterestRateIndexMaturity($V$5,AD140,trigger)</f>
        <v>46633</v>
      </c>
      <c r="AF140" s="49">
        <f>_xll.qlTenorBasisValue($V$13,AD140,trigger)</f>
        <v>1.2011496173819707E-3</v>
      </c>
      <c r="AG140" s="49">
        <f>_xll.qlTenorBasisForwardRate($V$13,AD140,_xll.ohTrigger($AA$9:$AA$12))</f>
        <v>2.0612719275074333E-2</v>
      </c>
      <c r="AH140" s="49">
        <f>_xll.qlTenorBasisForwardRate2($V$13,AD140,AE140,_xll.ohTrigger($AA$9:$AA$12))</f>
        <v>2.0612719275074333E-2</v>
      </c>
      <c r="AI140" s="49">
        <f>_xll.qlIndexFixing($V$5,_xll.qlInterestRateIndexFixingDate($V$5,AD140,trigger),,trigger)</f>
        <v>2.077734278015261E-2</v>
      </c>
      <c r="AJ140" s="49">
        <f t="shared" si="15"/>
        <v>-1.6462350507827697E-4</v>
      </c>
      <c r="AK140" s="52">
        <f t="shared" si="16"/>
        <v>1.0079865010958231</v>
      </c>
    </row>
    <row r="141" spans="29:37" x14ac:dyDescent="0.2">
      <c r="AC141" s="44" t="s">
        <v>74</v>
      </c>
      <c r="AD141" s="45">
        <f>_xll.qlCalendarAdvance(calendar,AD140,AC141,,,trigger)</f>
        <v>46573</v>
      </c>
      <c r="AE141" s="45">
        <f>_xll.qlInterestRateIndexMaturity($V$5,AD141,trigger)</f>
        <v>46665</v>
      </c>
      <c r="AF141" s="49">
        <f>_xll.qlTenorBasisValue($V$13,AD141,trigger)</f>
        <v>1.1933381177456166E-3</v>
      </c>
      <c r="AG141" s="49">
        <f>_xll.qlTenorBasisForwardRate($V$13,AD141,_xll.ohTrigger($AA$9:$AA$12))</f>
        <v>2.0665070337135345E-2</v>
      </c>
      <c r="AH141" s="49">
        <f>_xll.qlTenorBasisForwardRate2($V$13,AD141,AE141,_xll.ohTrigger($AA$9:$AA$12))</f>
        <v>2.0665070337135345E-2</v>
      </c>
      <c r="AI141" s="49">
        <f>_xll.qlIndexFixing($V$5,_xll.qlInterestRateIndexFixingDate($V$5,AD141,trigger),,trigger)</f>
        <v>2.082182775588871E-2</v>
      </c>
      <c r="AJ141" s="49">
        <f t="shared" si="15"/>
        <v>-1.5675741875336574E-4</v>
      </c>
      <c r="AK141" s="52">
        <f t="shared" si="16"/>
        <v>1.0075856223180462</v>
      </c>
    </row>
    <row r="142" spans="29:37" x14ac:dyDescent="0.2">
      <c r="AC142" s="44" t="s">
        <v>74</v>
      </c>
      <c r="AD142" s="45">
        <f>_xll.qlCalendarAdvance(calendar,AD141,AC142,,,trigger)</f>
        <v>46604</v>
      </c>
      <c r="AE142" s="45">
        <f>_xll.qlInterestRateIndexMaturity($V$5,AD142,trigger)</f>
        <v>46696</v>
      </c>
      <c r="AF142" s="49">
        <f>_xll.qlTenorBasisValue($V$13,AD142,trigger)</f>
        <v>1.1857840809708817E-3</v>
      </c>
      <c r="AG142" s="49">
        <f>_xll.qlTenorBasisForwardRate($V$13,AD142,_xll.ohTrigger($AA$9:$AA$12))</f>
        <v>2.0717257291048421E-2</v>
      </c>
      <c r="AH142" s="49">
        <f>_xll.qlTenorBasisForwardRate2($V$13,AD142,AE142,_xll.ohTrigger($AA$9:$AA$12))</f>
        <v>2.0717257291048421E-2</v>
      </c>
      <c r="AI142" s="49">
        <f>_xll.qlIndexFixing($V$5,_xll.qlInterestRateIndexFixingDate($V$5,AD142,trigger),,trigger)</f>
        <v>2.0862450634648675E-2</v>
      </c>
      <c r="AJ142" s="49">
        <f t="shared" si="15"/>
        <v>-1.4519334360025421E-4</v>
      </c>
      <c r="AK142" s="52">
        <f t="shared" si="16"/>
        <v>1.0070083284462075</v>
      </c>
    </row>
    <row r="143" spans="29:37" x14ac:dyDescent="0.2">
      <c r="AC143" s="44" t="s">
        <v>74</v>
      </c>
      <c r="AD143" s="45">
        <f>_xll.qlCalendarAdvance(calendar,AD142,AC143,,,trigger)</f>
        <v>46636</v>
      </c>
      <c r="AE143" s="45">
        <f>_xll.qlInterestRateIndexMaturity($V$5,AD143,trigger)</f>
        <v>46727</v>
      </c>
      <c r="AF143" s="49">
        <f>_xll.qlTenorBasisValue($V$13,AD143,trigger)</f>
        <v>1.1780011964803859E-3</v>
      </c>
      <c r="AG143" s="49">
        <f>_xll.qlTenorBasisForwardRate($V$13,AD143,_xll.ohTrigger($AA$9:$AA$12))</f>
        <v>2.0769980410089078E-2</v>
      </c>
      <c r="AH143" s="49">
        <f>_xll.qlTenorBasisForwardRate2($V$13,AD143,AE143,_xll.ohTrigger($AA$9:$AA$12))</f>
        <v>2.0769980410089078E-2</v>
      </c>
      <c r="AI143" s="49">
        <f>_xll.qlIndexFixing($V$5,_xll.qlInterestRateIndexFixingDate($V$5,AD143,trigger),,trigger)</f>
        <v>2.0900823671023583E-2</v>
      </c>
      <c r="AJ143" s="49">
        <f t="shared" si="15"/>
        <v>-1.3084326093450518E-4</v>
      </c>
      <c r="AK143" s="52">
        <f t="shared" si="16"/>
        <v>1.0062996333338354</v>
      </c>
    </row>
    <row r="144" spans="29:37" x14ac:dyDescent="0.2">
      <c r="AC144" s="44" t="s">
        <v>74</v>
      </c>
      <c r="AD144" s="45">
        <f>_xll.qlCalendarAdvance(calendar,AD143,AC144,,,trigger)</f>
        <v>46666</v>
      </c>
      <c r="AE144" s="45">
        <f>_xll.qlInterestRateIndexMaturity($V$5,AD144,trigger)</f>
        <v>46758</v>
      </c>
      <c r="AF144" s="49">
        <f>_xll.qlTenorBasisValue($V$13,AD144,trigger)</f>
        <v>1.1707193433823559E-3</v>
      </c>
      <c r="AG144" s="49">
        <f>_xll.qlTenorBasisForwardRate($V$13,AD144,_xll.ohTrigger($AA$9:$AA$12))</f>
        <v>2.0821106661646133E-2</v>
      </c>
      <c r="AH144" s="49">
        <f>_xll.qlTenorBasisForwardRate2($V$13,AD144,AE144,_xll.ohTrigger($AA$9:$AA$12))</f>
        <v>2.0821106661646133E-2</v>
      </c>
      <c r="AI144" s="49">
        <f>_xll.qlIndexFixing($V$5,_xll.qlInterestRateIndexFixingDate($V$5,AD144,trigger),,trigger)</f>
        <v>2.0937113260338504E-2</v>
      </c>
      <c r="AJ144" s="49">
        <f t="shared" si="15"/>
        <v>-1.1600659869237182E-4</v>
      </c>
      <c r="AK144" s="52">
        <f t="shared" si="16"/>
        <v>1.0055715865913153</v>
      </c>
    </row>
    <row r="145" spans="29:37" x14ac:dyDescent="0.2">
      <c r="AC145" s="44" t="s">
        <v>74</v>
      </c>
      <c r="AD145" s="45">
        <f>_xll.qlCalendarAdvance(calendar,AD144,AC145,,,trigger)</f>
        <v>46699</v>
      </c>
      <c r="AE145" s="45">
        <f>_xll.qlInterestRateIndexMaturity($V$5,AD145,trigger)</f>
        <v>46791</v>
      </c>
      <c r="AF145" s="49">
        <f>_xll.qlTenorBasisValue($V$13,AD145,trigger)</f>
        <v>1.1627266422794239E-3</v>
      </c>
      <c r="AG145" s="49">
        <f>_xll.qlTenorBasisForwardRate($V$13,AD145,_xll.ohTrigger($AA$9:$AA$12))</f>
        <v>2.0873397355655722E-2</v>
      </c>
      <c r="AH145" s="49">
        <f>_xll.qlTenorBasisForwardRate2($V$13,AD145,AE145,_xll.ohTrigger($AA$9:$AA$12))</f>
        <v>2.0873397355655722E-2</v>
      </c>
      <c r="AI145" s="49">
        <f>_xll.qlIndexFixing($V$5,_xll.qlInterestRateIndexFixingDate($V$5,AD145,trigger),,trigger)</f>
        <v>2.0973669970637401E-2</v>
      </c>
      <c r="AJ145" s="49">
        <f t="shared" si="15"/>
        <v>-1.0027261498167864E-4</v>
      </c>
      <c r="AK145" s="52">
        <f t="shared" si="16"/>
        <v>1.0048038473696046</v>
      </c>
    </row>
    <row r="146" spans="29:37" x14ac:dyDescent="0.2">
      <c r="AC146" s="44" t="s">
        <v>74</v>
      </c>
      <c r="AD146" s="45">
        <f>_xll.qlCalendarAdvance(calendar,AD145,AC146,,,trigger)</f>
        <v>46729</v>
      </c>
      <c r="AE146" s="45">
        <f>_xll.qlInterestRateIndexMaturity($V$5,AD146,trigger)</f>
        <v>46820</v>
      </c>
      <c r="AF146" s="49">
        <f>_xll.qlTenorBasisValue($V$13,AD146,trigger)</f>
        <v>1.1554771898963732E-3</v>
      </c>
      <c r="AG146" s="49">
        <f>_xll.qlTenorBasisForwardRate($V$13,AD146,_xll.ohTrigger($AA$9:$AA$12))</f>
        <v>2.0917281733025168E-2</v>
      </c>
      <c r="AH146" s="49">
        <f>_xll.qlTenorBasisForwardRate2($V$13,AD146,AE146,_xll.ohTrigger($AA$9:$AA$12))</f>
        <v>2.0917281733025168E-2</v>
      </c>
      <c r="AI146" s="49">
        <f>_xll.qlIndexFixing($V$5,_xll.qlInterestRateIndexFixingDate($V$5,AD146,trigger),,trigger)</f>
        <v>2.1003956660171911E-2</v>
      </c>
      <c r="AJ146" s="49">
        <f t="shared" si="15"/>
        <v>-8.6674927146743186E-5</v>
      </c>
      <c r="AK146" s="52">
        <f t="shared" si="16"/>
        <v>1.0041436993703583</v>
      </c>
    </row>
    <row r="147" spans="29:37" x14ac:dyDescent="0.2">
      <c r="AC147" s="44" t="s">
        <v>74</v>
      </c>
      <c r="AD147" s="45">
        <f>_xll.qlCalendarAdvance(calendar,AD146,AC147,,,trigger)</f>
        <v>46762</v>
      </c>
      <c r="AE147" s="45">
        <f>_xll.qlInterestRateIndexMaturity($V$5,AD147,trigger)</f>
        <v>46853</v>
      </c>
      <c r="AF147" s="49">
        <f>_xll.qlTenorBasisValue($V$13,AD147,trigger)</f>
        <v>1.1475220631051873E-3</v>
      </c>
      <c r="AG147" s="49">
        <f>_xll.qlTenorBasisForwardRate($V$13,AD147,_xll.ohTrigger($AA$9:$AA$12))</f>
        <v>2.0964486220402569E-2</v>
      </c>
      <c r="AH147" s="49">
        <f>_xll.qlTenorBasisForwardRate2($V$13,AD147,AE147,_xll.ohTrigger($AA$9:$AA$12))</f>
        <v>2.0964486220402569E-2</v>
      </c>
      <c r="AI147" s="49">
        <f>_xll.qlIndexFixing($V$5,_xll.qlInterestRateIndexFixingDate($V$5,AD147,trigger),,trigger)</f>
        <v>2.1036493277386891E-2</v>
      </c>
      <c r="AJ147" s="49">
        <f t="shared" si="15"/>
        <v>-7.2007056984322443E-5</v>
      </c>
      <c r="AK147" s="52">
        <f t="shared" si="16"/>
        <v>1.003434716034884</v>
      </c>
    </row>
    <row r="148" spans="29:37" x14ac:dyDescent="0.2">
      <c r="AC148" s="44" t="s">
        <v>74</v>
      </c>
      <c r="AD148" s="45">
        <f>_xll.qlCalendarAdvance(calendar,AD147,AC148,,,trigger)</f>
        <v>46793</v>
      </c>
      <c r="AE148" s="45">
        <f>_xll.qlInterestRateIndexMaturity($V$5,AD148,trigger)</f>
        <v>46883</v>
      </c>
      <c r="AF148" s="49">
        <f>_xll.qlTenorBasisValue($V$13,AD148,trigger)</f>
        <v>1.1400683317099147E-3</v>
      </c>
      <c r="AG148" s="49">
        <f>_xll.qlTenorBasisForwardRate($V$13,AD148,_xll.ohTrigger($AA$9:$AA$12))</f>
        <v>2.1005135870391101E-2</v>
      </c>
      <c r="AH148" s="49">
        <f>_xll.qlTenorBasisForwardRate2($V$13,AD148,AE148,_xll.ohTrigger($AA$9:$AA$12))</f>
        <v>2.1005135870391101E-2</v>
      </c>
      <c r="AI148" s="49">
        <f>_xll.qlIndexFixing($V$5,_xll.qlInterestRateIndexFixingDate($V$5,AD148,trigger),,trigger)</f>
        <v>2.1064077951557181E-2</v>
      </c>
      <c r="AJ148" s="49">
        <f t="shared" si="15"/>
        <v>-5.8942081166080129E-5</v>
      </c>
      <c r="AK148" s="52">
        <f t="shared" si="16"/>
        <v>1.00280607950026</v>
      </c>
    </row>
    <row r="149" spans="29:37" x14ac:dyDescent="0.2">
      <c r="AC149" s="44" t="s">
        <v>74</v>
      </c>
      <c r="AD149" s="45">
        <f>_xll.qlCalendarAdvance(calendar,AD148,AC149,,,trigger)</f>
        <v>46822</v>
      </c>
      <c r="AE149" s="45">
        <f>_xll.qlInterestRateIndexMaturity($V$5,AD149,trigger)</f>
        <v>46916</v>
      </c>
      <c r="AF149" s="49">
        <f>_xll.qlTenorBasisValue($V$13,AD149,trigger)</f>
        <v>1.1331131207882651E-3</v>
      </c>
      <c r="AG149" s="49">
        <f>_xll.qlTenorBasisForwardRate($V$13,AD149,_xll.ohTrigger($AA$9:$AA$12))</f>
        <v>2.1047085639371993E-2</v>
      </c>
      <c r="AH149" s="49">
        <f>_xll.qlTenorBasisForwardRate2($V$13,AD149,AE149,_xll.ohTrigger($AA$9:$AA$12))</f>
        <v>2.1047085639371993E-2</v>
      </c>
      <c r="AI149" s="49">
        <f>_xll.qlIndexFixing($V$5,_xll.qlInterestRateIndexFixingDate($V$5,AD149,trigger),,trigger)</f>
        <v>2.1093273801353899E-2</v>
      </c>
      <c r="AJ149" s="49">
        <f t="shared" si="15"/>
        <v>-4.6188161981906145E-5</v>
      </c>
      <c r="AK149" s="52">
        <f t="shared" si="16"/>
        <v>1.0021945158001118</v>
      </c>
    </row>
    <row r="150" spans="29:37" x14ac:dyDescent="0.2">
      <c r="AC150" s="44" t="s">
        <v>74</v>
      </c>
      <c r="AD150" s="45">
        <f>_xll.qlCalendarAdvance(calendar,AD149,AC150,,,trigger)</f>
        <v>46853</v>
      </c>
      <c r="AE150" s="45">
        <f>_xll.qlInterestRateIndexMaturity($V$5,AD150,trigger)</f>
        <v>46944</v>
      </c>
      <c r="AF150" s="49">
        <f>_xll.qlTenorBasisValue($V$13,AD150,trigger)</f>
        <v>1.1256978388475996E-3</v>
      </c>
      <c r="AG150" s="49">
        <f>_xll.qlTenorBasisForwardRate($V$13,AD150,_xll.ohTrigger($AA$9:$AA$12))</f>
        <v>2.1080759712503908E-2</v>
      </c>
      <c r="AH150" s="49">
        <f>_xll.qlTenorBasisForwardRate2($V$13,AD150,AE150,_xll.ohTrigger($AA$9:$AA$12))</f>
        <v>2.1080759712503908E-2</v>
      </c>
      <c r="AI150" s="49">
        <f>_xll.qlIndexFixing($V$5,_xll.qlInterestRateIndexFixingDate($V$5,AD150,trigger),,trigger)</f>
        <v>2.1115223699897948E-2</v>
      </c>
      <c r="AJ150" s="49">
        <f t="shared" si="15"/>
        <v>-3.4463987394039997E-5</v>
      </c>
      <c r="AK150" s="52">
        <f t="shared" si="16"/>
        <v>1.001634855093652</v>
      </c>
    </row>
    <row r="151" spans="29:37" x14ac:dyDescent="0.2">
      <c r="AC151" s="44" t="s">
        <v>74</v>
      </c>
      <c r="AD151" s="45">
        <f>_xll.qlCalendarAdvance(calendar,AD150,AC151,,,trigger)</f>
        <v>46883</v>
      </c>
      <c r="AE151" s="45">
        <f>_xll.qlInterestRateIndexMaturity($V$5,AD151,trigger)</f>
        <v>46975</v>
      </c>
      <c r="AF151" s="49">
        <f>_xll.qlTenorBasisValue($V$13,AD151,trigger)</f>
        <v>1.1185417480712783E-3</v>
      </c>
      <c r="AG151" s="49">
        <f>_xll.qlTenorBasisForwardRate($V$13,AD151,_xll.ohTrigger($AA$9:$AA$12))</f>
        <v>2.1115768236460976E-2</v>
      </c>
      <c r="AH151" s="49">
        <f>_xll.qlTenorBasisForwardRate2($V$13,AD151,AE151,_xll.ohTrigger($AA$9:$AA$12))</f>
        <v>2.1115768236460976E-2</v>
      </c>
      <c r="AI151" s="49">
        <f>_xll.qlIndexFixing($V$5,_xll.qlInterestRateIndexFixingDate($V$5,AD151,trigger),,trigger)</f>
        <v>2.1138606098286987E-2</v>
      </c>
      <c r="AJ151" s="49">
        <f t="shared" si="15"/>
        <v>-2.2837861826011108E-5</v>
      </c>
      <c r="AK151" s="52">
        <f t="shared" si="16"/>
        <v>1.001081554863184</v>
      </c>
    </row>
    <row r="152" spans="29:37" x14ac:dyDescent="0.2">
      <c r="AC152" s="44" t="s">
        <v>74</v>
      </c>
      <c r="AD152" s="45">
        <f>_xll.qlCalendarAdvance(calendar,AD151,AC152,,,trigger)</f>
        <v>46916</v>
      </c>
      <c r="AE152" s="45">
        <f>_xll.qlInterestRateIndexMaturity($V$5,AD152,trigger)</f>
        <v>47008</v>
      </c>
      <c r="AF152" s="49">
        <f>_xll.qlTenorBasisValue($V$13,AD152,trigger)</f>
        <v>1.1106935682850363E-3</v>
      </c>
      <c r="AG152" s="49">
        <f>_xll.qlTenorBasisForwardRate($V$13,AD152,_xll.ohTrigger($AA$9:$AA$12))</f>
        <v>2.1150421455767218E-2</v>
      </c>
      <c r="AH152" s="49">
        <f>_xll.qlTenorBasisForwardRate2($V$13,AD152,AE152,_xll.ohTrigger($AA$9:$AA$12))</f>
        <v>2.1150421455767218E-2</v>
      </c>
      <c r="AI152" s="49">
        <f>_xll.qlIndexFixing($V$5,_xll.qlInterestRateIndexFixingDate($V$5,AD152,trigger),,trigger)</f>
        <v>2.1161210862460512E-2</v>
      </c>
      <c r="AJ152" s="49">
        <f t="shared" si="15"/>
        <v>-1.0789406693294257E-5</v>
      </c>
      <c r="AK152" s="52">
        <f t="shared" si="16"/>
        <v>1.0005101272670078</v>
      </c>
    </row>
    <row r="153" spans="29:37" x14ac:dyDescent="0.2">
      <c r="AC153" s="44" t="s">
        <v>74</v>
      </c>
      <c r="AD153" s="45">
        <f>_xll.qlCalendarAdvance(calendar,AD152,AC153,,,trigger)</f>
        <v>46946</v>
      </c>
      <c r="AE153" s="45">
        <f>_xll.qlInterestRateIndexMaturity($V$5,AD153,trigger)</f>
        <v>47038</v>
      </c>
      <c r="AF153" s="49">
        <f>_xll.qlTenorBasisValue($V$13,AD153,trigger)</f>
        <v>1.1035809484762991E-3</v>
      </c>
      <c r="AG153" s="49">
        <f>_xll.qlTenorBasisForwardRate($V$13,AD153,_xll.ohTrigger($AA$9:$AA$12))</f>
        <v>2.1179599300602248E-2</v>
      </c>
      <c r="AH153" s="49">
        <f>_xll.qlTenorBasisForwardRate2($V$13,AD153,AE153,_xll.ohTrigger($AA$9:$AA$12))</f>
        <v>2.1179599300602248E-2</v>
      </c>
      <c r="AI153" s="49">
        <f>_xll.qlIndexFixing($V$5,_xll.qlInterestRateIndexFixingDate($V$5,AD153,trigger),,trigger)</f>
        <v>2.1179919341860091E-2</v>
      </c>
      <c r="AJ153" s="49">
        <f t="shared" si="15"/>
        <v>-3.2004125784246273E-7</v>
      </c>
      <c r="AK153" s="52">
        <f t="shared" si="16"/>
        <v>1.0000151108268527</v>
      </c>
    </row>
    <row r="154" spans="29:37" x14ac:dyDescent="0.2">
      <c r="AC154" s="44" t="s">
        <v>74</v>
      </c>
      <c r="AD154" s="45">
        <f>_xll.qlCalendarAdvance(calendar,AD153,AC154,,,trigger)</f>
        <v>46979</v>
      </c>
      <c r="AE154" s="45">
        <f>_xll.qlInterestRateIndexMaturity($V$5,AD154,trigger)</f>
        <v>47071</v>
      </c>
      <c r="AF154" s="49">
        <f>_xll.qlTenorBasisValue($V$13,AD154,trigger)</f>
        <v>1.095782141800645E-3</v>
      </c>
      <c r="AG154" s="49">
        <f>_xll.qlTenorBasisForwardRate($V$13,AD154,_xll.ohTrigger($AA$9:$AA$12))</f>
        <v>2.1209137967330514E-2</v>
      </c>
      <c r="AH154" s="49">
        <f>_xll.qlTenorBasisForwardRate2($V$13,AD154,AE154,_xll.ohTrigger($AA$9:$AA$12))</f>
        <v>2.1209137967330514E-2</v>
      </c>
      <c r="AI154" s="49">
        <f>_xll.qlIndexFixing($V$5,_xll.qlInterestRateIndexFixingDate($V$5,AD154,trigger),,trigger)</f>
        <v>2.1198473201540034E-2</v>
      </c>
      <c r="AJ154" s="49">
        <f t="shared" si="15"/>
        <v>1.0664765790480146E-5</v>
      </c>
      <c r="AK154" s="52">
        <f t="shared" si="16"/>
        <v>0.99949716175136827</v>
      </c>
    </row>
    <row r="155" spans="29:37" x14ac:dyDescent="0.2">
      <c r="AC155" s="44" t="s">
        <v>74</v>
      </c>
      <c r="AD155" s="45">
        <f>_xll.qlCalendarAdvance(calendar,AD154,AC155,,,trigger)</f>
        <v>47010</v>
      </c>
      <c r="AE155" s="45">
        <f>_xll.qlInterestRateIndexMaturity($V$5,AD155,trigger)</f>
        <v>47101</v>
      </c>
      <c r="AF155" s="49">
        <f>_xll.qlTenorBasisValue($V$13,AD155,trigger)</f>
        <v>1.0884806216556217E-3</v>
      </c>
      <c r="AG155" s="49">
        <f>_xll.qlTenorBasisForwardRate($V$13,AD155,_xll.ohTrigger($AA$9:$AA$12))</f>
        <v>2.1233451057205179E-2</v>
      </c>
      <c r="AH155" s="49">
        <f>_xll.qlTenorBasisForwardRate2($V$13,AD155,AE155,_xll.ohTrigger($AA$9:$AA$12))</f>
        <v>2.1233451057205179E-2</v>
      </c>
      <c r="AI155" s="49">
        <f>_xll.qlIndexFixing($V$5,_xll.qlInterestRateIndexFixingDate($V$5,AD155,trigger),,trigger)</f>
        <v>2.1213125524753327E-2</v>
      </c>
      <c r="AJ155" s="49">
        <f t="shared" si="15"/>
        <v>2.0325532451851563E-5</v>
      </c>
      <c r="AK155" s="52">
        <f t="shared" si="16"/>
        <v>0.99904275888092364</v>
      </c>
    </row>
    <row r="156" spans="29:37" x14ac:dyDescent="0.2">
      <c r="AC156" s="44" t="s">
        <v>74</v>
      </c>
      <c r="AD156" s="45">
        <f>_xll.qlCalendarAdvance(calendar,AD155,AC156,,,trigger)</f>
        <v>47042</v>
      </c>
      <c r="AE156" s="45">
        <f>_xll.qlInterestRateIndexMaturity($V$5,AD156,trigger)</f>
        <v>47134</v>
      </c>
      <c r="AF156" s="49">
        <f>_xll.qlTenorBasisValue($V$13,AD156,trigger)</f>
        <v>1.0809693021938708E-3</v>
      </c>
      <c r="AG156" s="49">
        <f>_xll.qlTenorBasisForwardRate($V$13,AD156,_xll.ohTrigger($AA$9:$AA$12))</f>
        <v>2.1258093826364108E-2</v>
      </c>
      <c r="AH156" s="49">
        <f>_xll.qlTenorBasisForwardRate2($V$13,AD156,AE156,_xll.ohTrigger($AA$9:$AA$12))</f>
        <v>2.1258093826364108E-2</v>
      </c>
      <c r="AI156" s="49">
        <f>_xll.qlIndexFixing($V$5,_xll.qlInterestRateIndexFixingDate($V$5,AD156,trigger),,trigger)</f>
        <v>2.1228001833762028E-2</v>
      </c>
      <c r="AJ156" s="49">
        <f t="shared" si="15"/>
        <v>3.0091992602079842E-5</v>
      </c>
      <c r="AK156" s="52">
        <f t="shared" si="16"/>
        <v>0.99858444539534585</v>
      </c>
    </row>
    <row r="157" spans="29:37" x14ac:dyDescent="0.2">
      <c r="AC157" s="44" t="s">
        <v>74</v>
      </c>
      <c r="AD157" s="45">
        <f>_xll.qlCalendarAdvance(calendar,AD156,AC157,,,trigger)</f>
        <v>47073</v>
      </c>
      <c r="AE157" s="45">
        <f>_xll.qlInterestRateIndexMaturity($V$5,AD157,trigger)</f>
        <v>47165</v>
      </c>
      <c r="AF157" s="49">
        <f>_xll.qlTenorBasisValue($V$13,AD157,trigger)</f>
        <v>1.073718286852157E-3</v>
      </c>
      <c r="AG157" s="49">
        <f>_xll.qlTenorBasisForwardRate($V$13,AD157,_xll.ohTrigger($AA$9:$AA$12))</f>
        <v>2.1278601462541159E-2</v>
      </c>
      <c r="AH157" s="49">
        <f>_xll.qlTenorBasisForwardRate2($V$13,AD157,AE157,_xll.ohTrigger($AA$9:$AA$12))</f>
        <v>2.1278601462541159E-2</v>
      </c>
      <c r="AI157" s="49">
        <f>_xll.qlIndexFixing($V$5,_xll.qlInterestRateIndexFixingDate($V$5,AD157,trigger),,trigger)</f>
        <v>2.1239692735768506E-2</v>
      </c>
      <c r="AJ157" s="49">
        <f t="shared" si="15"/>
        <v>3.8908726772653168E-5</v>
      </c>
      <c r="AK157" s="52">
        <f t="shared" si="16"/>
        <v>0.99817146221563724</v>
      </c>
    </row>
    <row r="158" spans="29:37" x14ac:dyDescent="0.2">
      <c r="AC158" s="44" t="s">
        <v>74</v>
      </c>
      <c r="AD158" s="45">
        <f>_xll.qlCalendarAdvance(calendar,AD157,AC158,,,trigger)</f>
        <v>47105</v>
      </c>
      <c r="AE158" s="45">
        <f>_xll.qlInterestRateIndexMaturity($V$5,AD158,trigger)</f>
        <v>47196</v>
      </c>
      <c r="AF158" s="49">
        <f>_xll.qlTenorBasisValue($V$13,AD158,trigger)</f>
        <v>1.0662604192967656E-3</v>
      </c>
      <c r="AG158" s="49">
        <f>_xll.qlTenorBasisForwardRate($V$13,AD158,_xll.ohTrigger($AA$9:$AA$12))</f>
        <v>2.1296410591635052E-2</v>
      </c>
      <c r="AH158" s="49">
        <f>_xll.qlTenorBasisForwardRate2($V$13,AD158,AE158,_xll.ohTrigger($AA$9:$AA$12))</f>
        <v>2.1296410591635052E-2</v>
      </c>
      <c r="AI158" s="49">
        <f>_xll.qlIndexFixing($V$5,_xll.qlInterestRateIndexFixingDate($V$5,AD158,trigger),,trigger)</f>
        <v>2.1249042909700006E-2</v>
      </c>
      <c r="AJ158" s="49">
        <f t="shared" si="15"/>
        <v>4.7367681935046174E-5</v>
      </c>
      <c r="AK158" s="52">
        <f t="shared" si="16"/>
        <v>0.99777579035062125</v>
      </c>
    </row>
    <row r="159" spans="29:37" x14ac:dyDescent="0.2">
      <c r="AC159" s="44" t="s">
        <v>74</v>
      </c>
      <c r="AD159" s="45">
        <f>_xll.qlCalendarAdvance(calendar,AD158,AC159,,,trigger)</f>
        <v>47136</v>
      </c>
      <c r="AE159" s="45">
        <f>_xll.qlInterestRateIndexMaturity($V$5,AD159,trigger)</f>
        <v>47226</v>
      </c>
      <c r="AF159" s="49">
        <f>_xll.qlTenorBasisValue($V$13,AD159,trigger)</f>
        <v>1.0590624189907329E-3</v>
      </c>
      <c r="AG159" s="49">
        <f>_xll.qlTenorBasisForwardRate($V$13,AD159,_xll.ohTrigger($AA$9:$AA$12))</f>
        <v>2.1311309755978058E-2</v>
      </c>
      <c r="AH159" s="49">
        <f>_xll.qlTenorBasisForwardRate2($V$13,AD159,AE159,_xll.ohTrigger($AA$9:$AA$12))</f>
        <v>2.1311309755978058E-2</v>
      </c>
      <c r="AI159" s="49">
        <f>_xll.qlIndexFixing($V$5,_xll.qlInterestRateIndexFixingDate($V$5,AD159,trigger),,trigger)</f>
        <v>2.1256233387459744E-2</v>
      </c>
      <c r="AJ159" s="49">
        <f t="shared" si="15"/>
        <v>5.5076368518314212E-5</v>
      </c>
      <c r="AK159" s="52">
        <f t="shared" si="16"/>
        <v>0.99741562723507105</v>
      </c>
    </row>
    <row r="160" spans="29:37" x14ac:dyDescent="0.2">
      <c r="AC160" s="44" t="s">
        <v>74</v>
      </c>
      <c r="AD160" s="45">
        <f>_xll.qlCalendarAdvance(calendar,AD159,AC160,,,trigger)</f>
        <v>47168</v>
      </c>
      <c r="AE160" s="45">
        <f>_xll.qlInterestRateIndexMaturity($V$5,AD160,trigger)</f>
        <v>47259</v>
      </c>
      <c r="AF160" s="49">
        <f>_xll.qlTenorBasisValue($V$13,AD160,trigger)</f>
        <v>1.0516605057995147E-3</v>
      </c>
      <c r="AG160" s="49">
        <f>_xll.qlTenorBasisForwardRate($V$13,AD160,_xll.ohTrigger($AA$9:$AA$12))</f>
        <v>2.1325933482176099E-2</v>
      </c>
      <c r="AH160" s="49">
        <f>_xll.qlTenorBasisForwardRate2($V$13,AD160,AE160,_xll.ohTrigger($AA$9:$AA$12))</f>
        <v>2.1325933482176099E-2</v>
      </c>
      <c r="AI160" s="49">
        <f>_xll.qlIndexFixing($V$5,_xll.qlInterestRateIndexFixingDate($V$5,AD160,trigger),,trigger)</f>
        <v>2.1263164201278714E-2</v>
      </c>
      <c r="AJ160" s="49">
        <f t="shared" si="15"/>
        <v>6.2769280897385926E-5</v>
      </c>
      <c r="AK160" s="52">
        <f t="shared" si="16"/>
        <v>0.99705666901053369</v>
      </c>
    </row>
    <row r="161" spans="29:37" x14ac:dyDescent="0.2">
      <c r="AC161" s="44" t="s">
        <v>74</v>
      </c>
      <c r="AD161" s="45">
        <f>_xll.qlCalendarAdvance(calendar,AD160,AC161,,,trigger)</f>
        <v>47196</v>
      </c>
      <c r="AE161" s="45">
        <f>_xll.qlInterestRateIndexMaturity($V$5,AD161,trigger)</f>
        <v>47288</v>
      </c>
      <c r="AF161" s="49">
        <f>_xll.qlTenorBasisValue($V$13,AD161,trigger)</f>
        <v>1.0452078668621695E-3</v>
      </c>
      <c r="AG161" s="49">
        <f>_xll.qlTenorBasisForwardRate($V$13,AD161,_xll.ohTrigger($AA$9:$AA$12))</f>
        <v>2.1336698924866497E-2</v>
      </c>
      <c r="AH161" s="49">
        <f>_xll.qlTenorBasisForwardRate2($V$13,AD161,AE161,_xll.ohTrigger($AA$9:$AA$12))</f>
        <v>2.1336698924866497E-2</v>
      </c>
      <c r="AI161" s="49">
        <f>_xll.qlIndexFixing($V$5,_xll.qlInterestRateIndexFixingDate($V$5,AD161,trigger),,trigger)</f>
        <v>2.1267624000283699E-2</v>
      </c>
      <c r="AJ161" s="49">
        <f t="shared" si="15"/>
        <v>6.9074924582798042E-5</v>
      </c>
      <c r="AK161" s="52">
        <f t="shared" si="16"/>
        <v>0.99676262364548363</v>
      </c>
    </row>
    <row r="162" spans="29:37" x14ac:dyDescent="0.2">
      <c r="AC162" s="44" t="s">
        <v>74</v>
      </c>
      <c r="AD162" s="45">
        <f>_xll.qlCalendarAdvance(calendar,AD161,AC162,,,trigger)</f>
        <v>47227</v>
      </c>
      <c r="AE162" s="45">
        <f>_xll.qlInterestRateIndexMaturity($V$5,AD162,trigger)</f>
        <v>47318</v>
      </c>
      <c r="AF162" s="49">
        <f>_xll.qlTenorBasisValue($V$13,AD162,trigger)</f>
        <v>1.0380905323267261E-3</v>
      </c>
      <c r="AG162" s="49">
        <f>_xll.qlTenorBasisForwardRate($V$13,AD162,_xll.ohTrigger($AA$9:$AA$12))</f>
        <v>2.1344742601550205E-2</v>
      </c>
      <c r="AH162" s="49">
        <f>_xll.qlTenorBasisForwardRate2($V$13,AD162,AE162,_xll.ohTrigger($AA$9:$AA$12))</f>
        <v>2.1344742601550205E-2</v>
      </c>
      <c r="AI162" s="49">
        <f>_xll.qlIndexFixing($V$5,_xll.qlInterestRateIndexFixingDate($V$5,AD162,trigger),,trigger)</f>
        <v>2.126937621585178E-2</v>
      </c>
      <c r="AJ162" s="49">
        <f t="shared" si="15"/>
        <v>7.5366385698424909E-5</v>
      </c>
      <c r="AK162" s="52">
        <f t="shared" si="16"/>
        <v>0.99646908903492937</v>
      </c>
    </row>
    <row r="163" spans="29:37" x14ac:dyDescent="0.2">
      <c r="AC163" s="44" t="s">
        <v>74</v>
      </c>
      <c r="AD163" s="45">
        <f>_xll.qlCalendarAdvance(calendar,AD162,AC163,,,trigger)</f>
        <v>47259</v>
      </c>
      <c r="AE163" s="45">
        <f>_xll.qlInterestRateIndexMaturity($V$5,AD163,trigger)</f>
        <v>47351</v>
      </c>
      <c r="AF163" s="49">
        <f>_xll.qlTenorBasisValue($V$13,AD163,trigger)</f>
        <v>1.0307735134799144E-3</v>
      </c>
      <c r="AG163" s="49">
        <f>_xll.qlTenorBasisForwardRate($V$13,AD163,_xll.ohTrigger($AA$9:$AA$12))</f>
        <v>2.1352066146914411E-2</v>
      </c>
      <c r="AH163" s="49">
        <f>_xll.qlTenorBasisForwardRate2($V$13,AD163,AE163,_xll.ohTrigger($AA$9:$AA$12))</f>
        <v>2.1352066146914411E-2</v>
      </c>
      <c r="AI163" s="49">
        <f>_xll.qlIndexFixing($V$5,_xll.qlInterestRateIndexFixingDate($V$5,AD163,trigger),,trigger)</f>
        <v>2.12705132604105E-2</v>
      </c>
      <c r="AJ163" s="49">
        <f t="shared" si="15"/>
        <v>8.1552886503910571E-5</v>
      </c>
      <c r="AK163" s="52">
        <f t="shared" si="16"/>
        <v>0.99618056229580876</v>
      </c>
    </row>
    <row r="164" spans="29:37" x14ac:dyDescent="0.2">
      <c r="AC164" s="44" t="s">
        <v>74</v>
      </c>
      <c r="AD164" s="45">
        <f>_xll.qlCalendarAdvance(calendar,AD163,AC164,,,trigger)</f>
        <v>47290</v>
      </c>
      <c r="AE164" s="45">
        <f>_xll.qlInterestRateIndexMaturity($V$5,AD164,trigger)</f>
        <v>47382</v>
      </c>
      <c r="AF164" s="49">
        <f>_xll.qlTenorBasisValue($V$13,AD164,trigger)</f>
        <v>1.0237146287122574E-3</v>
      </c>
      <c r="AG164" s="49">
        <f>_xll.qlTenorBasisForwardRate($V$13,AD164,_xll.ohTrigger($AA$9:$AA$12))</f>
        <v>2.1356050800547546E-2</v>
      </c>
      <c r="AH164" s="49">
        <f>_xll.qlTenorBasisForwardRate2($V$13,AD164,AE164,_xll.ohTrigger($AA$9:$AA$12))</f>
        <v>2.1356050800547546E-2</v>
      </c>
      <c r="AI164" s="49">
        <f>_xll.qlIndexFixing($V$5,_xll.qlInterestRateIndexFixingDate($V$5,AD164,trigger),,trigger)</f>
        <v>2.1269095798158579E-2</v>
      </c>
      <c r="AJ164" s="49">
        <f t="shared" si="15"/>
        <v>8.6955002388967167E-5</v>
      </c>
      <c r="AK164" s="52">
        <f t="shared" si="16"/>
        <v>0.99592832011868326</v>
      </c>
    </row>
    <row r="165" spans="29:37" x14ac:dyDescent="0.2">
      <c r="AC165" s="44" t="s">
        <v>74</v>
      </c>
      <c r="AD165" s="45">
        <f>_xll.qlCalendarAdvance(calendar,AD164,AC165,,,trigger)</f>
        <v>47322</v>
      </c>
      <c r="AE165" s="45">
        <f>_xll.qlInterestRateIndexMaturity($V$5,AD165,trigger)</f>
        <v>47414</v>
      </c>
      <c r="AF165" s="49">
        <f>_xll.qlTenorBasisValue($V$13,AD165,trigger)</f>
        <v>1.0164589730490743E-3</v>
      </c>
      <c r="AG165" s="49">
        <f>_xll.qlTenorBasisForwardRate($V$13,AD165,_xll.ohTrigger($AA$9:$AA$12))</f>
        <v>2.1357689861469315E-2</v>
      </c>
      <c r="AH165" s="49">
        <f>_xll.qlTenorBasisForwardRate2($V$13,AD165,AE165,_xll.ohTrigger($AA$9:$AA$12))</f>
        <v>2.1357689861469315E-2</v>
      </c>
      <c r="AI165" s="49">
        <f>_xll.qlIndexFixing($V$5,_xll.qlInterestRateIndexFixingDate($V$5,AD165,trigger),,trigger)</f>
        <v>2.1265668388830056E-2</v>
      </c>
      <c r="AJ165" s="49">
        <f t="shared" si="15"/>
        <v>9.202147263925875E-5</v>
      </c>
      <c r="AK165" s="52">
        <f t="shared" si="16"/>
        <v>0.99569141263703476</v>
      </c>
    </row>
    <row r="166" spans="29:37" x14ac:dyDescent="0.2">
      <c r="AC166" s="44" t="s">
        <v>74</v>
      </c>
      <c r="AD166" s="45">
        <f>_xll.qlCalendarAdvance(calendar,AD165,AC166,,,trigger)</f>
        <v>47353</v>
      </c>
      <c r="AE166" s="45">
        <f>_xll.qlInterestRateIndexMaturity($V$5,AD166,trigger)</f>
        <v>47445</v>
      </c>
      <c r="AF166" s="49">
        <f>_xll.qlTenorBasisValue($V$13,AD166,trigger)</f>
        <v>1.0094604925375919E-3</v>
      </c>
      <c r="AG166" s="49">
        <f>_xll.qlTenorBasisForwardRate($V$13,AD166,_xll.ohTrigger($AA$9:$AA$12))</f>
        <v>2.1356881269795697E-2</v>
      </c>
      <c r="AH166" s="49">
        <f>_xll.qlTenorBasisForwardRate2($V$13,AD166,AE166,_xll.ohTrigger($AA$9:$AA$12))</f>
        <v>2.1356881269795697E-2</v>
      </c>
      <c r="AI166" s="49">
        <f>_xll.qlIndexFixing($V$5,_xll.qlInterestRateIndexFixingDate($V$5,AD166,trigger),,trigger)</f>
        <v>2.1260445250377871E-2</v>
      </c>
      <c r="AJ166" s="49">
        <f t="shared" si="15"/>
        <v>9.6436019417826813E-5</v>
      </c>
      <c r="AK166" s="52">
        <f t="shared" si="16"/>
        <v>0.99548454579113976</v>
      </c>
    </row>
    <row r="167" spans="29:37" x14ac:dyDescent="0.2">
      <c r="AC167" s="44" t="s">
        <v>74</v>
      </c>
      <c r="AD167" s="45">
        <f>_xll.qlCalendarAdvance(calendar,AD166,AC167,,,trigger)</f>
        <v>47385</v>
      </c>
      <c r="AE167" s="45">
        <f>_xll.qlInterestRateIndexMaturity($V$5,AD167,trigger)</f>
        <v>47476</v>
      </c>
      <c r="AF167" s="49">
        <f>_xll.qlTenorBasisValue($V$13,AD167,trigger)</f>
        <v>1.0022681413565898E-3</v>
      </c>
      <c r="AG167" s="49">
        <f>_xll.qlTenorBasisForwardRate($V$13,AD167,_xll.ohTrigger($AA$9:$AA$12))</f>
        <v>2.1353030815472861E-2</v>
      </c>
      <c r="AH167" s="49">
        <f>_xll.qlTenorBasisForwardRate2($V$13,AD167,AE167,_xll.ohTrigger($AA$9:$AA$12))</f>
        <v>2.1353030815472861E-2</v>
      </c>
      <c r="AI167" s="49">
        <f>_xll.qlIndexFixing($V$5,_xll.qlInterestRateIndexFixingDate($V$5,AD167,trigger),,trigger)</f>
        <v>2.1252608336626889E-2</v>
      </c>
      <c r="AJ167" s="49">
        <f t="shared" si="15"/>
        <v>1.0042247884597261E-4</v>
      </c>
      <c r="AK167" s="52">
        <f t="shared" si="16"/>
        <v>0.99529703863991037</v>
      </c>
    </row>
    <row r="168" spans="29:37" x14ac:dyDescent="0.2">
      <c r="AC168" s="44" t="s">
        <v>74</v>
      </c>
      <c r="AD168" s="45">
        <f>_xll.qlCalendarAdvance(calendar,AD167,AC168,,,trigger)</f>
        <v>47415</v>
      </c>
      <c r="AE168" s="45">
        <f>_xll.qlInterestRateIndexMaturity($V$5,AD168,trigger)</f>
        <v>47507</v>
      </c>
      <c r="AF168" s="49">
        <f>_xll.qlTenorBasisValue($V$13,AD168,trigger)</f>
        <v>9.9555513868827892E-4</v>
      </c>
      <c r="AG168" s="49">
        <f>_xll.qlTenorBasisForwardRate($V$13,AD168,_xll.ohTrigger($AA$9:$AA$12))</f>
        <v>2.1348190339093638E-2</v>
      </c>
      <c r="AH168" s="49">
        <f>_xll.qlTenorBasisForwardRate2($V$13,AD168,AE168,_xll.ohTrigger($AA$9:$AA$12))</f>
        <v>2.1348190339093638E-2</v>
      </c>
      <c r="AI168" s="49">
        <f>_xll.qlIndexFixing($V$5,_xll.qlInterestRateIndexFixingDate($V$5,AD168,trigger),,trigger)</f>
        <v>2.124438111037618E-2</v>
      </c>
      <c r="AJ168" s="49">
        <f t="shared" si="15"/>
        <v>1.0380922871745801E-4</v>
      </c>
      <c r="AK168" s="52">
        <f t="shared" si="16"/>
        <v>0.99513732887572404</v>
      </c>
    </row>
    <row r="169" spans="29:37" x14ac:dyDescent="0.2">
      <c r="AC169" s="44" t="s">
        <v>74</v>
      </c>
      <c r="AD169" s="45">
        <f>_xll.qlCalendarAdvance(calendar,AD168,AC169,,,trigger)</f>
        <v>47448</v>
      </c>
      <c r="AE169" s="45">
        <f>_xll.qlInterestRateIndexMaturity($V$5,AD169,trigger)</f>
        <v>47540</v>
      </c>
      <c r="AF169" s="49">
        <f>_xll.qlTenorBasisValue($V$13,AD169,trigger)</f>
        <v>9.8820462064229809E-4</v>
      </c>
      <c r="AG169" s="49">
        <f>_xll.qlTenorBasisForwardRate($V$13,AD169,_xll.ohTrigger($AA$9:$AA$12))</f>
        <v>2.133971924361899E-2</v>
      </c>
      <c r="AH169" s="49">
        <f>_xll.qlTenorBasisForwardRate2($V$13,AD169,AE169,_xll.ohTrigger($AA$9:$AA$12))</f>
        <v>2.133971924361899E-2</v>
      </c>
      <c r="AI169" s="49">
        <f>_xll.qlIndexFixing($V$5,_xll.qlInterestRateIndexFixingDate($V$5,AD169,trigger),,trigger)</f>
        <v>2.1232776410451695E-2</v>
      </c>
      <c r="AJ169" s="49">
        <f t="shared" si="15"/>
        <v>1.0694283316729433E-4</v>
      </c>
      <c r="AK169" s="52">
        <f t="shared" si="16"/>
        <v>0.9949885548190015</v>
      </c>
    </row>
    <row r="170" spans="29:37" x14ac:dyDescent="0.2">
      <c r="AC170" s="44" t="s">
        <v>74</v>
      </c>
      <c r="AD170" s="45">
        <f>_xll.qlCalendarAdvance(calendar,AD169,AC170,,,trigger)</f>
        <v>47479</v>
      </c>
      <c r="AE170" s="45">
        <f>_xll.qlInterestRateIndexMaturity($V$5,AD170,trigger)</f>
        <v>47569</v>
      </c>
      <c r="AF170" s="49">
        <f>_xll.qlTenorBasisValue($V$13,AD170,trigger)</f>
        <v>9.8133223417013913E-4</v>
      </c>
      <c r="AG170" s="49">
        <f>_xll.qlTenorBasisForwardRate($V$13,AD170,_xll.ohTrigger($AA$9:$AA$12))</f>
        <v>2.1328476234164562E-2</v>
      </c>
      <c r="AH170" s="49">
        <f>_xll.qlTenorBasisForwardRate2($V$13,AD170,AE170,_xll.ohTrigger($AA$9:$AA$12))</f>
        <v>2.1328476234164562E-2</v>
      </c>
      <c r="AI170" s="49">
        <f>_xll.qlIndexFixing($V$5,_xll.qlInterestRateIndexFixingDate($V$5,AD170,trigger),,trigger)</f>
        <v>2.121916628296816E-2</v>
      </c>
      <c r="AJ170" s="49">
        <f t="shared" si="15"/>
        <v>1.093099511964013E-4</v>
      </c>
      <c r="AK170" s="52">
        <f t="shared" si="16"/>
        <v>0.99487492917936138</v>
      </c>
    </row>
    <row r="171" spans="29:37" x14ac:dyDescent="0.2">
      <c r="AC171" s="44" t="s">
        <v>74</v>
      </c>
      <c r="AD171" s="45">
        <f>_xll.qlCalendarAdvance(calendar,AD170,AC171,,,trigger)</f>
        <v>47511</v>
      </c>
      <c r="AE171" s="45">
        <f>_xll.qlInterestRateIndexMaturity($V$5,AD171,trigger)</f>
        <v>47602</v>
      </c>
      <c r="AF171" s="49">
        <f>_xll.qlTenorBasisValue($V$13,AD171,trigger)</f>
        <v>9.7427173249971667E-4</v>
      </c>
      <c r="AG171" s="49">
        <f>_xll.qlTenorBasisForwardRate($V$13,AD171,_xll.ohTrigger($AA$9:$AA$12))</f>
        <v>2.1315744900001234E-2</v>
      </c>
      <c r="AH171" s="49">
        <f>_xll.qlTenorBasisForwardRate2($V$13,AD171,AE171,_xll.ohTrigger($AA$9:$AA$12))</f>
        <v>2.1315744900001234E-2</v>
      </c>
      <c r="AI171" s="49">
        <f>_xll.qlIndexFixing($V$5,_xll.qlInterestRateIndexFixingDate($V$5,AD171,trigger),,trigger)</f>
        <v>2.1204374017131884E-2</v>
      </c>
      <c r="AJ171" s="49">
        <f t="shared" si="15"/>
        <v>1.1137088286935007E-4</v>
      </c>
      <c r="AK171" s="52">
        <f t="shared" si="16"/>
        <v>0.9947751822236649</v>
      </c>
    </row>
    <row r="172" spans="29:37" x14ac:dyDescent="0.2">
      <c r="AC172" s="44" t="s">
        <v>74</v>
      </c>
      <c r="AD172" s="45">
        <f>_xll.qlCalendarAdvance(calendar,AD171,AC172,,,trigger)</f>
        <v>47542</v>
      </c>
      <c r="AE172" s="45">
        <f>_xll.qlInterestRateIndexMaturity($V$5,AD172,trigger)</f>
        <v>47634</v>
      </c>
      <c r="AF172" s="49">
        <f>_xll.qlTenorBasisValue($V$13,AD172,trigger)</f>
        <v>9.6746476262599341E-4</v>
      </c>
      <c r="AG172" s="49">
        <f>_xll.qlTenorBasisForwardRate($V$13,AD172,_xll.ohTrigger($AA$9:$AA$12))</f>
        <v>2.1300950763884666E-2</v>
      </c>
      <c r="AH172" s="49">
        <f>_xll.qlTenorBasisForwardRate2($V$13,AD172,AE172,_xll.ohTrigger($AA$9:$AA$12))</f>
        <v>2.1300950763884666E-2</v>
      </c>
      <c r="AI172" s="49">
        <f>_xll.qlIndexFixing($V$5,_xll.qlInterestRateIndexFixingDate($V$5,AD172,trigger),,trigger)</f>
        <v>2.1188089605163392E-2</v>
      </c>
      <c r="AJ172" s="49">
        <f t="shared" si="15"/>
        <v>1.1286115872127453E-4</v>
      </c>
      <c r="AK172" s="52">
        <f t="shared" si="16"/>
        <v>0.9947015905546982</v>
      </c>
    </row>
    <row r="173" spans="29:37" x14ac:dyDescent="0.2">
      <c r="AC173" s="44" t="s">
        <v>74</v>
      </c>
      <c r="AD173" s="45">
        <f>_xll.qlCalendarAdvance(calendar,AD172,AC173,,,trigger)</f>
        <v>47570</v>
      </c>
      <c r="AE173" s="45">
        <f>_xll.qlInterestRateIndexMaturity($V$5,AD173,trigger)</f>
        <v>47662</v>
      </c>
      <c r="AF173" s="49">
        <f>_xll.qlTenorBasisValue($V$13,AD173,trigger)</f>
        <v>9.6134464062965213E-4</v>
      </c>
      <c r="AG173" s="49">
        <f>_xll.qlTenorBasisForwardRate($V$13,AD173,_xll.ohTrigger($AA$9:$AA$12))</f>
        <v>2.1285214803632435E-2</v>
      </c>
      <c r="AH173" s="49">
        <f>_xll.qlTenorBasisForwardRate2($V$13,AD173,AE173,_xll.ohTrigger($AA$9:$AA$12))</f>
        <v>2.1285214803632435E-2</v>
      </c>
      <c r="AI173" s="49">
        <f>_xll.qlIndexFixing($V$5,_xll.qlInterestRateIndexFixingDate($V$5,AD173,trigger),,trigger)</f>
        <v>2.1171450552335658E-2</v>
      </c>
      <c r="AJ173" s="49">
        <f t="shared" si="15"/>
        <v>1.1376425129677736E-4</v>
      </c>
      <c r="AK173" s="52">
        <f t="shared" si="16"/>
        <v>0.99465524532656524</v>
      </c>
    </row>
    <row r="174" spans="29:37" x14ac:dyDescent="0.2">
      <c r="AC174" s="44" t="s">
        <v>74</v>
      </c>
      <c r="AD174" s="45">
        <f>_xll.qlCalendarAdvance(calendar,AD173,AC174,,,trigger)</f>
        <v>47602</v>
      </c>
      <c r="AE174" s="45">
        <f>_xll.qlInterestRateIndexMaturity($V$5,AD174,trigger)</f>
        <v>47693</v>
      </c>
      <c r="AF174" s="49">
        <f>_xll.qlTenorBasisValue($V$13,AD174,trigger)</f>
        <v>9.5438320366405497E-4</v>
      </c>
      <c r="AG174" s="49">
        <f>_xll.qlTenorBasisForwardRate($V$13,AD174,_xll.ohTrigger($AA$9:$AA$12))</f>
        <v>2.1264606305370241E-2</v>
      </c>
      <c r="AH174" s="49">
        <f>_xll.qlTenorBasisForwardRate2($V$13,AD174,AE174,_xll.ohTrigger($AA$9:$AA$12))</f>
        <v>2.1264606305370241E-2</v>
      </c>
      <c r="AI174" s="49">
        <f>_xll.qlIndexFixing($V$5,_xll.qlInterestRateIndexFixingDate($V$5,AD174,trigger),,trigger)</f>
        <v>2.1150300292885491E-2</v>
      </c>
      <c r="AJ174" s="49">
        <f t="shared" si="15"/>
        <v>1.1430601248475086E-4</v>
      </c>
      <c r="AK174" s="52">
        <f t="shared" si="16"/>
        <v>0.99462458834914413</v>
      </c>
    </row>
    <row r="175" spans="29:37" x14ac:dyDescent="0.2">
      <c r="AC175" s="44" t="s">
        <v>74</v>
      </c>
      <c r="AD175" s="45">
        <f>_xll.qlCalendarAdvance(calendar,AD174,AC175,,,trigger)</f>
        <v>47632</v>
      </c>
      <c r="AE175" s="45">
        <f>_xll.qlInterestRateIndexMaturity($V$5,AD175,trigger)</f>
        <v>47724</v>
      </c>
      <c r="AF175" s="49">
        <f>_xll.qlTenorBasisValue($V$13,AD175,trigger)</f>
        <v>9.4788910657307658E-4</v>
      </c>
      <c r="AG175" s="49">
        <f>_xll.qlTenorBasisForwardRate($V$13,AD175,_xll.ohTrigger($AA$9:$AA$12))</f>
        <v>2.1243531613408626E-2</v>
      </c>
      <c r="AH175" s="49">
        <f>_xll.qlTenorBasisForwardRate2($V$13,AD175,AE175,_xll.ohTrigger($AA$9:$AA$12))</f>
        <v>2.1243531613408626E-2</v>
      </c>
      <c r="AI175" s="49">
        <f>_xll.qlIndexFixing($V$5,_xll.qlInterestRateIndexFixingDate($V$5,AD175,trigger),,trigger)</f>
        <v>2.11291706832855E-2</v>
      </c>
      <c r="AJ175" s="49">
        <f t="shared" si="15"/>
        <v>1.143609301231252E-4</v>
      </c>
      <c r="AK175" s="52">
        <f t="shared" si="16"/>
        <v>0.99461667051391101</v>
      </c>
    </row>
    <row r="176" spans="29:37" x14ac:dyDescent="0.2">
      <c r="AC176" s="44" t="s">
        <v>74</v>
      </c>
      <c r="AD176" s="45">
        <f>_xll.qlCalendarAdvance(calendar,AD175,AC176,,,trigger)</f>
        <v>47665</v>
      </c>
      <c r="AE176" s="45">
        <f>_xll.qlInterestRateIndexMaturity($V$5,AD176,trigger)</f>
        <v>47757</v>
      </c>
      <c r="AF176" s="49">
        <f>_xll.qlTenorBasisValue($V$13,AD176,trigger)</f>
        <v>9.4078197704402567E-4</v>
      </c>
      <c r="AG176" s="49">
        <f>_xll.qlTenorBasisForwardRate($V$13,AD176,_xll.ohTrigger($AA$9:$AA$12))</f>
        <v>2.1217503471432992E-2</v>
      </c>
      <c r="AH176" s="49">
        <f>_xll.qlTenorBasisForwardRate2($V$13,AD176,AE176,_xll.ohTrigger($AA$9:$AA$12))</f>
        <v>2.1217503471432992E-2</v>
      </c>
      <c r="AI176" s="49">
        <f>_xll.qlIndexFixing($V$5,_xll.qlInterestRateIndexFixingDate($V$5,AD176,trigger),,trigger)</f>
        <v>2.1103612708971192E-2</v>
      </c>
      <c r="AJ176" s="49">
        <f t="shared" si="15"/>
        <v>1.1389076246180047E-4</v>
      </c>
      <c r="AK176" s="52">
        <f t="shared" si="16"/>
        <v>0.99463222604793533</v>
      </c>
    </row>
    <row r="177" spans="29:37" x14ac:dyDescent="0.2">
      <c r="AC177" s="44" t="s">
        <v>74</v>
      </c>
      <c r="AD177" s="45">
        <f>_xll.qlCalendarAdvance(calendar,AD176,AC177,,,trigger)</f>
        <v>47696</v>
      </c>
      <c r="AE177" s="45">
        <f>_xll.qlInterestRateIndexMaturity($V$5,AD177,trigger)</f>
        <v>47788</v>
      </c>
      <c r="AF177" s="49">
        <f>_xll.qlTenorBasisValue($V$13,AD177,trigger)</f>
        <v>9.3414059471047702E-4</v>
      </c>
      <c r="AG177" s="49">
        <f>_xll.qlTenorBasisForwardRate($V$13,AD177,_xll.ohTrigger($AA$9:$AA$12))</f>
        <v>2.1190704880126938E-2</v>
      </c>
      <c r="AH177" s="49">
        <f>_xll.qlTenorBasisForwardRate2($V$13,AD177,AE177,_xll.ohTrigger($AA$9:$AA$12))</f>
        <v>2.1190704880126938E-2</v>
      </c>
      <c r="AI177" s="49">
        <f>_xll.qlIndexFixing($V$5,_xll.qlInterestRateIndexFixingDate($V$5,AD177,trigger),,trigger)</f>
        <v>2.1077727277339101E-2</v>
      </c>
      <c r="AJ177" s="49">
        <f t="shared" si="15"/>
        <v>1.1297760278783722E-4</v>
      </c>
      <c r="AK177" s="52">
        <f t="shared" si="16"/>
        <v>0.994668530215161</v>
      </c>
    </row>
    <row r="178" spans="29:37" x14ac:dyDescent="0.2">
      <c r="AC178" s="44" t="s">
        <v>74</v>
      </c>
      <c r="AD178" s="45">
        <f>_xll.qlCalendarAdvance(calendar,AD177,AC178,,,trigger)</f>
        <v>47728</v>
      </c>
      <c r="AE178" s="45">
        <f>_xll.qlInterestRateIndexMaturity($V$5,AD178,trigger)</f>
        <v>47819</v>
      </c>
      <c r="AF178" s="49">
        <f>_xll.qlTenorBasisValue($V$13,AD178,trigger)</f>
        <v>9.2732084453240162E-4</v>
      </c>
      <c r="AG178" s="49">
        <f>_xll.qlTenorBasisForwardRate($V$13,AD178,_xll.ohTrigger($AA$9:$AA$12))</f>
        <v>2.1160998652357654E-2</v>
      </c>
      <c r="AH178" s="49">
        <f>_xll.qlTenorBasisForwardRate2($V$13,AD178,AE178,_xll.ohTrigger($AA$9:$AA$12))</f>
        <v>2.1160998652357654E-2</v>
      </c>
      <c r="AI178" s="49">
        <f>_xll.qlIndexFixing($V$5,_xll.qlInterestRateIndexFixingDate($V$5,AD178,trigger),,trigger)</f>
        <v>2.104927246779606E-2</v>
      </c>
      <c r="AJ178" s="49">
        <f t="shared" si="15"/>
        <v>1.1172618456159467E-4</v>
      </c>
      <c r="AK178" s="52">
        <f t="shared" si="16"/>
        <v>0.99472018374949678</v>
      </c>
    </row>
    <row r="179" spans="29:37" x14ac:dyDescent="0.2">
      <c r="AC179" s="44" t="s">
        <v>74</v>
      </c>
      <c r="AD179" s="45">
        <f>_xll.qlCalendarAdvance(calendar,AD178,AC179,,,trigger)</f>
        <v>47758</v>
      </c>
      <c r="AE179" s="45">
        <f>_xll.qlInterestRateIndexMaturity($V$5,AD179,trigger)</f>
        <v>47850</v>
      </c>
      <c r="AF179" s="49">
        <f>_xll.qlTenorBasisValue($V$13,AD179,trigger)</f>
        <v>9.209606728011765E-4</v>
      </c>
      <c r="AG179" s="49">
        <f>_xll.qlTenorBasisForwardRate($V$13,AD179,_xll.ohTrigger($AA$9:$AA$12))</f>
        <v>2.1132191220031439E-2</v>
      </c>
      <c r="AH179" s="49">
        <f>_xll.qlTenorBasisForwardRate2($V$13,AD179,AE179,_xll.ohTrigger($AA$9:$AA$12))</f>
        <v>2.1132191220031439E-2</v>
      </c>
      <c r="AI179" s="49">
        <f>_xll.qlIndexFixing($V$5,_xll.qlInterestRateIndexFixingDate($V$5,AD179,trigger),,trigger)</f>
        <v>2.1021796107446155E-2</v>
      </c>
      <c r="AJ179" s="49">
        <f t="shared" si="15"/>
        <v>1.1039511258528409E-4</v>
      </c>
      <c r="AK179" s="52">
        <f t="shared" si="16"/>
        <v>0.9947759741791169</v>
      </c>
    </row>
    <row r="180" spans="29:37" x14ac:dyDescent="0.2">
      <c r="AC180" s="44" t="s">
        <v>74</v>
      </c>
      <c r="AD180" s="45">
        <f>_xll.qlCalendarAdvance(calendar,AD179,AC180,,,trigger)</f>
        <v>47791</v>
      </c>
      <c r="AE180" s="45">
        <f>_xll.qlInterestRateIndexMaturity($V$5,AD180,trigger)</f>
        <v>47883</v>
      </c>
      <c r="AF180" s="49">
        <f>_xll.qlTenorBasisValue($V$13,AD180,trigger)</f>
        <v>9.1400202438344732E-4</v>
      </c>
      <c r="AG180" s="49">
        <f>_xll.qlTenorBasisForwardRate($V$13,AD180,_xll.ohTrigger($AA$9:$AA$12))</f>
        <v>2.1099479549467847E-2</v>
      </c>
      <c r="AH180" s="49">
        <f>_xll.qlTenorBasisForwardRate2($V$13,AD180,AE180,_xll.ohTrigger($AA$9:$AA$12))</f>
        <v>2.1099479549467847E-2</v>
      </c>
      <c r="AI180" s="49">
        <f>_xll.qlIndexFixing($V$5,_xll.qlInterestRateIndexFixingDate($V$5,AD180,trigger),,trigger)</f>
        <v>2.0990514102103553E-2</v>
      </c>
      <c r="AJ180" s="49">
        <f t="shared" si="15"/>
        <v>1.0896544736429398E-4</v>
      </c>
      <c r="AK180" s="52">
        <f t="shared" si="16"/>
        <v>0.99483563340466175</v>
      </c>
    </row>
    <row r="181" spans="29:37" x14ac:dyDescent="0.2">
      <c r="AC181" s="44" t="s">
        <v>74</v>
      </c>
      <c r="AD181" s="45">
        <f>_xll.qlCalendarAdvance(calendar,AD180,AC181,,,trigger)</f>
        <v>47821</v>
      </c>
      <c r="AE181" s="45">
        <f>_xll.qlInterestRateIndexMaturity($V$5,AD181,trigger)</f>
        <v>47911</v>
      </c>
      <c r="AF181" s="49">
        <f>_xll.qlTenorBasisValue($V$13,AD181,trigger)</f>
        <v>9.0771033635318223E-4</v>
      </c>
      <c r="AG181" s="49">
        <f>_xll.qlTenorBasisForwardRate($V$13,AD181,_xll.ohTrigger($AA$9:$AA$12))</f>
        <v>2.1068838675134316E-2</v>
      </c>
      <c r="AH181" s="49">
        <f>_xll.qlTenorBasisForwardRate2($V$13,AD181,AE181,_xll.ohTrigger($AA$9:$AA$12))</f>
        <v>2.1068838675134316E-2</v>
      </c>
      <c r="AI181" s="49">
        <f>_xll.qlIndexFixing($V$5,_xll.qlInterestRateIndexFixingDate($V$5,AD181,trigger),,trigger)</f>
        <v>2.0961102190416803E-2</v>
      </c>
      <c r="AJ181" s="49">
        <f t="shared" si="15"/>
        <v>1.0773648471751329E-4</v>
      </c>
      <c r="AK181" s="52">
        <f t="shared" si="16"/>
        <v>0.99488645357351069</v>
      </c>
    </row>
    <row r="182" spans="29:37" x14ac:dyDescent="0.2">
      <c r="AC182" s="44" t="s">
        <v>74</v>
      </c>
      <c r="AD182" s="45">
        <f>_xll.qlCalendarAdvance(calendar,AD181,AC182,,,trigger)</f>
        <v>47854</v>
      </c>
      <c r="AE182" s="45">
        <f>_xll.qlInterestRateIndexMaturity($V$5,AD182,trigger)</f>
        <v>47945</v>
      </c>
      <c r="AF182" s="49">
        <f>_xll.qlTenorBasisValue($V$13,AD182,trigger)</f>
        <v>9.0082751644212733E-4</v>
      </c>
      <c r="AG182" s="49">
        <f>_xll.qlTenorBasisForwardRate($V$13,AD182,_xll.ohTrigger($AA$9:$AA$12))</f>
        <v>2.1034678285109978E-2</v>
      </c>
      <c r="AH182" s="49">
        <f>_xll.qlTenorBasisForwardRate2($V$13,AD182,AE182,_xll.ohTrigger($AA$9:$AA$12))</f>
        <v>2.1034678285109978E-2</v>
      </c>
      <c r="AI182" s="49">
        <f>_xll.qlIndexFixing($V$5,_xll.qlInterestRateIndexFixingDate($V$5,AD182,trigger),,trigger)</f>
        <v>2.0928291985304295E-2</v>
      </c>
      <c r="AJ182" s="49">
        <f t="shared" si="15"/>
        <v>1.0638629980568373E-4</v>
      </c>
      <c r="AK182" s="52">
        <f t="shared" si="16"/>
        <v>0.9949423376785852</v>
      </c>
    </row>
    <row r="183" spans="29:37" x14ac:dyDescent="0.2">
      <c r="AC183" s="44" t="s">
        <v>74</v>
      </c>
      <c r="AD183" s="45">
        <f>_xll.qlCalendarAdvance(calendar,AD182,AC183,,,trigger)</f>
        <v>47885</v>
      </c>
      <c r="AE183" s="45">
        <f>_xll.qlInterestRateIndexMaturity($V$5,AD183,trigger)</f>
        <v>47974</v>
      </c>
      <c r="AF183" s="49">
        <f>_xll.qlTenorBasisValue($V$13,AD183,trigger)</f>
        <v>8.9439835245655713E-4</v>
      </c>
      <c r="AG183" s="49">
        <f>_xll.qlTenorBasisForwardRate($V$13,AD183,_xll.ohTrigger($AA$9:$AA$12))</f>
        <v>2.100161443213959E-2</v>
      </c>
      <c r="AH183" s="49">
        <f>_xll.qlTenorBasisForwardRate2($V$13,AD183,AE183,_xll.ohTrigger($AA$9:$AA$12))</f>
        <v>2.100161443213959E-2</v>
      </c>
      <c r="AI183" s="49">
        <f>_xll.qlIndexFixing($V$5,_xll.qlInterestRateIndexFixingDate($V$5,AD183,trigger),,trigger)</f>
        <v>2.0896412738452365E-2</v>
      </c>
      <c r="AJ183" s="49">
        <f t="shared" si="15"/>
        <v>1.0520169368722493E-4</v>
      </c>
      <c r="AK183" s="52">
        <f t="shared" si="16"/>
        <v>0.99499078063607194</v>
      </c>
    </row>
    <row r="184" spans="29:37" x14ac:dyDescent="0.2">
      <c r="AC184" s="44" t="s">
        <v>74</v>
      </c>
      <c r="AD184" s="45">
        <f>_xll.qlCalendarAdvance(calendar,AD183,AC184,,,trigger)</f>
        <v>47913</v>
      </c>
      <c r="AE184" s="45">
        <f>_xll.qlInterestRateIndexMaturity($V$5,AD184,trigger)</f>
        <v>48005</v>
      </c>
      <c r="AF184" s="49">
        <f>_xll.qlTenorBasisValue($V$13,AD184,trigger)</f>
        <v>8.8862193721728677E-4</v>
      </c>
      <c r="AG184" s="49">
        <f>_xll.qlTenorBasisForwardRate($V$13,AD184,_xll.ohTrigger($AA$9:$AA$12))</f>
        <v>2.097145097998878E-2</v>
      </c>
      <c r="AH184" s="49">
        <f>_xll.qlTenorBasisForwardRate2($V$13,AD184,AE184,_xll.ohTrigger($AA$9:$AA$12))</f>
        <v>2.097145097998878E-2</v>
      </c>
      <c r="AI184" s="49">
        <f>_xll.qlIndexFixing($V$5,_xll.qlInterestRateIndexFixingDate($V$5,AD184,trigger),,trigger)</f>
        <v>2.086734214935761E-2</v>
      </c>
      <c r="AJ184" s="49">
        <f t="shared" si="15"/>
        <v>1.0410883063117007E-4</v>
      </c>
      <c r="AK184" s="52">
        <f t="shared" si="16"/>
        <v>0.99503568776759832</v>
      </c>
    </row>
    <row r="185" spans="29:37" x14ac:dyDescent="0.2">
      <c r="AC185" s="44" t="s">
        <v>74</v>
      </c>
      <c r="AD185" s="45">
        <f>_xll.qlCalendarAdvance(calendar,AD184,AC185,,,trigger)</f>
        <v>47945</v>
      </c>
      <c r="AE185" s="45">
        <f>_xll.qlInterestRateIndexMaturity($V$5,AD185,trigger)</f>
        <v>48036</v>
      </c>
      <c r="AF185" s="49">
        <f>_xll.qlTenorBasisValue($V$13,AD185,trigger)</f>
        <v>8.8205603144162934E-4</v>
      </c>
      <c r="AG185" s="49">
        <f>_xll.qlTenorBasisForwardRate($V$13,AD185,_xll.ohTrigger($AA$9:$AA$12))</f>
        <v>2.0935979106959123E-2</v>
      </c>
      <c r="AH185" s="49">
        <f>_xll.qlTenorBasisForwardRate2($V$13,AD185,AE185,_xll.ohTrigger($AA$9:$AA$12))</f>
        <v>2.0935979106959123E-2</v>
      </c>
      <c r="AI185" s="49">
        <f>_xll.qlIndexFixing($V$5,_xll.qlInterestRateIndexFixingDate($V$5,AD185,trigger),,trigger)</f>
        <v>2.0833020261508933E-2</v>
      </c>
      <c r="AJ185" s="49">
        <f t="shared" si="15"/>
        <v>1.0295884545018924E-4</v>
      </c>
      <c r="AK185" s="52">
        <f t="shared" si="16"/>
        <v>0.99508220537839731</v>
      </c>
    </row>
    <row r="186" spans="29:37" x14ac:dyDescent="0.2">
      <c r="AC186" s="44" t="s">
        <v>74</v>
      </c>
      <c r="AD186" s="45">
        <f>_xll.qlCalendarAdvance(calendar,AD185,AC186,,,trigger)</f>
        <v>47975</v>
      </c>
      <c r="AE186" s="45">
        <f>_xll.qlInterestRateIndexMaturity($V$5,AD186,trigger)</f>
        <v>48067</v>
      </c>
      <c r="AF186" s="49">
        <f>_xll.qlTenorBasisValue($V$13,AD186,trigger)</f>
        <v>8.7593525320649841E-4</v>
      </c>
      <c r="AG186" s="49">
        <f>_xll.qlTenorBasisForwardRate($V$13,AD186,_xll.ohTrigger($AA$9:$AA$12))</f>
        <v>2.0902109278355965E-2</v>
      </c>
      <c r="AH186" s="49">
        <f>_xll.qlTenorBasisForwardRate2($V$13,AD186,AE186,_xll.ohTrigger($AA$9:$AA$12))</f>
        <v>2.0902109278355965E-2</v>
      </c>
      <c r="AI186" s="49">
        <f>_xll.qlIndexFixing($V$5,_xll.qlInterestRateIndexFixingDate($V$5,AD186,trigger),,trigger)</f>
        <v>2.0800208158261786E-2</v>
      </c>
      <c r="AJ186" s="49">
        <f t="shared" si="15"/>
        <v>1.0190112009417912E-4</v>
      </c>
      <c r="AK186" s="52">
        <f t="shared" si="16"/>
        <v>0.99512484033371229</v>
      </c>
    </row>
    <row r="187" spans="29:37" x14ac:dyDescent="0.2">
      <c r="AC187" s="44" t="s">
        <v>74</v>
      </c>
      <c r="AD187" s="45">
        <f>_xll.qlCalendarAdvance(calendar,AD186,AC187,,,trigger)</f>
        <v>48008</v>
      </c>
      <c r="AE187" s="45">
        <f>_xll.qlInterestRateIndexMaturity($V$5,AD187,trigger)</f>
        <v>48100</v>
      </c>
      <c r="AF187" s="49">
        <f>_xll.qlTenorBasisValue($V$13,AD187,trigger)</f>
        <v>8.6924142825425062E-4</v>
      </c>
      <c r="AG187" s="49">
        <f>_xll.qlTenorBasisForwardRate($V$13,AD187,_xll.ohTrigger($AA$9:$AA$12))</f>
        <v>2.0864026433128204E-2</v>
      </c>
      <c r="AH187" s="49">
        <f>_xll.qlTenorBasisForwardRate2($V$13,AD187,AE187,_xll.ohTrigger($AA$9:$AA$12))</f>
        <v>2.0864026433128204E-2</v>
      </c>
      <c r="AI187" s="49">
        <f>_xll.qlIndexFixing($V$5,_xll.qlInterestRateIndexFixingDate($V$5,AD187,trigger),,trigger)</f>
        <v>2.0763228436256356E-2</v>
      </c>
      <c r="AJ187" s="49">
        <f t="shared" si="15"/>
        <v>1.0079799687184865E-4</v>
      </c>
      <c r="AK187" s="52">
        <f t="shared" si="16"/>
        <v>0.99516881378601973</v>
      </c>
    </row>
    <row r="188" spans="29:37" x14ac:dyDescent="0.2">
      <c r="AC188" s="44" t="s">
        <v>74</v>
      </c>
      <c r="AD188" s="45">
        <f>_xll.qlCalendarAdvance(calendar,AD187,AC188,,,trigger)</f>
        <v>48038</v>
      </c>
      <c r="AE188" s="45">
        <f>_xll.qlInterestRateIndexMaturity($V$5,AD188,trigger)</f>
        <v>48130</v>
      </c>
      <c r="AF188" s="49">
        <f>_xll.qlTenorBasisValue($V$13,AD188,trigger)</f>
        <v>8.6319176548319758E-4</v>
      </c>
      <c r="AG188" s="49">
        <f>_xll.qlTenorBasisForwardRate($V$13,AD188,_xll.ohTrigger($AA$9:$AA$12))</f>
        <v>2.0828697325513162E-2</v>
      </c>
      <c r="AH188" s="49">
        <f>_xll.qlTenorBasisForwardRate2($V$13,AD188,AE188,_xll.ohTrigger($AA$9:$AA$12))</f>
        <v>2.0828697325513162E-2</v>
      </c>
      <c r="AI188" s="49">
        <f>_xll.qlIndexFixing($V$5,_xll.qlInterestRateIndexFixingDate($V$5,AD188,trigger),,trigger)</f>
        <v>2.0728858685251119E-2</v>
      </c>
      <c r="AJ188" s="49">
        <f t="shared" si="15"/>
        <v>9.9838640262042699E-5</v>
      </c>
      <c r="AK188" s="52">
        <f t="shared" si="16"/>
        <v>0.99520667861740209</v>
      </c>
    </row>
    <row r="189" spans="29:37" x14ac:dyDescent="0.2">
      <c r="AC189" s="44" t="s">
        <v>74</v>
      </c>
      <c r="AD189" s="45">
        <f>_xll.qlCalendarAdvance(calendar,AD188,AC189,,,trigger)</f>
        <v>48071</v>
      </c>
      <c r="AE189" s="45">
        <f>_xll.qlInterestRateIndexMaturity($V$5,AD189,trigger)</f>
        <v>48163</v>
      </c>
      <c r="AF189" s="49">
        <f>_xll.qlTenorBasisValue($V$13,AD189,trigger)</f>
        <v>8.565764907141791E-4</v>
      </c>
      <c r="AG189" s="49">
        <f>_xll.qlTenorBasisForwardRate($V$13,AD189,_xll.ohTrigger($AA$9:$AA$12))</f>
        <v>2.0789056233424291E-2</v>
      </c>
      <c r="AH189" s="49">
        <f>_xll.qlTenorBasisForwardRate2($V$13,AD189,AE189,_xll.ohTrigger($AA$9:$AA$12))</f>
        <v>2.0789056233424291E-2</v>
      </c>
      <c r="AI189" s="49">
        <f>_xll.qlIndexFixing($V$5,_xll.qlInterestRateIndexFixingDate($V$5,AD189,trigger),,trigger)</f>
        <v>2.0690224978171572E-2</v>
      </c>
      <c r="AJ189" s="49">
        <f t="shared" si="15"/>
        <v>9.883125525271888E-5</v>
      </c>
      <c r="AK189" s="52">
        <f t="shared" si="16"/>
        <v>0.99524599605951236</v>
      </c>
    </row>
    <row r="190" spans="29:37" x14ac:dyDescent="0.2">
      <c r="AC190" s="44" t="s">
        <v>74</v>
      </c>
      <c r="AD190" s="45">
        <f>_xll.qlCalendarAdvance(calendar,AD189,AC190,,,trigger)</f>
        <v>48102</v>
      </c>
      <c r="AE190" s="45">
        <f>_xll.qlInterestRateIndexMaturity($V$5,AD190,trigger)</f>
        <v>48193</v>
      </c>
      <c r="AF190" s="49">
        <f>_xll.qlTenorBasisValue($V$13,AD190,trigger)</f>
        <v>8.5039983487317564E-4</v>
      </c>
      <c r="AG190" s="49">
        <f>_xll.qlTenorBasisForwardRate($V$13,AD190,_xll.ohTrigger($AA$9:$AA$12))</f>
        <v>2.0751101248466047E-2</v>
      </c>
      <c r="AH190" s="49">
        <f>_xll.qlTenorBasisForwardRate2($V$13,AD190,AE190,_xll.ohTrigger($AA$9:$AA$12))</f>
        <v>2.0751101248466047E-2</v>
      </c>
      <c r="AI190" s="49">
        <f>_xll.qlIndexFixing($V$5,_xll.qlInterestRateIndexFixingDate($V$5,AD190,trigger),,trigger)</f>
        <v>2.0653162342235333E-2</v>
      </c>
      <c r="AJ190" s="49">
        <f t="shared" si="15"/>
        <v>9.7938906230714273E-5</v>
      </c>
      <c r="AK190" s="52">
        <f t="shared" si="16"/>
        <v>0.99528030319653737</v>
      </c>
    </row>
    <row r="191" spans="29:37" x14ac:dyDescent="0.2">
      <c r="AC191" s="44" t="s">
        <v>74</v>
      </c>
      <c r="AD191" s="45">
        <f>_xll.qlCalendarAdvance(calendar,AD190,AC191,,,trigger)</f>
        <v>48134</v>
      </c>
      <c r="AE191" s="45">
        <f>_xll.qlInterestRateIndexMaturity($V$5,AD191,trigger)</f>
        <v>48226</v>
      </c>
      <c r="AF191" s="49">
        <f>_xll.qlTenorBasisValue($V$13,AD191,trigger)</f>
        <v>8.4406236475449736E-4</v>
      </c>
      <c r="AG191" s="49">
        <f>_xll.qlTenorBasisForwardRate($V$13,AD191,_xll.ohTrigger($AA$9:$AA$12))</f>
        <v>2.0711111718521896E-2</v>
      </c>
      <c r="AH191" s="49">
        <f>_xll.qlTenorBasisForwardRate2($V$13,AD191,AE191,_xll.ohTrigger($AA$9:$AA$12))</f>
        <v>2.0711111718521896E-2</v>
      </c>
      <c r="AI191" s="49">
        <f>_xll.qlIndexFixing($V$5,_xll.qlInterestRateIndexFixingDate($V$5,AD191,trigger),,trigger)</f>
        <v>2.0614064047118488E-2</v>
      </c>
      <c r="AJ191" s="49">
        <f t="shared" si="15"/>
        <v>9.7047671403407976E-5</v>
      </c>
      <c r="AK191" s="52">
        <f t="shared" si="16"/>
        <v>0.99531422201172237</v>
      </c>
    </row>
    <row r="192" spans="29:37" x14ac:dyDescent="0.2">
      <c r="AC192" s="44" t="s">
        <v>74</v>
      </c>
      <c r="AD192" s="45">
        <f>_xll.qlCalendarAdvance(calendar,AD191,AC192,,,trigger)</f>
        <v>48165</v>
      </c>
      <c r="AE192" s="45">
        <f>_xll.qlInterestRateIndexMaturity($V$5,AD192,trigger)</f>
        <v>48257</v>
      </c>
      <c r="AF192" s="49">
        <f>_xll.qlTenorBasisValue($V$13,AD192,trigger)</f>
        <v>8.3796028691540496E-4</v>
      </c>
      <c r="AG192" s="49">
        <f>_xll.qlTenorBasisForwardRate($V$13,AD192,_xll.ohTrigger($AA$9:$AA$12))</f>
        <v>2.0671666387135454E-2</v>
      </c>
      <c r="AH192" s="49">
        <f>_xll.qlTenorBasisForwardRate2($V$13,AD192,AE192,_xll.ohTrigger($AA$9:$AA$12))</f>
        <v>2.0671666387135454E-2</v>
      </c>
      <c r="AI192" s="49">
        <f>_xll.qlIndexFixing($V$5,_xll.qlInterestRateIndexFixingDate($V$5,AD192,trigger),,trigger)</f>
        <v>2.0575428996575339E-2</v>
      </c>
      <c r="AJ192" s="49">
        <f t="shared" si="15"/>
        <v>9.6237390560114516E-5</v>
      </c>
      <c r="AK192" s="52">
        <f t="shared" si="16"/>
        <v>0.99534447834258755</v>
      </c>
    </row>
    <row r="193" spans="29:37" x14ac:dyDescent="0.2">
      <c r="AC193" s="44" t="s">
        <v>74</v>
      </c>
      <c r="AD193" s="45">
        <f>_xll.qlCalendarAdvance(calendar,AD192,AC193,,,trigger)</f>
        <v>48197</v>
      </c>
      <c r="AE193" s="45">
        <f>_xll.qlInterestRateIndexMaturity($V$5,AD193,trigger)</f>
        <v>48288</v>
      </c>
      <c r="AF193" s="49">
        <f>_xll.qlTenorBasisValue($V$13,AD193,trigger)</f>
        <v>8.3170002834883499E-4</v>
      </c>
      <c r="AG193" s="49">
        <f>_xll.qlTenorBasisForwardRate($V$13,AD193,_xll.ohTrigger($AA$9:$AA$12))</f>
        <v>2.0630262965391361E-2</v>
      </c>
      <c r="AH193" s="49">
        <f>_xll.qlTenorBasisForwardRate2($V$13,AD193,AE193,_xll.ohTrigger($AA$9:$AA$12))</f>
        <v>2.0630262965391361E-2</v>
      </c>
      <c r="AI193" s="49">
        <f>_xll.qlIndexFixing($V$5,_xll.qlInterestRateIndexFixingDate($V$5,AD193,trigger),,trigger)</f>
        <v>2.0534809168852301E-2</v>
      </c>
      <c r="AJ193" s="49">
        <f t="shared" si="15"/>
        <v>9.5453796539059221E-5</v>
      </c>
      <c r="AK193" s="52">
        <f t="shared" si="16"/>
        <v>0.99537311779790738</v>
      </c>
    </row>
    <row r="194" spans="29:37" x14ac:dyDescent="0.2">
      <c r="AC194" s="44" t="s">
        <v>74</v>
      </c>
      <c r="AD194" s="45">
        <f>_xll.qlCalendarAdvance(calendar,AD193,AC194,,,trigger)</f>
        <v>48228</v>
      </c>
      <c r="AE194" s="45">
        <f>_xll.qlInterestRateIndexMaturity($V$5,AD194,trigger)</f>
        <v>48319</v>
      </c>
      <c r="AF194" s="49">
        <f>_xll.qlTenorBasisValue($V$13,AD194,trigger)</f>
        <v>8.2567295057855495E-4</v>
      </c>
      <c r="AG194" s="49">
        <f>_xll.qlTenorBasisForwardRate($V$13,AD194,_xll.ohTrigger($AA$9:$AA$12))</f>
        <v>2.0589368461617717E-2</v>
      </c>
      <c r="AH194" s="49">
        <f>_xll.qlTenorBasisForwardRate2($V$13,AD194,AE194,_xll.ohTrigger($AA$9:$AA$12))</f>
        <v>2.0589368461617717E-2</v>
      </c>
      <c r="AI194" s="49">
        <f>_xll.qlIndexFixing($V$5,_xll.qlInterestRateIndexFixingDate($V$5,AD194,trigger),,trigger)</f>
        <v>2.0494635213602362E-2</v>
      </c>
      <c r="AJ194" s="49">
        <f t="shared" si="15"/>
        <v>9.4733248015354404E-5</v>
      </c>
      <c r="AK194" s="52">
        <f t="shared" si="16"/>
        <v>0.99539892405189823</v>
      </c>
    </row>
    <row r="195" spans="29:37" x14ac:dyDescent="0.2">
      <c r="AC195" s="44" t="s">
        <v>74</v>
      </c>
      <c r="AD195" s="45">
        <f>_xll.qlCalendarAdvance(calendar,AD194,AC195,,,trigger)</f>
        <v>48260</v>
      </c>
      <c r="AE195" s="45">
        <f>_xll.qlInterestRateIndexMaturity($V$5,AD195,trigger)</f>
        <v>48351</v>
      </c>
      <c r="AF195" s="49">
        <f>_xll.qlTenorBasisValue($V$13,AD195,trigger)</f>
        <v>8.1949029966538959E-4</v>
      </c>
      <c r="AG195" s="49">
        <f>_xll.qlTenorBasisForwardRate($V$13,AD195,_xll.ohTrigger($AA$9:$AA$12))</f>
        <v>2.0546399723277986E-2</v>
      </c>
      <c r="AH195" s="49">
        <f>_xll.qlTenorBasisForwardRate2($V$13,AD195,AE195,_xll.ohTrigger($AA$9:$AA$12))</f>
        <v>2.0546399723277986E-2</v>
      </c>
      <c r="AI195" s="49">
        <f>_xll.qlIndexFixing($V$5,_xll.qlInterestRateIndexFixingDate($V$5,AD195,trigger),,trigger)</f>
        <v>2.0452363586610622E-2</v>
      </c>
      <c r="AJ195" s="49">
        <f t="shared" si="15"/>
        <v>9.4036136667363657E-5</v>
      </c>
      <c r="AK195" s="52">
        <f t="shared" si="16"/>
        <v>0.99542323044748193</v>
      </c>
    </row>
    <row r="196" spans="29:37" x14ac:dyDescent="0.2">
      <c r="AC196" s="44" t="s">
        <v>74</v>
      </c>
      <c r="AD196" s="45">
        <f>_xll.qlCalendarAdvance(calendar,AD195,AC196,,,trigger)</f>
        <v>48289</v>
      </c>
      <c r="AE196" s="45">
        <f>_xll.qlInterestRateIndexMaturity($V$5,AD196,trigger)</f>
        <v>48381</v>
      </c>
      <c r="AF196" s="49">
        <f>_xll.qlTenorBasisValue($V$13,AD196,trigger)</f>
        <v>8.1392142964490906E-4</v>
      </c>
      <c r="AG196" s="49">
        <f>_xll.qlTenorBasisForwardRate($V$13,AD196,_xll.ohTrigger($AA$9:$AA$12))</f>
        <v>2.0506685767606992E-2</v>
      </c>
      <c r="AH196" s="49">
        <f>_xll.qlTenorBasisForwardRate2($V$13,AD196,AE196,_xll.ohTrigger($AA$9:$AA$12))</f>
        <v>2.0506685767606992E-2</v>
      </c>
      <c r="AI196" s="49">
        <f>_xll.qlIndexFixing($V$5,_xll.qlInterestRateIndexFixingDate($V$5,AD196,trigger),,trigger)</f>
        <v>2.041324461657984E-2</v>
      </c>
      <c r="AJ196" s="49">
        <f t="shared" ref="AJ196:AJ259" si="17">AG196-AI196</f>
        <v>9.3441151027152253E-5</v>
      </c>
      <c r="AK196" s="52">
        <f t="shared" ref="AK196:AK259" si="18">AI196/AH196</f>
        <v>0.99544338114476039</v>
      </c>
    </row>
    <row r="197" spans="29:37" x14ac:dyDescent="0.2">
      <c r="AC197" s="44" t="s">
        <v>74</v>
      </c>
      <c r="AD197" s="45">
        <f>_xll.qlCalendarAdvance(calendar,AD196,AC197,,,trigger)</f>
        <v>48320</v>
      </c>
      <c r="AE197" s="45">
        <f>_xll.qlInterestRateIndexMaturity($V$5,AD197,trigger)</f>
        <v>48411</v>
      </c>
      <c r="AF197" s="49">
        <f>_xll.qlTenorBasisValue($V$13,AD197,trigger)</f>
        <v>8.0800447795805548E-4</v>
      </c>
      <c r="AG197" s="49">
        <f>_xll.qlTenorBasisForwardRate($V$13,AD197,_xll.ohTrigger($AA$9:$AA$12))</f>
        <v>2.0463766024285998E-2</v>
      </c>
      <c r="AH197" s="49">
        <f>_xll.qlTenorBasisForwardRate2($V$13,AD197,AE197,_xll.ohTrigger($AA$9:$AA$12))</f>
        <v>2.0463766024285998E-2</v>
      </c>
      <c r="AI197" s="49">
        <f>_xll.qlIndexFixing($V$5,_xll.qlInterestRateIndexFixingDate($V$5,AD197,trigger),,trigger)</f>
        <v>2.0370909141936563E-2</v>
      </c>
      <c r="AJ197" s="49">
        <f t="shared" si="17"/>
        <v>9.2856882349435371E-5</v>
      </c>
      <c r="AK197" s="52">
        <f t="shared" si="18"/>
        <v>0.99546237568201112</v>
      </c>
    </row>
    <row r="198" spans="29:37" x14ac:dyDescent="0.2">
      <c r="AC198" s="44" t="s">
        <v>74</v>
      </c>
      <c r="AD198" s="45">
        <f>_xll.qlCalendarAdvance(calendar,AD197,AC198,,,trigger)</f>
        <v>48351</v>
      </c>
      <c r="AE198" s="45">
        <f>_xll.qlInterestRateIndexMaturity($V$5,AD198,trigger)</f>
        <v>48443</v>
      </c>
      <c r="AF198" s="49">
        <f>_xll.qlTenorBasisValue($V$13,AD198,trigger)</f>
        <v>8.0212476113401235E-4</v>
      </c>
      <c r="AG198" s="49">
        <f>_xll.qlTenorBasisForwardRate($V$13,AD198,_xll.ohTrigger($AA$9:$AA$12))</f>
        <v>2.0419876322938683E-2</v>
      </c>
      <c r="AH198" s="49">
        <f>_xll.qlTenorBasisForwardRate2($V$13,AD198,AE198,_xll.ohTrigger($AA$9:$AA$12))</f>
        <v>2.0419876322938683E-2</v>
      </c>
      <c r="AI198" s="49">
        <f>_xll.qlIndexFixing($V$5,_xll.qlInterestRateIndexFixingDate($V$5,AD198,trigger),,trigger)</f>
        <v>2.0327566252496376E-2</v>
      </c>
      <c r="AJ198" s="49">
        <f t="shared" si="17"/>
        <v>9.2310070442306463E-5</v>
      </c>
      <c r="AK198" s="52">
        <f t="shared" si="18"/>
        <v>0.99547940110006394</v>
      </c>
    </row>
    <row r="199" spans="29:37" x14ac:dyDescent="0.2">
      <c r="AC199" s="44" t="s">
        <v>74</v>
      </c>
      <c r="AD199" s="45">
        <f>_xll.qlCalendarAdvance(calendar,AD198,AC199,,,trigger)</f>
        <v>48382</v>
      </c>
      <c r="AE199" s="45">
        <f>_xll.qlInterestRateIndexMaturity($V$5,AD199,trigger)</f>
        <v>48474</v>
      </c>
      <c r="AF199" s="49">
        <f>_xll.qlTenorBasisValue($V$13,AD199,trigger)</f>
        <v>7.9628232975283316E-4</v>
      </c>
      <c r="AG199" s="49">
        <f>_xll.qlTenorBasisForwardRate($V$13,AD199,_xll.ohTrigger($AA$9:$AA$12))</f>
        <v>2.0375391875229767E-2</v>
      </c>
      <c r="AH199" s="49">
        <f>_xll.qlTenorBasisForwardRate2($V$13,AD199,AE199,_xll.ohTrigger($AA$9:$AA$12))</f>
        <v>2.0375391875229767E-2</v>
      </c>
      <c r="AI199" s="49">
        <f>_xll.qlIndexFixing($V$5,_xll.qlInterestRateIndexFixingDate($V$5,AD199,trigger),,trigger)</f>
        <v>2.0283580613203771E-2</v>
      </c>
      <c r="AJ199" s="49">
        <f t="shared" si="17"/>
        <v>9.1811262025995322E-5</v>
      </c>
      <c r="AK199" s="52">
        <f t="shared" si="18"/>
        <v>0.99549401245442504</v>
      </c>
    </row>
    <row r="200" spans="29:37" x14ac:dyDescent="0.2">
      <c r="AC200" s="44" t="s">
        <v>74</v>
      </c>
      <c r="AD200" s="45">
        <f>_xll.qlCalendarAdvance(calendar,AD199,AC200,,,trigger)</f>
        <v>48414</v>
      </c>
      <c r="AE200" s="45">
        <f>_xll.qlInterestRateIndexMaturity($V$5,AD200,trigger)</f>
        <v>48506</v>
      </c>
      <c r="AF200" s="49">
        <f>_xll.qlTenorBasisValue($V$13,AD200,trigger)</f>
        <v>7.9029058704755111E-4</v>
      </c>
      <c r="AG200" s="49">
        <f>_xll.qlTenorBasisForwardRate($V$13,AD200,_xll.ohTrigger($AA$9:$AA$12))</f>
        <v>2.0328717427626378E-2</v>
      </c>
      <c r="AH200" s="49">
        <f>_xll.qlTenorBasisForwardRate2($V$13,AD200,AE200,_xll.ohTrigger($AA$9:$AA$12))</f>
        <v>2.0328717427626378E-2</v>
      </c>
      <c r="AI200" s="49">
        <f>_xll.qlIndexFixing($V$5,_xll.qlInterestRateIndexFixingDate($V$5,AD200,trigger),,trigger)</f>
        <v>2.023737443334583E-2</v>
      </c>
      <c r="AJ200" s="49">
        <f t="shared" si="17"/>
        <v>9.1342994280547984E-5</v>
      </c>
      <c r="AK200" s="52">
        <f t="shared" si="18"/>
        <v>0.9955067015611907</v>
      </c>
    </row>
    <row r="201" spans="29:37" x14ac:dyDescent="0.2">
      <c r="AC201" s="44" t="s">
        <v>74</v>
      </c>
      <c r="AD201" s="45">
        <f>_xll.qlCalendarAdvance(calendar,AD200,AC201,,,trigger)</f>
        <v>48445</v>
      </c>
      <c r="AE201" s="45">
        <f>_xll.qlInterestRateIndexMaturity($V$5,AD201,trigger)</f>
        <v>48537</v>
      </c>
      <c r="AF201" s="49">
        <f>_xll.qlTenorBasisValue($V$13,AD201,trigger)</f>
        <v>7.8452405282507503E-4</v>
      </c>
      <c r="AG201" s="49">
        <f>_xll.qlTenorBasisForwardRate($V$13,AD201,_xll.ohTrigger($AA$9:$AA$12))</f>
        <v>2.0282770127092502E-2</v>
      </c>
      <c r="AH201" s="49">
        <f>_xll.qlTenorBasisForwardRate2($V$13,AD201,AE201,_xll.ohTrigger($AA$9:$AA$12))</f>
        <v>2.0282770127092502E-2</v>
      </c>
      <c r="AI201" s="49">
        <f>_xll.qlIndexFixing($V$5,_xll.qlInterestRateIndexFixingDate($V$5,AD201,trigger),,trigger)</f>
        <v>2.019183562597299E-2</v>
      </c>
      <c r="AJ201" s="49">
        <f t="shared" si="17"/>
        <v>9.0934501119511318E-5</v>
      </c>
      <c r="AK201" s="52">
        <f t="shared" si="18"/>
        <v>0.99551666263780969</v>
      </c>
    </row>
    <row r="202" spans="29:37" x14ac:dyDescent="0.2">
      <c r="AC202" s="44" t="s">
        <v>74</v>
      </c>
      <c r="AD202" s="45">
        <f>_xll.qlCalendarAdvance(calendar,AD201,AC202,,,trigger)</f>
        <v>48477</v>
      </c>
      <c r="AE202" s="45">
        <f>_xll.qlInterestRateIndexMaturity($V$5,AD202,trigger)</f>
        <v>48568</v>
      </c>
      <c r="AF202" s="49">
        <f>_xll.qlTenorBasisValue($V$13,AD202,trigger)</f>
        <v>7.7861072193867692E-4</v>
      </c>
      <c r="AG202" s="49">
        <f>_xll.qlTenorBasisForwardRate($V$13,AD202,_xll.ohTrigger($AA$9:$AA$12))</f>
        <v>2.0234782397145046E-2</v>
      </c>
      <c r="AH202" s="49">
        <f>_xll.qlTenorBasisForwardRate2($V$13,AD202,AE202,_xll.ohTrigger($AA$9:$AA$12))</f>
        <v>2.0234782397145046E-2</v>
      </c>
      <c r="AI202" s="49">
        <f>_xll.qlIndexFixing($V$5,_xll.qlInterestRateIndexFixingDate($V$5,AD202,trigger),,trigger)</f>
        <v>2.0144222930751549E-2</v>
      </c>
      <c r="AJ202" s="49">
        <f t="shared" si="17"/>
        <v>9.0559466393497212E-5</v>
      </c>
      <c r="AK202" s="52">
        <f t="shared" si="18"/>
        <v>0.99552456435576619</v>
      </c>
    </row>
    <row r="203" spans="29:37" x14ac:dyDescent="0.2">
      <c r="AC203" s="44" t="s">
        <v>74</v>
      </c>
      <c r="AD203" s="45">
        <f>_xll.qlCalendarAdvance(calendar,AD202,AC203,,,trigger)</f>
        <v>48507</v>
      </c>
      <c r="AE203" s="45">
        <f>_xll.qlInterestRateIndexMaturity($V$5,AD203,trigger)</f>
        <v>48599</v>
      </c>
      <c r="AF203" s="49">
        <f>_xll.qlTenorBasisValue($V$13,AD203,trigger)</f>
        <v>7.7310317926948741E-4</v>
      </c>
      <c r="AG203" s="49">
        <f>_xll.qlTenorBasisForwardRate($V$13,AD203,_xll.ohTrigger($AA$9:$AA$12))</f>
        <v>2.0188716011777328E-2</v>
      </c>
      <c r="AH203" s="49">
        <f>_xll.qlTenorBasisForwardRate2($V$13,AD203,AE203,_xll.ohTrigger($AA$9:$AA$12))</f>
        <v>2.0188716011777328E-2</v>
      </c>
      <c r="AI203" s="49">
        <f>_xll.qlIndexFixing($V$5,_xll.qlInterestRateIndexFixingDate($V$5,AD203,trigger),,trigger)</f>
        <v>2.0098465386399939E-2</v>
      </c>
      <c r="AJ203" s="49">
        <f t="shared" si="17"/>
        <v>9.0250625377388816E-5</v>
      </c>
      <c r="AK203" s="52">
        <f t="shared" si="18"/>
        <v>0.99552965006171068</v>
      </c>
    </row>
    <row r="204" spans="29:37" x14ac:dyDescent="0.2">
      <c r="AC204" s="44" t="s">
        <v>74</v>
      </c>
      <c r="AD204" s="45">
        <f>_xll.qlCalendarAdvance(calendar,AD203,AC204,,,trigger)</f>
        <v>48540</v>
      </c>
      <c r="AE204" s="45">
        <f>_xll.qlInterestRateIndexMaturity($V$5,AD204,trigger)</f>
        <v>48632</v>
      </c>
      <c r="AF204" s="49">
        <f>_xll.qlTenorBasisValue($V$13,AD204,trigger)</f>
        <v>7.6708536442007206E-4</v>
      </c>
      <c r="AG204" s="49">
        <f>_xll.qlTenorBasisForwardRate($V$13,AD204,_xll.ohTrigger($AA$9:$AA$12))</f>
        <v>2.0137480764866156E-2</v>
      </c>
      <c r="AH204" s="49">
        <f>_xll.qlTenorBasisForwardRate2($V$13,AD204,AE204,_xll.ohTrigger($AA$9:$AA$12))</f>
        <v>2.0137480764866156E-2</v>
      </c>
      <c r="AI204" s="49">
        <f>_xll.qlIndexFixing($V$5,_xll.qlInterestRateIndexFixingDate($V$5,AD204,trigger),,trigger)</f>
        <v>2.0047521873202474E-2</v>
      </c>
      <c r="AJ204" s="49">
        <f t="shared" si="17"/>
        <v>8.9958891663681484E-5</v>
      </c>
      <c r="AK204" s="52">
        <f t="shared" si="18"/>
        <v>0.99553276337223706</v>
      </c>
    </row>
    <row r="205" spans="29:37" x14ac:dyDescent="0.2">
      <c r="AC205" s="44" t="s">
        <v>74</v>
      </c>
      <c r="AD205" s="45">
        <f>_xll.qlCalendarAdvance(calendar,AD204,AC205,,,trigger)</f>
        <v>48570</v>
      </c>
      <c r="AE205" s="45">
        <f>_xll.qlInterestRateIndexMaturity($V$5,AD205,trigger)</f>
        <v>48660</v>
      </c>
      <c r="AF205" s="49">
        <f>_xll.qlTenorBasisValue($V$13,AD205,trigger)</f>
        <v>7.6165143135121832E-4</v>
      </c>
      <c r="AG205" s="49">
        <f>_xll.qlTenorBasisForwardRate($V$13,AD205,_xll.ohTrigger($AA$9:$AA$12))</f>
        <v>2.0090674384127816E-2</v>
      </c>
      <c r="AH205" s="49">
        <f>_xll.qlTenorBasisForwardRate2($V$13,AD205,AE205,_xll.ohTrigger($AA$9:$AA$12))</f>
        <v>2.0090674384127816E-2</v>
      </c>
      <c r="AI205" s="49">
        <f>_xll.qlIndexFixing($V$5,_xll.qlInterestRateIndexFixingDate($V$5,AD205,trigger),,trigger)</f>
        <v>2.0000941155652541E-2</v>
      </c>
      <c r="AJ205" s="49">
        <f t="shared" si="17"/>
        <v>8.9733228475274984E-5</v>
      </c>
      <c r="AK205" s="52">
        <f t="shared" si="18"/>
        <v>0.99553358803395042</v>
      </c>
    </row>
    <row r="206" spans="29:37" x14ac:dyDescent="0.2">
      <c r="AC206" s="44" t="s">
        <v>74</v>
      </c>
      <c r="AD206" s="45">
        <f>_xll.qlCalendarAdvance(calendar,AD205,AC206,,,trigger)</f>
        <v>48603</v>
      </c>
      <c r="AE206" s="45">
        <f>_xll.qlInterestRateIndexMaturity($V$5,AD206,trigger)</f>
        <v>48694</v>
      </c>
      <c r="AF206" s="49">
        <f>_xll.qlTenorBasisValue($V$13,AD206,trigger)</f>
        <v>7.5571459243313575E-4</v>
      </c>
      <c r="AG206" s="49">
        <f>_xll.qlTenorBasisForwardRate($V$13,AD206,_xll.ohTrigger($AA$9:$AA$12))</f>
        <v>2.0037657607537902E-2</v>
      </c>
      <c r="AH206" s="49">
        <f>_xll.qlTenorBasisForwardRate2($V$13,AD206,AE206,_xll.ohTrigger($AA$9:$AA$12))</f>
        <v>2.0037657607537902E-2</v>
      </c>
      <c r="AI206" s="49">
        <f>_xll.qlIndexFixing($V$5,_xll.qlInterestRateIndexFixingDate($V$5,AD206,trigger),,trigger)</f>
        <v>1.9948119274525337E-2</v>
      </c>
      <c r="AJ206" s="49">
        <f t="shared" si="17"/>
        <v>8.9538333012565557E-5</v>
      </c>
      <c r="AK206" s="52">
        <f t="shared" si="18"/>
        <v>0.99553149700597332</v>
      </c>
    </row>
    <row r="207" spans="29:37" x14ac:dyDescent="0.2">
      <c r="AC207" s="44" t="s">
        <v>74</v>
      </c>
      <c r="AD207" s="45">
        <f>_xll.qlCalendarAdvance(calendar,AD206,AC207,,,trigger)</f>
        <v>48634</v>
      </c>
      <c r="AE207" s="45">
        <f>_xll.qlInterestRateIndexMaturity($V$5,AD207,trigger)</f>
        <v>48723</v>
      </c>
      <c r="AF207" s="49">
        <f>_xll.qlTenorBasisValue($V$13,AD207,trigger)</f>
        <v>7.501761913908388E-4</v>
      </c>
      <c r="AG207" s="49">
        <f>_xll.qlTenorBasisForwardRate($V$13,AD207,_xll.ohTrigger($AA$9:$AA$12))</f>
        <v>1.9987873438660087E-2</v>
      </c>
      <c r="AH207" s="49">
        <f>_xll.qlTenorBasisForwardRate2($V$13,AD207,AE207,_xll.ohTrigger($AA$9:$AA$12))</f>
        <v>1.9987873438660087E-2</v>
      </c>
      <c r="AI207" s="49">
        <f>_xll.qlIndexFixing($V$5,_xll.qlInterestRateIndexFixingDate($V$5,AD207,trigger),,trigger)</f>
        <v>1.9898481281054026E-2</v>
      </c>
      <c r="AJ207" s="49">
        <f t="shared" si="17"/>
        <v>8.9392157606060785E-5</v>
      </c>
      <c r="AK207" s="52">
        <f t="shared" si="18"/>
        <v>0.99552768042681516</v>
      </c>
    </row>
    <row r="208" spans="29:37" x14ac:dyDescent="0.2">
      <c r="AC208" s="44" t="s">
        <v>74</v>
      </c>
      <c r="AD208" s="45">
        <f>_xll.qlCalendarAdvance(calendar,AD207,AC208,,,trigger)</f>
        <v>48662</v>
      </c>
      <c r="AE208" s="45">
        <f>_xll.qlInterestRateIndexMaturity($V$5,AD208,trigger)</f>
        <v>48754</v>
      </c>
      <c r="AF208" s="49">
        <f>_xll.qlTenorBasisValue($V$13,AD208,trigger)</f>
        <v>7.452059181215023E-4</v>
      </c>
      <c r="AG208" s="49">
        <f>_xll.qlTenorBasisForwardRate($V$13,AD208,_xll.ohTrigger($AA$9:$AA$12))</f>
        <v>1.9940982277478616E-2</v>
      </c>
      <c r="AH208" s="49">
        <f>_xll.qlTenorBasisForwardRate2($V$13,AD208,AE208,_xll.ohTrigger($AA$9:$AA$12))</f>
        <v>1.9940982277478616E-2</v>
      </c>
      <c r="AI208" s="49">
        <f>_xll.qlIndexFixing($V$5,_xll.qlInterestRateIndexFixingDate($V$5,AD208,trigger),,trigger)</f>
        <v>1.9851667433900232E-2</v>
      </c>
      <c r="AJ208" s="49">
        <f t="shared" si="17"/>
        <v>8.931484357838429E-5</v>
      </c>
      <c r="AK208" s="52">
        <f t="shared" si="18"/>
        <v>0.99552104092288085</v>
      </c>
    </row>
    <row r="209" spans="29:37" x14ac:dyDescent="0.2">
      <c r="AC209" s="44" t="s">
        <v>74</v>
      </c>
      <c r="AD209" s="45">
        <f>_xll.qlCalendarAdvance(calendar,AD208,AC209,,,trigger)</f>
        <v>48694</v>
      </c>
      <c r="AE209" s="45">
        <f>_xll.qlInterestRateIndexMaturity($V$5,AD209,trigger)</f>
        <v>48785</v>
      </c>
      <c r="AF209" s="49">
        <f>_xll.qlTenorBasisValue($V$13,AD209,trigger)</f>
        <v>7.3956295589098922E-4</v>
      </c>
      <c r="AG209" s="49">
        <f>_xll.qlTenorBasisForwardRate($V$13,AD209,_xll.ohTrigger($AA$9:$AA$12))</f>
        <v>1.9887892877381186E-2</v>
      </c>
      <c r="AH209" s="49">
        <f>_xll.qlTenorBasisForwardRate2($V$13,AD209,AE209,_xll.ohTrigger($AA$9:$AA$12))</f>
        <v>1.9887892877381186E-2</v>
      </c>
      <c r="AI209" s="49">
        <f>_xll.qlIndexFixing($V$5,_xll.qlInterestRateIndexFixingDate($V$5,AD209,trigger),,trigger)</f>
        <v>1.9798638853836894E-2</v>
      </c>
      <c r="AJ209" s="49">
        <f t="shared" si="17"/>
        <v>8.9254023544291933E-5</v>
      </c>
      <c r="AK209" s="52">
        <f t="shared" si="18"/>
        <v>0.99551214278482958</v>
      </c>
    </row>
    <row r="210" spans="29:37" x14ac:dyDescent="0.2">
      <c r="AC210" s="44" t="s">
        <v>74</v>
      </c>
      <c r="AD210" s="45">
        <f>_xll.qlCalendarAdvance(calendar,AD209,AC210,,,trigger)</f>
        <v>48724</v>
      </c>
      <c r="AE210" s="45">
        <f>_xll.qlInterestRateIndexMaturity($V$5,AD210,trigger)</f>
        <v>48816</v>
      </c>
      <c r="AF210" s="49">
        <f>_xll.qlTenorBasisValue($V$13,AD210,trigger)</f>
        <v>7.3430883742207074E-4</v>
      </c>
      <c r="AG210" s="49">
        <f>_xll.qlTenorBasisForwardRate($V$13,AD210,_xll.ohTrigger($AA$9:$AA$12))</f>
        <v>1.9836848536122657E-2</v>
      </c>
      <c r="AH210" s="49">
        <f>_xll.qlTenorBasisForwardRate2($V$13,AD210,AE210,_xll.ohTrigger($AA$9:$AA$12))</f>
        <v>1.9836848536122657E-2</v>
      </c>
      <c r="AI210" s="49">
        <f>_xll.qlIndexFixing($V$5,_xll.qlInterestRateIndexFixingDate($V$5,AD210,trigger),,trigger)</f>
        <v>1.9747599915932786E-2</v>
      </c>
      <c r="AJ210" s="49">
        <f t="shared" si="17"/>
        <v>8.9248620189871786E-5</v>
      </c>
      <c r="AK210" s="52">
        <f t="shared" si="18"/>
        <v>0.99550086698361628</v>
      </c>
    </row>
    <row r="211" spans="29:37" x14ac:dyDescent="0.2">
      <c r="AC211" s="44" t="s">
        <v>74</v>
      </c>
      <c r="AD211" s="45">
        <f>_xll.qlCalendarAdvance(calendar,AD210,AC211,,,trigger)</f>
        <v>48757</v>
      </c>
      <c r="AE211" s="45">
        <f>_xll.qlInterestRateIndexMaturity($V$5,AD211,trigger)</f>
        <v>48849</v>
      </c>
      <c r="AF211" s="49">
        <f>_xll.qlTenorBasisValue($V$13,AD211,trigger)</f>
        <v>7.2856968806336516E-4</v>
      </c>
      <c r="AG211" s="49">
        <f>_xll.qlTenorBasisForwardRate($V$13,AD211,_xll.ohTrigger($AA$9:$AA$12))</f>
        <v>1.978024781428539E-2</v>
      </c>
      <c r="AH211" s="49">
        <f>_xll.qlTenorBasisForwardRate2($V$13,AD211,AE211,_xll.ohTrigger($AA$9:$AA$12))</f>
        <v>1.978024781428539E-2</v>
      </c>
      <c r="AI211" s="49">
        <f>_xll.qlIndexFixing($V$5,_xll.qlInterestRateIndexFixingDate($V$5,AD211,trigger),,trigger)</f>
        <v>1.9690963022186571E-2</v>
      </c>
      <c r="AJ211" s="49">
        <f t="shared" si="17"/>
        <v>8.9284792098819066E-5</v>
      </c>
      <c r="AK211" s="52">
        <f t="shared" si="18"/>
        <v>0.99548616413014113</v>
      </c>
    </row>
    <row r="212" spans="29:37" x14ac:dyDescent="0.2">
      <c r="AC212" s="44" t="s">
        <v>74</v>
      </c>
      <c r="AD212" s="45">
        <f>_xll.qlCalendarAdvance(calendar,AD211,AC212,,,trigger)</f>
        <v>48787</v>
      </c>
      <c r="AE212" s="45">
        <f>_xll.qlInterestRateIndexMaturity($V$5,AD212,trigger)</f>
        <v>48879</v>
      </c>
      <c r="AF212" s="49">
        <f>_xll.qlTenorBasisValue($V$13,AD212,trigger)</f>
        <v>7.2338895267029654E-4</v>
      </c>
      <c r="AG212" s="49">
        <f>_xll.qlTenorBasisForwardRate($V$13,AD212,_xll.ohTrigger($AA$9:$AA$12))</f>
        <v>1.9728084334952854E-2</v>
      </c>
      <c r="AH212" s="49">
        <f>_xll.qlTenorBasisForwardRate2($V$13,AD212,AE212,_xll.ohTrigger($AA$9:$AA$12))</f>
        <v>1.9728084334952854E-2</v>
      </c>
      <c r="AI212" s="49">
        <f>_xll.qlIndexFixing($V$5,_xll.qlInterestRateIndexFixingDate($V$5,AD212,trigger),,trigger)</f>
        <v>1.9638723729612267E-2</v>
      </c>
      <c r="AJ212" s="49">
        <f t="shared" si="17"/>
        <v>8.9360605340586818E-5</v>
      </c>
      <c r="AK212" s="52">
        <f t="shared" si="18"/>
        <v>0.99547038608395122</v>
      </c>
    </row>
    <row r="213" spans="29:37" x14ac:dyDescent="0.2">
      <c r="AC213" s="44" t="s">
        <v>74</v>
      </c>
      <c r="AD213" s="45">
        <f>_xll.qlCalendarAdvance(calendar,AD212,AC213,,,trigger)</f>
        <v>48820</v>
      </c>
      <c r="AE213" s="45">
        <f>_xll.qlInterestRateIndexMaturity($V$5,AD213,trigger)</f>
        <v>48912</v>
      </c>
      <c r="AF213" s="49">
        <f>_xll.qlTenorBasisValue($V$13,AD213,trigger)</f>
        <v>7.177304360375705E-4</v>
      </c>
      <c r="AG213" s="49">
        <f>_xll.qlTenorBasisForwardRate($V$13,AD213,_xll.ohTrigger($AA$9:$AA$12))</f>
        <v>1.9669925322867446E-2</v>
      </c>
      <c r="AH213" s="49">
        <f>_xll.qlTenorBasisForwardRate2($V$13,AD213,AE213,_xll.ohTrigger($AA$9:$AA$12))</f>
        <v>1.9669925322867446E-2</v>
      </c>
      <c r="AI213" s="49">
        <f>_xll.qlIndexFixing($V$5,_xll.qlInterestRateIndexFixingDate($V$5,AD213,trigger),,trigger)</f>
        <v>1.9580434214839938E-2</v>
      </c>
      <c r="AJ213" s="49">
        <f t="shared" si="17"/>
        <v>8.9491108027507649E-5</v>
      </c>
      <c r="AK213" s="52">
        <f t="shared" si="18"/>
        <v>0.99545035852660457</v>
      </c>
    </row>
    <row r="214" spans="29:37" x14ac:dyDescent="0.2">
      <c r="AC214" s="44" t="s">
        <v>74</v>
      </c>
      <c r="AD214" s="45">
        <f>_xll.qlCalendarAdvance(calendar,AD213,AC214,,,trigger)</f>
        <v>48851</v>
      </c>
      <c r="AE214" s="45">
        <f>_xll.qlInterestRateIndexMaturity($V$5,AD214,trigger)</f>
        <v>48942</v>
      </c>
      <c r="AF214" s="49">
        <f>_xll.qlTenorBasisValue($V$13,AD214,trigger)</f>
        <v>7.1245326022042208E-4</v>
      </c>
      <c r="AG214" s="49">
        <f>_xll.qlTenorBasisForwardRate($V$13,AD214,_xll.ohTrigger($AA$9:$AA$12))</f>
        <v>1.9614918575113882E-2</v>
      </c>
      <c r="AH214" s="49">
        <f>_xll.qlTenorBasisForwardRate2($V$13,AD214,AE214,_xll.ohTrigger($AA$9:$AA$12))</f>
        <v>1.9614918575113882E-2</v>
      </c>
      <c r="AI214" s="49">
        <f>_xll.qlIndexFixing($V$5,_xll.qlInterestRateIndexFixingDate($V$5,AD214,trigger),,trigger)</f>
        <v>1.9525268280403379E-2</v>
      </c>
      <c r="AJ214" s="49">
        <f t="shared" si="17"/>
        <v>8.9650294710502676E-5</v>
      </c>
      <c r="AK214" s="52">
        <f t="shared" si="18"/>
        <v>0.99542948422818101</v>
      </c>
    </row>
    <row r="215" spans="29:37" x14ac:dyDescent="0.2">
      <c r="AC215" s="44" t="s">
        <v>74</v>
      </c>
      <c r="AD215" s="45">
        <f>_xll.qlCalendarAdvance(calendar,AD214,AC215,,,trigger)</f>
        <v>48883</v>
      </c>
      <c r="AE215" s="45">
        <f>_xll.qlInterestRateIndexMaturity($V$5,AD215,trigger)</f>
        <v>48975</v>
      </c>
      <c r="AF215" s="49">
        <f>_xll.qlTenorBasisValue($V$13,AD215,trigger)</f>
        <v>7.0704481430015518E-4</v>
      </c>
      <c r="AG215" s="49">
        <f>_xll.qlTenorBasisForwardRate($V$13,AD215,_xll.ohTrigger($AA$9:$AA$12))</f>
        <v>1.9556627435632818E-2</v>
      </c>
      <c r="AH215" s="49">
        <f>_xll.qlTenorBasisForwardRate2($V$13,AD215,AE215,_xll.ohTrigger($AA$9:$AA$12))</f>
        <v>1.9556627435632818E-2</v>
      </c>
      <c r="AI215" s="49">
        <f>_xll.qlIndexFixing($V$5,_xll.qlInterestRateIndexFixingDate($V$5,AD215,trigger),,trigger)</f>
        <v>1.9466750607441675E-2</v>
      </c>
      <c r="AJ215" s="49">
        <f t="shared" si="17"/>
        <v>8.9876828191143288E-5</v>
      </c>
      <c r="AK215" s="52">
        <f t="shared" si="18"/>
        <v>0.99540427773209073</v>
      </c>
    </row>
    <row r="216" spans="29:37" x14ac:dyDescent="0.2">
      <c r="AC216" s="44" t="s">
        <v>74</v>
      </c>
      <c r="AD216" s="45">
        <f>_xll.qlCalendarAdvance(calendar,AD215,AC216,,,trigger)</f>
        <v>48913</v>
      </c>
      <c r="AE216" s="45">
        <f>_xll.qlInterestRateIndexMaturity($V$5,AD216,trigger)</f>
        <v>49003</v>
      </c>
      <c r="AF216" s="49">
        <f>_xll.qlTenorBasisValue($V$13,AD216,trigger)</f>
        <v>7.0201028555835342E-4</v>
      </c>
      <c r="AG216" s="49">
        <f>_xll.qlTenorBasisForwardRate($V$13,AD216,_xll.ohTrigger($AA$9:$AA$12))</f>
        <v>1.9502430756661582E-2</v>
      </c>
      <c r="AH216" s="49">
        <f>_xll.qlTenorBasisForwardRate2($V$13,AD216,AE216,_xll.ohTrigger($AA$9:$AA$12))</f>
        <v>1.9502430756661582E-2</v>
      </c>
      <c r="AI216" s="49">
        <f>_xll.qlIndexFixing($V$5,_xll.qlInterestRateIndexFixingDate($V$5,AD216,trigger),,trigger)</f>
        <v>1.941232673514115E-2</v>
      </c>
      <c r="AJ216" s="49">
        <f t="shared" si="17"/>
        <v>9.0104021520431843E-5</v>
      </c>
      <c r="AK216" s="52">
        <f t="shared" si="18"/>
        <v>0.99537985686785968</v>
      </c>
    </row>
    <row r="217" spans="29:37" x14ac:dyDescent="0.2">
      <c r="AC217" s="44" t="s">
        <v>74</v>
      </c>
      <c r="AD217" s="45">
        <f>_xll.qlCalendarAdvance(calendar,AD216,AC217,,,trigger)</f>
        <v>48943</v>
      </c>
      <c r="AE217" s="45">
        <f>_xll.qlInterestRateIndexMaturity($V$5,AD217,trigger)</f>
        <v>49034</v>
      </c>
      <c r="AF217" s="49">
        <f>_xll.qlTenorBasisValue($V$13,AD217,trigger)</f>
        <v>6.9701042910739011E-4</v>
      </c>
      <c r="AG217" s="49">
        <f>_xll.qlTenorBasisForwardRate($V$13,AD217,_xll.ohTrigger($AA$9:$AA$12))</f>
        <v>1.9446372570220423E-2</v>
      </c>
      <c r="AH217" s="49">
        <f>_xll.qlTenorBasisForwardRate2($V$13,AD217,AE217,_xll.ohTrigger($AA$9:$AA$12))</f>
        <v>1.9446372570220423E-2</v>
      </c>
      <c r="AI217" s="49">
        <f>_xll.qlIndexFixing($V$5,_xll.qlInterestRateIndexFixingDate($V$5,AD217,trigger),,trigger)</f>
        <v>1.9355972785637558E-2</v>
      </c>
      <c r="AJ217" s="49">
        <f t="shared" si="17"/>
        <v>9.0399784582865378E-5</v>
      </c>
      <c r="AK217" s="52">
        <f t="shared" si="18"/>
        <v>0.99535132918715641</v>
      </c>
    </row>
    <row r="218" spans="29:37" x14ac:dyDescent="0.2">
      <c r="AC218" s="44" t="s">
        <v>74</v>
      </c>
      <c r="AD218" s="45">
        <f>_xll.qlCalendarAdvance(calendar,AD217,AC218,,,trigger)</f>
        <v>48974</v>
      </c>
      <c r="AE218" s="45">
        <f>_xll.qlInterestRateIndexMaturity($V$5,AD218,trigger)</f>
        <v>49062</v>
      </c>
      <c r="AF218" s="49">
        <f>_xll.qlTenorBasisValue($V$13,AD218,trigger)</f>
        <v>6.9188026973981964E-4</v>
      </c>
      <c r="AG218" s="49">
        <f>_xll.qlTenorBasisForwardRate($V$13,AD218,_xll.ohTrigger($AA$9:$AA$12))</f>
        <v>1.9389436713980392E-2</v>
      </c>
      <c r="AH218" s="49">
        <f>_xll.qlTenorBasisForwardRate2($V$13,AD218,AE218,_xll.ohTrigger($AA$9:$AA$12))</f>
        <v>1.9389436713980392E-2</v>
      </c>
      <c r="AI218" s="49">
        <f>_xll.qlIndexFixing($V$5,_xll.qlInterestRateIndexFixingDate($V$5,AD218,trigger),,trigger)</f>
        <v>1.9298731903682222E-2</v>
      </c>
      <c r="AJ218" s="49">
        <f t="shared" si="17"/>
        <v>9.0704810298169319E-5</v>
      </c>
      <c r="AK218" s="52">
        <f t="shared" si="18"/>
        <v>0.9953219471181044</v>
      </c>
    </row>
    <row r="219" spans="29:37" x14ac:dyDescent="0.2">
      <c r="AC219" s="44" t="s">
        <v>74</v>
      </c>
      <c r="AD219" s="45">
        <f>_xll.qlCalendarAdvance(calendar,AD218,AC219,,,trigger)</f>
        <v>49003</v>
      </c>
      <c r="AE219" s="45">
        <f>_xll.qlInterestRateIndexMaturity($V$5,AD219,trigger)</f>
        <v>49095</v>
      </c>
      <c r="AF219" s="49">
        <f>_xll.qlTenorBasisValue($V$13,AD219,trigger)</f>
        <v>6.8711447982578724E-4</v>
      </c>
      <c r="AG219" s="49">
        <f>_xll.qlTenorBasisForwardRate($V$13,AD219,_xll.ohTrigger($AA$9:$AA$12))</f>
        <v>1.9332588156662334E-2</v>
      </c>
      <c r="AH219" s="49">
        <f>_xll.qlTenorBasisForwardRate2($V$13,AD219,AE219,_xll.ohTrigger($AA$9:$AA$12))</f>
        <v>1.9332588156662334E-2</v>
      </c>
      <c r="AI219" s="49">
        <f>_xll.qlIndexFixing($V$5,_xll.qlInterestRateIndexFixingDate($V$5,AD219,trigger),,trigger)</f>
        <v>1.9241483830096072E-2</v>
      </c>
      <c r="AJ219" s="49">
        <f t="shared" si="17"/>
        <v>9.1104326566261717E-5</v>
      </c>
      <c r="AK219" s="52">
        <f t="shared" si="18"/>
        <v>0.99528752561074629</v>
      </c>
    </row>
    <row r="220" spans="29:37" x14ac:dyDescent="0.2">
      <c r="AC220" s="44" t="s">
        <v>74</v>
      </c>
      <c r="AD220" s="45">
        <f>_xll.qlCalendarAdvance(calendar,AD219,AC220,,,trigger)</f>
        <v>49031</v>
      </c>
      <c r="AE220" s="45">
        <f>_xll.qlInterestRateIndexMaturity($V$5,AD220,trigger)</f>
        <v>49123</v>
      </c>
      <c r="AF220" s="49">
        <f>_xll.qlTenorBasisValue($V$13,AD220,trigger)</f>
        <v>6.8254359452522893E-4</v>
      </c>
      <c r="AG220" s="49">
        <f>_xll.qlTenorBasisForwardRate($V$13,AD220,_xll.ohTrigger($AA$9:$AA$12))</f>
        <v>1.927875810550404E-2</v>
      </c>
      <c r="AH220" s="49">
        <f>_xll.qlTenorBasisForwardRate2($V$13,AD220,AE220,_xll.ohTrigger($AA$9:$AA$12))</f>
        <v>1.927875810550404E-2</v>
      </c>
      <c r="AI220" s="49">
        <f>_xll.qlIndexFixing($V$5,_xll.qlInterestRateIndexFixingDate($V$5,AD220,trigger),,trigger)</f>
        <v>1.9187274984324709E-2</v>
      </c>
      <c r="AJ220" s="49">
        <f t="shared" si="17"/>
        <v>9.1483121179330301E-5</v>
      </c>
      <c r="AK220" s="52">
        <f t="shared" si="18"/>
        <v>0.99525471917440511</v>
      </c>
    </row>
    <row r="221" spans="29:37" x14ac:dyDescent="0.2">
      <c r="AC221" s="44" t="s">
        <v>74</v>
      </c>
      <c r="AD221" s="45">
        <f>_xll.qlCalendarAdvance(calendar,AD220,AC221,,,trigger)</f>
        <v>49062</v>
      </c>
      <c r="AE221" s="45">
        <f>_xll.qlInterestRateIndexMaturity($V$5,AD221,trigger)</f>
        <v>49156</v>
      </c>
      <c r="AF221" s="49">
        <f>_xll.qlTenorBasisValue($V$13,AD221,trigger)</f>
        <v>6.7751792734336278E-4</v>
      </c>
      <c r="AG221" s="49">
        <f>_xll.qlTenorBasisForwardRate($V$13,AD221,_xll.ohTrigger($AA$9:$AA$12))</f>
        <v>1.9217530230610885E-2</v>
      </c>
      <c r="AH221" s="49">
        <f>_xll.qlTenorBasisForwardRate2($V$13,AD221,AE221,_xll.ohTrigger($AA$9:$AA$12))</f>
        <v>1.9217530230610885E-2</v>
      </c>
      <c r="AI221" s="49">
        <f>_xll.qlIndexFixing($V$5,_xll.qlInterestRateIndexFixingDate($V$5,AD221,trigger),,trigger)</f>
        <v>1.91255612031925E-2</v>
      </c>
      <c r="AJ221" s="49">
        <f t="shared" si="17"/>
        <v>9.1969027418384308E-5</v>
      </c>
      <c r="AK221" s="52">
        <f t="shared" si="18"/>
        <v>0.99521431597532284</v>
      </c>
    </row>
    <row r="222" spans="29:37" x14ac:dyDescent="0.2">
      <c r="AC222" s="44" t="s">
        <v>74</v>
      </c>
      <c r="AD222" s="45">
        <f>_xll.qlCalendarAdvance(calendar,AD221,AC222,,,trigger)</f>
        <v>49093</v>
      </c>
      <c r="AE222" s="45">
        <f>_xll.qlInterestRateIndexMaturity($V$5,AD222,trigger)</f>
        <v>49185</v>
      </c>
      <c r="AF222" s="49">
        <f>_xll.qlTenorBasisValue($V$13,AD222,trigger)</f>
        <v>6.7252891024283969E-4</v>
      </c>
      <c r="AG222" s="49">
        <f>_xll.qlTenorBasisForwardRate($V$13,AD222,_xll.ohTrigger($AA$9:$AA$12))</f>
        <v>1.915746954380643E-2</v>
      </c>
      <c r="AH222" s="49">
        <f>_xll.qlTenorBasisForwardRate2($V$13,AD222,AE222,_xll.ohTrigger($AA$9:$AA$12))</f>
        <v>1.915746954380643E-2</v>
      </c>
      <c r="AI222" s="49">
        <f>_xll.qlIndexFixing($V$5,_xll.qlInterestRateIndexFixingDate($V$5,AD222,trigger),,trigger)</f>
        <v>1.9065024154430673E-2</v>
      </c>
      <c r="AJ222" s="49">
        <f t="shared" si="17"/>
        <v>9.2445389375757359E-5</v>
      </c>
      <c r="AK222" s="52">
        <f t="shared" si="18"/>
        <v>0.99517444675225153</v>
      </c>
    </row>
    <row r="223" spans="29:37" x14ac:dyDescent="0.2">
      <c r="AC223" s="44" t="s">
        <v>74</v>
      </c>
      <c r="AD223" s="45">
        <f>_xll.qlCalendarAdvance(calendar,AD222,AC223,,,trigger)</f>
        <v>49124</v>
      </c>
      <c r="AE223" s="45">
        <f>_xll.qlInterestRateIndexMaturity($V$5,AD223,trigger)</f>
        <v>49216</v>
      </c>
      <c r="AF223" s="49">
        <f>_xll.qlTenorBasisValue($V$13,AD223,trigger)</f>
        <v>6.6757645323106446E-4</v>
      </c>
      <c r="AG223" s="49">
        <f>_xll.qlTenorBasisForwardRate($V$13,AD223,_xll.ohTrigger($AA$9:$AA$12))</f>
        <v>1.9095743441317967E-2</v>
      </c>
      <c r="AH223" s="49">
        <f>_xll.qlTenorBasisForwardRate2($V$13,AD223,AE223,_xll.ohTrigger($AA$9:$AA$12))</f>
        <v>1.9095743441317967E-2</v>
      </c>
      <c r="AI223" s="49">
        <f>_xll.qlIndexFixing($V$5,_xll.qlInterestRateIndexFixingDate($V$5,AD223,trigger),,trigger)</f>
        <v>1.9002753381216295E-2</v>
      </c>
      <c r="AJ223" s="49">
        <f t="shared" si="17"/>
        <v>9.2990060101671296E-5</v>
      </c>
      <c r="AK223" s="52">
        <f t="shared" si="18"/>
        <v>0.99513032522732436</v>
      </c>
    </row>
    <row r="224" spans="29:37" x14ac:dyDescent="0.2">
      <c r="AC224" s="44" t="s">
        <v>74</v>
      </c>
      <c r="AD224" s="45">
        <f>_xll.qlCalendarAdvance(calendar,AD223,AC224,,,trigger)</f>
        <v>49156</v>
      </c>
      <c r="AE224" s="45">
        <f>_xll.qlInterestRateIndexMaturity($V$5,AD224,trigger)</f>
        <v>49248</v>
      </c>
      <c r="AF224" s="49">
        <f>_xll.qlTenorBasisValue($V$13,AD224,trigger)</f>
        <v>6.6250248796804231E-4</v>
      </c>
      <c r="AG224" s="49">
        <f>_xll.qlTenorBasisForwardRate($V$13,AD224,_xll.ohTrigger($AA$9:$AA$12))</f>
        <v>1.9031269532599992E-2</v>
      </c>
      <c r="AH224" s="49">
        <f>_xll.qlTenorBasisForwardRate2($V$13,AD224,AE224,_xll.ohTrigger($AA$9:$AA$12))</f>
        <v>1.9031269532599992E-2</v>
      </c>
      <c r="AI224" s="49">
        <f>_xll.qlIndexFixing($V$5,_xll.qlInterestRateIndexFixingDate($V$5,AD224,trigger),,trigger)</f>
        <v>1.8937673007919764E-2</v>
      </c>
      <c r="AJ224" s="49">
        <f t="shared" si="17"/>
        <v>9.3596524680227694E-5</v>
      </c>
      <c r="AK224" s="52">
        <f t="shared" si="18"/>
        <v>0.99508196105783175</v>
      </c>
    </row>
    <row r="225" spans="29:37" x14ac:dyDescent="0.2">
      <c r="AC225" s="44" t="s">
        <v>74</v>
      </c>
      <c r="AD225" s="45">
        <f>_xll.qlCalendarAdvance(calendar,AD224,AC225,,,trigger)</f>
        <v>49187</v>
      </c>
      <c r="AE225" s="45">
        <f>_xll.qlInterestRateIndexMaturity($V$5,AD225,trigger)</f>
        <v>49278</v>
      </c>
      <c r="AF225" s="49">
        <f>_xll.qlTenorBasisValue($V$13,AD225,trigger)</f>
        <v>6.5762403662898532E-4</v>
      </c>
      <c r="AG225" s="49">
        <f>_xll.qlTenorBasisForwardRate($V$13,AD225,_xll.ohTrigger($AA$9:$AA$12))</f>
        <v>1.8968609063181027E-2</v>
      </c>
      <c r="AH225" s="49">
        <f>_xll.qlTenorBasisForwardRate2($V$13,AD225,AE225,_xll.ohTrigger($AA$9:$AA$12))</f>
        <v>1.8968609063181027E-2</v>
      </c>
      <c r="AI225" s="49">
        <f>_xll.qlIndexFixing($V$5,_xll.qlInterestRateIndexFixingDate($V$5,AD225,trigger),,trigger)</f>
        <v>1.8874398107446306E-2</v>
      </c>
      <c r="AJ225" s="49">
        <f t="shared" si="17"/>
        <v>9.4210955734721352E-5</v>
      </c>
      <c r="AK225" s="52">
        <f t="shared" si="18"/>
        <v>0.9950333229273205</v>
      </c>
    </row>
    <row r="226" spans="29:37" x14ac:dyDescent="0.2">
      <c r="AC226" s="44" t="s">
        <v>74</v>
      </c>
      <c r="AD226" s="45">
        <f>_xll.qlCalendarAdvance(calendar,AD225,AC226,,,trigger)</f>
        <v>49219</v>
      </c>
      <c r="AE226" s="45">
        <f>_xll.qlInterestRateIndexMaturity($V$5,AD226,trigger)</f>
        <v>49311</v>
      </c>
      <c r="AF226" s="49">
        <f>_xll.qlTenorBasisValue($V$13,AD226,trigger)</f>
        <v>6.5262625128592144E-4</v>
      </c>
      <c r="AG226" s="49">
        <f>_xll.qlTenorBasisForwardRate($V$13,AD226,_xll.ohTrigger($AA$9:$AA$12))</f>
        <v>1.8902089764562705E-2</v>
      </c>
      <c r="AH226" s="49">
        <f>_xll.qlTenorBasisForwardRate2($V$13,AD226,AE226,_xll.ohTrigger($AA$9:$AA$12))</f>
        <v>1.8902089764562705E-2</v>
      </c>
      <c r="AI226" s="49">
        <f>_xll.qlIndexFixing($V$5,_xll.qlInterestRateIndexFixingDate($V$5,AD226,trigger),,trigger)</f>
        <v>1.8807168609210372E-2</v>
      </c>
      <c r="AJ226" s="49">
        <f t="shared" si="17"/>
        <v>9.4921155352332975E-5</v>
      </c>
      <c r="AK226" s="52">
        <f t="shared" si="18"/>
        <v>0.99497827189825916</v>
      </c>
    </row>
    <row r="227" spans="29:37" x14ac:dyDescent="0.2">
      <c r="AC227" s="44" t="s">
        <v>74</v>
      </c>
      <c r="AD227" s="45">
        <f>_xll.qlCalendarAdvance(calendar,AD226,AC227,,,trigger)</f>
        <v>49250</v>
      </c>
      <c r="AE227" s="45">
        <f>_xll.qlInterestRateIndexMaturity($V$5,AD227,trigger)</f>
        <v>49342</v>
      </c>
      <c r="AF227" s="49">
        <f>_xll.qlTenorBasisValue($V$13,AD227,trigger)</f>
        <v>6.478213850833139E-4</v>
      </c>
      <c r="AG227" s="49">
        <f>_xll.qlTenorBasisForwardRate($V$13,AD227,_xll.ohTrigger($AA$9:$AA$12))</f>
        <v>1.8837430964622398E-2</v>
      </c>
      <c r="AH227" s="49">
        <f>_xll.qlTenorBasisForwardRate2($V$13,AD227,AE227,_xll.ohTrigger($AA$9:$AA$12))</f>
        <v>1.8837430964622398E-2</v>
      </c>
      <c r="AI227" s="49">
        <f>_xll.qlIndexFixing($V$5,_xll.qlInterestRateIndexFixingDate($V$5,AD227,trigger),,trigger)</f>
        <v>1.874179471151427E-2</v>
      </c>
      <c r="AJ227" s="49">
        <f t="shared" si="17"/>
        <v>9.5636253108127844E-5</v>
      </c>
      <c r="AK227" s="52">
        <f t="shared" si="18"/>
        <v>0.99492307346539255</v>
      </c>
    </row>
    <row r="228" spans="29:37" x14ac:dyDescent="0.2">
      <c r="AC228" s="44" t="s">
        <v>74</v>
      </c>
      <c r="AD228" s="45">
        <f>_xll.qlCalendarAdvance(calendar,AD227,AC228,,,trigger)</f>
        <v>49282</v>
      </c>
      <c r="AE228" s="45">
        <f>_xll.qlInterestRateIndexMaturity($V$5,AD228,trigger)</f>
        <v>49373</v>
      </c>
      <c r="AF228" s="49">
        <f>_xll.qlTenorBasisValue($V$13,AD228,trigger)</f>
        <v>6.4289932965603354E-4</v>
      </c>
      <c r="AG228" s="49">
        <f>_xll.qlTenorBasisForwardRate($V$13,AD228,_xll.ohTrigger($AA$9:$AA$12))</f>
        <v>1.8770507036550272E-2</v>
      </c>
      <c r="AH228" s="49">
        <f>_xll.qlTenorBasisForwardRate2($V$13,AD228,AE228,_xll.ohTrigger($AA$9:$AA$12))</f>
        <v>1.8770507036550272E-2</v>
      </c>
      <c r="AI228" s="49">
        <f>_xll.qlIndexFixing($V$5,_xll.qlInterestRateIndexFixingDate($V$5,AD228,trigger),,trigger)</f>
        <v>1.8674106937605111E-2</v>
      </c>
      <c r="AJ228" s="49">
        <f t="shared" si="17"/>
        <v>9.640009894516105E-5</v>
      </c>
      <c r="AK228" s="52">
        <f t="shared" si="18"/>
        <v>0.99486427837258473</v>
      </c>
    </row>
    <row r="229" spans="29:37" x14ac:dyDescent="0.2">
      <c r="AC229" s="44" t="s">
        <v>74</v>
      </c>
      <c r="AD229" s="45">
        <f>_xll.qlCalendarAdvance(calendar,AD228,AC229,,,trigger)</f>
        <v>49313</v>
      </c>
      <c r="AE229" s="45">
        <f>_xll.qlInterestRateIndexMaturity($V$5,AD229,trigger)</f>
        <v>49403</v>
      </c>
      <c r="AF229" s="49">
        <f>_xll.qlTenorBasisValue($V$13,AD229,trigger)</f>
        <v>6.3816759773071587E-4</v>
      </c>
      <c r="AG229" s="49">
        <f>_xll.qlTenorBasisForwardRate($V$13,AD229,_xll.ohTrigger($AA$9:$AA$12))</f>
        <v>1.8704988743300177E-2</v>
      </c>
      <c r="AH229" s="49">
        <f>_xll.qlTenorBasisForwardRate2($V$13,AD229,AE229,_xll.ohTrigger($AA$9:$AA$12))</f>
        <v>1.8704988743300177E-2</v>
      </c>
      <c r="AI229" s="49">
        <f>_xll.qlIndexFixing($V$5,_xll.qlInterestRateIndexFixingDate($V$5,AD229,trigger),,trigger)</f>
        <v>1.8607808551872829E-2</v>
      </c>
      <c r="AJ229" s="49">
        <f t="shared" si="17"/>
        <v>9.7180191427348461E-5</v>
      </c>
      <c r="AK229" s="52">
        <f t="shared" si="18"/>
        <v>0.99480458434051944</v>
      </c>
    </row>
    <row r="230" spans="29:37" x14ac:dyDescent="0.2">
      <c r="AC230" s="44" t="s">
        <v>74</v>
      </c>
      <c r="AD230" s="45">
        <f>_xll.qlCalendarAdvance(calendar,AD229,AC230,,,trigger)</f>
        <v>49345</v>
      </c>
      <c r="AE230" s="45">
        <f>_xll.qlInterestRateIndexMaturity($V$5,AD230,trigger)</f>
        <v>49436</v>
      </c>
      <c r="AF230" s="49">
        <f>_xll.qlTenorBasisValue($V$13,AD230,trigger)</f>
        <v>6.3332079191534194E-4</v>
      </c>
      <c r="AG230" s="49">
        <f>_xll.qlTenorBasisForwardRate($V$13,AD230,_xll.ohTrigger($AA$9:$AA$12))</f>
        <v>1.863539543496693E-2</v>
      </c>
      <c r="AH230" s="49">
        <f>_xll.qlTenorBasisForwardRate2($V$13,AD230,AE230,_xll.ohTrigger($AA$9:$AA$12))</f>
        <v>1.863539543496693E-2</v>
      </c>
      <c r="AI230" s="49">
        <f>_xll.qlIndexFixing($V$5,_xll.qlInterestRateIndexFixingDate($V$5,AD230,trigger),,trigger)</f>
        <v>1.8537329056741936E-2</v>
      </c>
      <c r="AJ230" s="49">
        <f t="shared" si="17"/>
        <v>9.8066378224993811E-5</v>
      </c>
      <c r="AK230" s="52">
        <f t="shared" si="18"/>
        <v>0.9947376282640622</v>
      </c>
    </row>
    <row r="231" spans="29:37" x14ac:dyDescent="0.2">
      <c r="AC231" s="44" t="s">
        <v>74</v>
      </c>
      <c r="AD231" s="45">
        <f>_xll.qlCalendarAdvance(calendar,AD230,AC231,,,trigger)</f>
        <v>49373</v>
      </c>
      <c r="AE231" s="45">
        <f>_xll.qlInterestRateIndexMaturity($V$5,AD231,trigger)</f>
        <v>49465</v>
      </c>
      <c r="AF231" s="49">
        <f>_xll.qlTenorBasisValue($V$13,AD231,trigger)</f>
        <v>6.2911103700782022E-4</v>
      </c>
      <c r="AG231" s="49">
        <f>_xll.qlTenorBasisForwardRate($V$13,AD231,_xll.ohTrigger($AA$9:$AA$12))</f>
        <v>1.8573766358230874E-2</v>
      </c>
      <c r="AH231" s="49">
        <f>_xll.qlTenorBasisForwardRate2($V$13,AD231,AE231,_xll.ohTrigger($AA$9:$AA$12))</f>
        <v>1.8573766358230874E-2</v>
      </c>
      <c r="AI231" s="49">
        <f>_xll.qlIndexFixing($V$5,_xll.qlInterestRateIndexFixingDate($V$5,AD231,trigger),,trigger)</f>
        <v>1.8474885031367821E-2</v>
      </c>
      <c r="AJ231" s="49">
        <f t="shared" si="17"/>
        <v>9.8881326863052565E-5</v>
      </c>
      <c r="AK231" s="52">
        <f t="shared" si="18"/>
        <v>0.99467629101411448</v>
      </c>
    </row>
    <row r="232" spans="29:37" x14ac:dyDescent="0.2">
      <c r="AC232" s="44" t="s">
        <v>74</v>
      </c>
      <c r="AD232" s="45">
        <f>_xll.qlCalendarAdvance(calendar,AD231,AC232,,,trigger)</f>
        <v>49404</v>
      </c>
      <c r="AE232" s="45">
        <f>_xll.qlInterestRateIndexMaturity($V$5,AD232,trigger)</f>
        <v>49495</v>
      </c>
      <c r="AF232" s="49">
        <f>_xll.qlTenorBasisValue($V$13,AD232,trigger)</f>
        <v>6.2448409036507926E-4</v>
      </c>
      <c r="AG232" s="49">
        <f>_xll.qlTenorBasisForwardRate($V$13,AD232,_xll.ohTrigger($AA$9:$AA$12))</f>
        <v>1.8506157704552387E-2</v>
      </c>
      <c r="AH232" s="49">
        <f>_xll.qlTenorBasisForwardRate2($V$13,AD232,AE232,_xll.ohTrigger($AA$9:$AA$12))</f>
        <v>1.8506157704552387E-2</v>
      </c>
      <c r="AI232" s="49">
        <f>_xll.qlIndexFixing($V$5,_xll.qlInterestRateIndexFixingDate($V$5,AD232,trigger),,trigger)</f>
        <v>1.8406377153134552E-2</v>
      </c>
      <c r="AJ232" s="49">
        <f t="shared" si="17"/>
        <v>9.9780551417835706E-5</v>
      </c>
      <c r="AK232" s="52">
        <f t="shared" si="18"/>
        <v>0.99460825131770647</v>
      </c>
    </row>
    <row r="233" spans="29:37" x14ac:dyDescent="0.2">
      <c r="AC233" s="44" t="s">
        <v>74</v>
      </c>
      <c r="AD233" s="45">
        <f>_xll.qlCalendarAdvance(calendar,AD232,AC233,,,trigger)</f>
        <v>49436</v>
      </c>
      <c r="AE233" s="45">
        <f>_xll.qlInterestRateIndexMaturity($V$5,AD233,trigger)</f>
        <v>49528</v>
      </c>
      <c r="AF233" s="49">
        <f>_xll.qlTenorBasisValue($V$13,AD233,trigger)</f>
        <v>6.1974507342430808E-4</v>
      </c>
      <c r="AG233" s="49">
        <f>_xll.qlTenorBasisForwardRate($V$13,AD233,_xll.ohTrigger($AA$9:$AA$12))</f>
        <v>1.8434315196145246E-2</v>
      </c>
      <c r="AH233" s="49">
        <f>_xll.qlTenorBasisForwardRate2($V$13,AD233,AE233,_xll.ohTrigger($AA$9:$AA$12))</f>
        <v>1.8434315196145246E-2</v>
      </c>
      <c r="AI233" s="49">
        <f>_xll.qlIndexFixing($V$5,_xll.qlInterestRateIndexFixingDate($V$5,AD233,trigger),,trigger)</f>
        <v>1.8333521883325678E-2</v>
      </c>
      <c r="AJ233" s="49">
        <f t="shared" si="17"/>
        <v>1.0079331281956719E-4</v>
      </c>
      <c r="AK233" s="52">
        <f t="shared" si="18"/>
        <v>0.99453229958655343</v>
      </c>
    </row>
    <row r="234" spans="29:37" x14ac:dyDescent="0.2">
      <c r="AC234" s="44" t="s">
        <v>74</v>
      </c>
      <c r="AD234" s="45">
        <f>_xll.qlCalendarAdvance(calendar,AD233,AC234,,,trigger)</f>
        <v>49467</v>
      </c>
      <c r="AE234" s="45">
        <f>_xll.qlInterestRateIndexMaturity($V$5,AD234,trigger)</f>
        <v>49559</v>
      </c>
      <c r="AF234" s="49">
        <f>_xll.qlTenorBasisValue($V$13,AD234,trigger)</f>
        <v>6.1519004309380093E-4</v>
      </c>
      <c r="AG234" s="49">
        <f>_xll.qlTenorBasisForwardRate($V$13,AD234,_xll.ohTrigger($AA$9:$AA$12))</f>
        <v>1.8364600871279294E-2</v>
      </c>
      <c r="AH234" s="49">
        <f>_xll.qlTenorBasisForwardRate2($V$13,AD234,AE234,_xll.ohTrigger($AA$9:$AA$12))</f>
        <v>1.8364600871279294E-2</v>
      </c>
      <c r="AI234" s="49">
        <f>_xll.qlIndexFixing($V$5,_xll.qlInterestRateIndexFixingDate($V$5,AD234,trigger),,trigger)</f>
        <v>1.8262805208549695E-2</v>
      </c>
      <c r="AJ234" s="49">
        <f t="shared" si="17"/>
        <v>1.0179566272959864E-4</v>
      </c>
      <c r="AK234" s="52">
        <f t="shared" si="18"/>
        <v>0.99445696296679131</v>
      </c>
    </row>
    <row r="235" spans="29:37" x14ac:dyDescent="0.2">
      <c r="AC235" s="44" t="s">
        <v>74</v>
      </c>
      <c r="AD235" s="45">
        <f>_xll.qlCalendarAdvance(calendar,AD234,AC235,,,trigger)</f>
        <v>49499</v>
      </c>
      <c r="AE235" s="45">
        <f>_xll.qlInterestRateIndexMaturity($V$5,AD235,trigger)</f>
        <v>49591</v>
      </c>
      <c r="AF235" s="49">
        <f>_xll.qlTenorBasisValue($V$13,AD235,trigger)</f>
        <v>6.1052498604248734E-4</v>
      </c>
      <c r="AG235" s="49">
        <f>_xll.qlTenorBasisForwardRate($V$13,AD235,_xll.ohTrigger($AA$9:$AA$12))</f>
        <v>1.8291880583155031E-2</v>
      </c>
      <c r="AH235" s="49">
        <f>_xll.qlTenorBasisForwardRate2($V$13,AD235,AE235,_xll.ohTrigger($AA$9:$AA$12))</f>
        <v>1.8291880583155031E-2</v>
      </c>
      <c r="AI235" s="49">
        <f>_xll.qlIndexFixing($V$5,_xll.qlInterestRateIndexFixingDate($V$5,AD235,trigger),,trigger)</f>
        <v>1.8189008000179412E-2</v>
      </c>
      <c r="AJ235" s="49">
        <f t="shared" si="17"/>
        <v>1.0287258297561955E-4</v>
      </c>
      <c r="AK235" s="52">
        <f t="shared" si="18"/>
        <v>0.99437605212280056</v>
      </c>
    </row>
    <row r="236" spans="29:37" x14ac:dyDescent="0.2">
      <c r="AC236" s="44" t="s">
        <v>74</v>
      </c>
      <c r="AD236" s="45">
        <f>_xll.qlCalendarAdvance(calendar,AD235,AC236,,,trigger)</f>
        <v>49530</v>
      </c>
      <c r="AE236" s="45">
        <f>_xll.qlInterestRateIndexMaturity($V$5,AD236,trigger)</f>
        <v>49622</v>
      </c>
      <c r="AF236" s="49">
        <f>_xll.qlTenorBasisValue($V$13,AD236,trigger)</f>
        <v>6.060413309149263E-4</v>
      </c>
      <c r="AG236" s="49">
        <f>_xll.qlTenorBasisForwardRate($V$13,AD236,_xll.ohTrigger($AA$9:$AA$12))</f>
        <v>1.8220853059314299E-2</v>
      </c>
      <c r="AH236" s="49">
        <f>_xll.qlTenorBasisForwardRate2($V$13,AD236,AE236,_xll.ohTrigger($AA$9:$AA$12))</f>
        <v>1.8220853059314299E-2</v>
      </c>
      <c r="AI236" s="49">
        <f>_xll.qlIndexFixing($V$5,_xll.qlInterestRateIndexFixingDate($V$5,AD236,trigger),,trigger)</f>
        <v>1.8116909457790917E-2</v>
      </c>
      <c r="AJ236" s="49">
        <f t="shared" si="17"/>
        <v>1.0394360152338189E-4</v>
      </c>
      <c r="AK236" s="52">
        <f t="shared" si="18"/>
        <v>0.99429534933490682</v>
      </c>
    </row>
    <row r="237" spans="29:37" x14ac:dyDescent="0.2">
      <c r="AC237" s="44" t="s">
        <v>74</v>
      </c>
      <c r="AD237" s="45">
        <f>_xll.qlCalendarAdvance(calendar,AD236,AC237,,,trigger)</f>
        <v>49562</v>
      </c>
      <c r="AE237" s="45">
        <f>_xll.qlInterestRateIndexMaturity($V$5,AD237,trigger)</f>
        <v>49653</v>
      </c>
      <c r="AF237" s="49">
        <f>_xll.qlTenorBasisValue($V$13,AD237,trigger)</f>
        <v>6.0144966342374703E-4</v>
      </c>
      <c r="AG237" s="49">
        <f>_xll.qlTenorBasisForwardRate($V$13,AD237,_xll.ohTrigger($AA$9:$AA$12))</f>
        <v>1.8148121929289284E-2</v>
      </c>
      <c r="AH237" s="49">
        <f>_xll.qlTenorBasisForwardRate2($V$13,AD237,AE237,_xll.ohTrigger($AA$9:$AA$12))</f>
        <v>1.8148121929289284E-2</v>
      </c>
      <c r="AI237" s="49">
        <f>_xll.qlIndexFixing($V$5,_xll.qlInterestRateIndexFixingDate($V$5,AD237,trigger),,trigger)</f>
        <v>1.8043108123005511E-2</v>
      </c>
      <c r="AJ237" s="49">
        <f t="shared" si="17"/>
        <v>1.0501380628377341E-4</v>
      </c>
      <c r="AK237" s="52">
        <f t="shared" si="18"/>
        <v>0.99421351660006807</v>
      </c>
    </row>
    <row r="238" spans="29:37" x14ac:dyDescent="0.2">
      <c r="AC238" s="44" t="s">
        <v>74</v>
      </c>
      <c r="AD238" s="45">
        <f>_xll.qlCalendarAdvance(calendar,AD237,AC238,,,trigger)</f>
        <v>49592</v>
      </c>
      <c r="AE238" s="45">
        <f>_xll.qlInterestRateIndexMaturity($V$5,AD238,trigger)</f>
        <v>49684</v>
      </c>
      <c r="AF238" s="49">
        <f>_xll.qlTenorBasisValue($V$13,AD238,trigger)</f>
        <v>5.9717862847929115E-4</v>
      </c>
      <c r="AG238" s="49">
        <f>_xll.qlTenorBasisForwardRate($V$13,AD238,_xll.ohTrigger($AA$9:$AA$12))</f>
        <v>1.8079015257263884E-2</v>
      </c>
      <c r="AH238" s="49">
        <f>_xll.qlTenorBasisForwardRate2($V$13,AD238,AE238,_xll.ohTrigger($AA$9:$AA$12))</f>
        <v>1.8079015257263884E-2</v>
      </c>
      <c r="AI238" s="49">
        <f>_xll.qlIndexFixing($V$5,_xll.qlInterestRateIndexFixingDate($V$5,AD238,trigger),,trigger)</f>
        <v>1.79730112060505E-2</v>
      </c>
      <c r="AJ238" s="49">
        <f t="shared" si="17"/>
        <v>1.0600405121338405E-4</v>
      </c>
      <c r="AK238" s="52">
        <f t="shared" si="18"/>
        <v>0.99413662471628295</v>
      </c>
    </row>
    <row r="239" spans="29:37" x14ac:dyDescent="0.2">
      <c r="AC239" s="44" t="s">
        <v>74</v>
      </c>
      <c r="AD239" s="45">
        <f>_xll.qlCalendarAdvance(calendar,AD238,AC239,,,trigger)</f>
        <v>49625</v>
      </c>
      <c r="AE239" s="45">
        <f>_xll.qlInterestRateIndexMaturity($V$5,AD239,trigger)</f>
        <v>49717</v>
      </c>
      <c r="AF239" s="49">
        <f>_xll.qlTenorBasisValue($V$13,AD239,trigger)</f>
        <v>5.9251794944791512E-4</v>
      </c>
      <c r="AG239" s="49">
        <f>_xll.qlTenorBasisForwardRate($V$13,AD239,_xll.ohTrigger($AA$9:$AA$12))</f>
        <v>1.8004573029423591E-2</v>
      </c>
      <c r="AH239" s="49">
        <f>_xll.qlTenorBasisForwardRate2($V$13,AD239,AE239,_xll.ohTrigger($AA$9:$AA$12))</f>
        <v>1.8004573029423591E-2</v>
      </c>
      <c r="AI239" s="49">
        <f>_xll.qlIndexFixing($V$5,_xll.qlInterestRateIndexFixingDate($V$5,AD239,trigger),,trigger)</f>
        <v>1.7897595878569341E-2</v>
      </c>
      <c r="AJ239" s="49">
        <f t="shared" si="17"/>
        <v>1.0697715085425039E-4</v>
      </c>
      <c r="AK239" s="52">
        <f t="shared" si="18"/>
        <v>0.99405833447538994</v>
      </c>
    </row>
    <row r="240" spans="29:37" x14ac:dyDescent="0.2">
      <c r="AC240" s="44" t="s">
        <v>74</v>
      </c>
      <c r="AD240" s="45">
        <f>_xll.qlCalendarAdvance(calendar,AD239,AC240,,,trigger)</f>
        <v>49655</v>
      </c>
      <c r="AE240" s="45">
        <f>_xll.qlInterestRateIndexMaturity($V$5,AD240,trigger)</f>
        <v>49746</v>
      </c>
      <c r="AF240" s="49">
        <f>_xll.qlTenorBasisValue($V$13,AD240,trigger)</f>
        <v>5.8831488106829866E-4</v>
      </c>
      <c r="AG240" s="49">
        <f>_xll.qlTenorBasisForwardRate($V$13,AD240,_xll.ohTrigger($AA$9:$AA$12))</f>
        <v>1.7938332914553341E-2</v>
      </c>
      <c r="AH240" s="49">
        <f>_xll.qlTenorBasisForwardRate2($V$13,AD240,AE240,_xll.ohTrigger($AA$9:$AA$12))</f>
        <v>1.7938332914553341E-2</v>
      </c>
      <c r="AI240" s="49">
        <f>_xll.qlIndexFixing($V$5,_xll.qlInterestRateIndexFixingDate($V$5,AD240,trigger),,trigger)</f>
        <v>1.7830575303627617E-2</v>
      </c>
      <c r="AJ240" s="49">
        <f t="shared" si="17"/>
        <v>1.077576109257232E-4</v>
      </c>
      <c r="AK240" s="52">
        <f t="shared" si="18"/>
        <v>0.99399288599230429</v>
      </c>
    </row>
    <row r="241" spans="29:37" x14ac:dyDescent="0.2">
      <c r="AC241" s="44" t="s">
        <v>74</v>
      </c>
      <c r="AD241" s="45">
        <f>_xll.qlCalendarAdvance(calendar,AD240,AC241,,,trigger)</f>
        <v>49688</v>
      </c>
      <c r="AE241" s="45">
        <f>_xll.qlInterestRateIndexMaturity($V$5,AD241,trigger)</f>
        <v>49780</v>
      </c>
      <c r="AF241" s="49">
        <f>_xll.qlTenorBasisValue($V$13,AD241,trigger)</f>
        <v>5.8372864649262131E-4</v>
      </c>
      <c r="AG241" s="49">
        <f>_xll.qlTenorBasisForwardRate($V$13,AD241,_xll.ohTrigger($AA$9:$AA$12))</f>
        <v>1.7864946334757319E-2</v>
      </c>
      <c r="AH241" s="49">
        <f>_xll.qlTenorBasisForwardRate2($V$13,AD241,AE241,_xll.ohTrigger($AA$9:$AA$12))</f>
        <v>1.7864946334757319E-2</v>
      </c>
      <c r="AI241" s="49">
        <f>_xll.qlIndexFixing($V$5,_xll.qlInterestRateIndexFixingDate($V$5,AD241,trigger),,trigger)</f>
        <v>1.7756389796858445E-2</v>
      </c>
      <c r="AJ241" s="49">
        <f t="shared" si="17"/>
        <v>1.0855653789887398E-4</v>
      </c>
      <c r="AK241" s="52">
        <f t="shared" si="18"/>
        <v>0.99392348928092378</v>
      </c>
    </row>
    <row r="242" spans="29:37" x14ac:dyDescent="0.2">
      <c r="AC242" s="44" t="s">
        <v>74</v>
      </c>
      <c r="AD242" s="45">
        <f>_xll.qlCalendarAdvance(calendar,AD241,AC242,,,trigger)</f>
        <v>49719</v>
      </c>
      <c r="AE242" s="45">
        <f>_xll.qlInterestRateIndexMaturity($V$5,AD242,trigger)</f>
        <v>49809</v>
      </c>
      <c r="AF242" s="49">
        <f>_xll.qlTenorBasisValue($V$13,AD242,trigger)</f>
        <v>5.794556542361584E-4</v>
      </c>
      <c r="AG242" s="49">
        <f>_xll.qlTenorBasisForwardRate($V$13,AD242,_xll.ohTrigger($AA$9:$AA$12))</f>
        <v>1.7798714605138599E-2</v>
      </c>
      <c r="AH242" s="49">
        <f>_xll.qlTenorBasisForwardRate2($V$13,AD242,AE242,_xll.ohTrigger($AA$9:$AA$12))</f>
        <v>1.7798714605138599E-2</v>
      </c>
      <c r="AI242" s="49">
        <f>_xll.qlIndexFixing($V$5,_xll.qlInterestRateIndexFixingDate($V$5,AD242,trigger),,trigger)</f>
        <v>1.7689544073761887E-2</v>
      </c>
      <c r="AJ242" s="49">
        <f t="shared" si="17"/>
        <v>1.0917053137671218E-4</v>
      </c>
      <c r="AK242" s="52">
        <f t="shared" si="18"/>
        <v>0.9938663811517493</v>
      </c>
    </row>
    <row r="243" spans="29:37" x14ac:dyDescent="0.2">
      <c r="AC243" s="44" t="s">
        <v>74</v>
      </c>
      <c r="AD243" s="45">
        <f>_xll.qlCalendarAdvance(calendar,AD242,AC243,,,trigger)</f>
        <v>49748</v>
      </c>
      <c r="AE243" s="45">
        <f>_xll.qlInterestRateIndexMaturity($V$5,AD243,trigger)</f>
        <v>49842</v>
      </c>
      <c r="AF243" s="49">
        <f>_xll.qlTenorBasisValue($V$13,AD243,trigger)</f>
        <v>5.7548915148370567E-4</v>
      </c>
      <c r="AG243" s="49">
        <f>_xll.qlTenorBasisForwardRate($V$13,AD243,_xll.ohTrigger($AA$9:$AA$12))</f>
        <v>1.7733750156239406E-2</v>
      </c>
      <c r="AH243" s="49">
        <f>_xll.qlTenorBasisForwardRate2($V$13,AD243,AE243,_xll.ohTrigger($AA$9:$AA$12))</f>
        <v>1.7733750156239406E-2</v>
      </c>
      <c r="AI243" s="49">
        <f>_xll.qlIndexFixing($V$5,_xll.qlInterestRateIndexFixingDate($V$5,AD243,trigger),,trigger)</f>
        <v>1.7624004377858698E-2</v>
      </c>
      <c r="AJ243" s="49">
        <f t="shared" si="17"/>
        <v>1.0974577838070848E-4</v>
      </c>
      <c r="AK243" s="52">
        <f t="shared" si="18"/>
        <v>0.99381147374842793</v>
      </c>
    </row>
    <row r="244" spans="29:37" x14ac:dyDescent="0.2">
      <c r="AC244" s="44" t="s">
        <v>74</v>
      </c>
      <c r="AD244" s="45">
        <f>_xll.qlCalendarAdvance(calendar,AD243,AC244,,,trigger)</f>
        <v>49780</v>
      </c>
      <c r="AE244" s="45">
        <f>_xll.qlInterestRateIndexMaturity($V$5,AD244,trigger)</f>
        <v>49871</v>
      </c>
      <c r="AF244" s="49">
        <f>_xll.qlTenorBasisValue($V$13,AD244,trigger)</f>
        <v>5.7114673445911063E-4</v>
      </c>
      <c r="AG244" s="49">
        <f>_xll.qlTenorBasisForwardRate($V$13,AD244,_xll.ohTrigger($AA$9:$AA$12))</f>
        <v>1.7667533505953396E-2</v>
      </c>
      <c r="AH244" s="49">
        <f>_xll.qlTenorBasisForwardRate2($V$13,AD244,AE244,_xll.ohTrigger($AA$9:$AA$12))</f>
        <v>1.7667533505953396E-2</v>
      </c>
      <c r="AI244" s="49">
        <f>_xll.qlIndexFixing($V$5,_xll.qlInterestRateIndexFixingDate($V$5,AD244,trigger),,trigger)</f>
        <v>1.755734107844811E-2</v>
      </c>
      <c r="AJ244" s="49">
        <f t="shared" si="17"/>
        <v>1.1019242750528666E-4</v>
      </c>
      <c r="AK244" s="52">
        <f t="shared" si="18"/>
        <v>0.99376299880975716</v>
      </c>
    </row>
    <row r="245" spans="29:37" x14ac:dyDescent="0.2">
      <c r="AC245" s="44" t="s">
        <v>74</v>
      </c>
      <c r="AD245" s="45">
        <f>_xll.qlCalendarAdvance(calendar,AD244,AC245,,,trigger)</f>
        <v>49810</v>
      </c>
      <c r="AE245" s="45">
        <f>_xll.qlInterestRateIndexMaturity($V$5,AD245,trigger)</f>
        <v>49902</v>
      </c>
      <c r="AF245" s="49">
        <f>_xll.qlTenorBasisValue($V$13,AD245,trigger)</f>
        <v>5.6710836399384882E-4</v>
      </c>
      <c r="AG245" s="49">
        <f>_xll.qlTenorBasisForwardRate($V$13,AD245,_xll.ohTrigger($AA$9:$AA$12))</f>
        <v>1.7603845131892632E-2</v>
      </c>
      <c r="AH245" s="49">
        <f>_xll.qlTenorBasisForwardRate2($V$13,AD245,AE245,_xll.ohTrigger($AA$9:$AA$12))</f>
        <v>1.7603845131892632E-2</v>
      </c>
      <c r="AI245" s="49">
        <f>_xll.qlIndexFixing($V$5,_xll.qlInterestRateIndexFixingDate($V$5,AD245,trigger),,trigger)</f>
        <v>1.7493273851062138E-2</v>
      </c>
      <c r="AJ245" s="49">
        <f t="shared" si="17"/>
        <v>1.1057128083049456E-4</v>
      </c>
      <c r="AK245" s="52">
        <f t="shared" si="18"/>
        <v>0.99371891311233052</v>
      </c>
    </row>
    <row r="246" spans="29:37" x14ac:dyDescent="0.2">
      <c r="AC246" s="44" t="s">
        <v>74</v>
      </c>
      <c r="AD246" s="45">
        <f>_xll.qlCalendarAdvance(calendar,AD245,AC246,,,trigger)</f>
        <v>49842</v>
      </c>
      <c r="AE246" s="45">
        <f>_xll.qlInterestRateIndexMaturity($V$5,AD246,trigger)</f>
        <v>49934</v>
      </c>
      <c r="AF246" s="49">
        <f>_xll.qlTenorBasisValue($V$13,AD246,trigger)</f>
        <v>5.6283542774583672E-4</v>
      </c>
      <c r="AG246" s="49">
        <f>_xll.qlTenorBasisForwardRate($V$13,AD246,_xll.ohTrigger($AA$9:$AA$12))</f>
        <v>1.7537385945428981E-2</v>
      </c>
      <c r="AH246" s="49">
        <f>_xll.qlTenorBasisForwardRate2($V$13,AD246,AE246,_xll.ohTrigger($AA$9:$AA$12))</f>
        <v>1.7537385945428981E-2</v>
      </c>
      <c r="AI246" s="49">
        <f>_xll.qlIndexFixing($V$5,_xll.qlInterestRateIndexFixingDate($V$5,AD246,trigger),,trigger)</f>
        <v>1.7426515210012143E-2</v>
      </c>
      <c r="AJ246" s="49">
        <f t="shared" si="17"/>
        <v>1.1087073541683756E-4</v>
      </c>
      <c r="AK246" s="52">
        <f t="shared" si="18"/>
        <v>0.99367803526923371</v>
      </c>
    </row>
    <row r="247" spans="29:37" x14ac:dyDescent="0.2">
      <c r="AC247" s="44" t="s">
        <v>74</v>
      </c>
      <c r="AD247" s="45">
        <f>_xll.qlCalendarAdvance(calendar,AD246,AC247,,,trigger)</f>
        <v>49872</v>
      </c>
      <c r="AE247" s="45">
        <f>_xll.qlInterestRateIndexMaturity($V$5,AD247,trigger)</f>
        <v>49964</v>
      </c>
      <c r="AF247" s="49">
        <f>_xll.qlTenorBasisValue($V$13,AD247,trigger)</f>
        <v>5.5886189153617118E-4</v>
      </c>
      <c r="AG247" s="49">
        <f>_xll.qlTenorBasisForwardRate($V$13,AD247,_xll.ohTrigger($AA$9:$AA$12))</f>
        <v>1.747584483980269E-2</v>
      </c>
      <c r="AH247" s="49">
        <f>_xll.qlTenorBasisForwardRate2($V$13,AD247,AE247,_xll.ohTrigger($AA$9:$AA$12))</f>
        <v>1.747584483980269E-2</v>
      </c>
      <c r="AI247" s="49">
        <f>_xll.qlIndexFixing($V$5,_xll.qlInterestRateIndexFixingDate($V$5,AD247,trigger),,trigger)</f>
        <v>1.7364780158685485E-2</v>
      </c>
      <c r="AJ247" s="49">
        <f t="shared" si="17"/>
        <v>1.110646811172053E-4</v>
      </c>
      <c r="AK247" s="52">
        <f t="shared" si="18"/>
        <v>0.99364467457022476</v>
      </c>
    </row>
    <row r="248" spans="29:37" x14ac:dyDescent="0.2">
      <c r="AC248" s="44" t="s">
        <v>74</v>
      </c>
      <c r="AD248" s="45">
        <f>_xll.qlCalendarAdvance(calendar,AD247,AC248,,,trigger)</f>
        <v>49905</v>
      </c>
      <c r="AE248" s="45">
        <f>_xll.qlInterestRateIndexMaturity($V$5,AD248,trigger)</f>
        <v>49997</v>
      </c>
      <c r="AF248" s="49">
        <f>_xll.qlTenorBasisValue($V$13,AD248,trigger)</f>
        <v>5.5452697476550883E-4</v>
      </c>
      <c r="AG248" s="49">
        <f>_xll.qlTenorBasisForwardRate($V$13,AD248,_xll.ohTrigger($AA$9:$AA$12))</f>
        <v>1.7409003748001251E-2</v>
      </c>
      <c r="AH248" s="49">
        <f>_xll.qlTenorBasisForwardRate2($V$13,AD248,AE248,_xll.ohTrigger($AA$9:$AA$12))</f>
        <v>1.7409003748001251E-2</v>
      </c>
      <c r="AI248" s="49">
        <f>_xll.qlIndexFixing($V$5,_xll.qlInterestRateIndexFixingDate($V$5,AD248,trigger),,trigger)</f>
        <v>1.7297822948559523E-2</v>
      </c>
      <c r="AJ248" s="49">
        <f t="shared" si="17"/>
        <v>1.1118079944172701E-4</v>
      </c>
      <c r="AK248" s="52">
        <f t="shared" si="18"/>
        <v>0.99361360356680428</v>
      </c>
    </row>
    <row r="249" spans="29:37" x14ac:dyDescent="0.2">
      <c r="AC249" s="44" t="s">
        <v>74</v>
      </c>
      <c r="AD249" s="45">
        <f>_xll.qlCalendarAdvance(calendar,AD248,AC249,,,trigger)</f>
        <v>49936</v>
      </c>
      <c r="AE249" s="45">
        <f>_xll.qlInterestRateIndexMaturity($V$5,AD249,trigger)</f>
        <v>50027</v>
      </c>
      <c r="AF249" s="49">
        <f>_xll.qlTenorBasisValue($V$13,AD249,trigger)</f>
        <v>5.5048894118704369E-4</v>
      </c>
      <c r="AG249" s="49">
        <f>_xll.qlTenorBasisForwardRate($V$13,AD249,_xll.ohTrigger($AA$9:$AA$12))</f>
        <v>1.734759820027048E-2</v>
      </c>
      <c r="AH249" s="49">
        <f>_xll.qlTenorBasisForwardRate2($V$13,AD249,AE249,_xll.ohTrigger($AA$9:$AA$12))</f>
        <v>1.734759820027048E-2</v>
      </c>
      <c r="AI249" s="49">
        <f>_xll.qlIndexFixing($V$5,_xll.qlInterestRateIndexFixingDate($V$5,AD249,trigger),,trigger)</f>
        <v>1.723640545588092E-2</v>
      </c>
      <c r="AJ249" s="49">
        <f t="shared" si="17"/>
        <v>1.1119274438955995E-4</v>
      </c>
      <c r="AK249" s="52">
        <f t="shared" si="18"/>
        <v>0.99359030898076561</v>
      </c>
    </row>
    <row r="250" spans="29:37" x14ac:dyDescent="0.2">
      <c r="AC250" s="44" t="s">
        <v>74</v>
      </c>
      <c r="AD250" s="45">
        <f>_xll.qlCalendarAdvance(calendar,AD249,AC250,,,trigger)</f>
        <v>49968</v>
      </c>
      <c r="AE250" s="45">
        <f>_xll.qlInterestRateIndexMaturity($V$5,AD250,trigger)</f>
        <v>50060</v>
      </c>
      <c r="AF250" s="49">
        <f>_xll.qlTenorBasisValue($V$13,AD250,trigger)</f>
        <v>5.4635518404053747E-4</v>
      </c>
      <c r="AG250" s="49">
        <f>_xll.qlTenorBasisForwardRate($V$13,AD250,_xll.ohTrigger($AA$9:$AA$12))</f>
        <v>1.7283881758051421E-2</v>
      </c>
      <c r="AH250" s="49">
        <f>_xll.qlTenorBasisForwardRate2($V$13,AD250,AE250,_xll.ohTrigger($AA$9:$AA$12))</f>
        <v>1.7283881758051421E-2</v>
      </c>
      <c r="AI250" s="49">
        <f>_xll.qlIndexFixing($V$5,_xll.qlInterestRateIndexFixingDate($V$5,AD250,trigger),,trigger)</f>
        <v>1.7172762921174336E-2</v>
      </c>
      <c r="AJ250" s="49">
        <f t="shared" si="17"/>
        <v>1.1111883687708532E-4</v>
      </c>
      <c r="AK250" s="52">
        <f t="shared" si="18"/>
        <v>0.99357095596738143</v>
      </c>
    </row>
    <row r="251" spans="29:37" x14ac:dyDescent="0.2">
      <c r="AC251" s="44" t="s">
        <v>74</v>
      </c>
      <c r="AD251" s="45">
        <f>_xll.qlCalendarAdvance(calendar,AD250,AC251,,,trigger)</f>
        <v>49999</v>
      </c>
      <c r="AE251" s="45">
        <f>_xll.qlInterestRateIndexMaturity($V$5,AD251,trigger)</f>
        <v>50091</v>
      </c>
      <c r="AF251" s="49">
        <f>_xll.qlTenorBasisValue($V$13,AD251,trigger)</f>
        <v>5.4238389429188969E-4</v>
      </c>
      <c r="AG251" s="49">
        <f>_xll.qlTenorBasisForwardRate($V$13,AD251,_xll.ohTrigger($AA$9:$AA$12))</f>
        <v>1.7223510002191713E-2</v>
      </c>
      <c r="AH251" s="49">
        <f>_xll.qlTenorBasisForwardRate2($V$13,AD251,AE251,_xll.ohTrigger($AA$9:$AA$12))</f>
        <v>1.7223510002191713E-2</v>
      </c>
      <c r="AI251" s="49">
        <f>_xll.qlIndexFixing($V$5,_xll.qlInterestRateIndexFixingDate($V$5,AD251,trigger),,trigger)</f>
        <v>1.7112558716254708E-2</v>
      </c>
      <c r="AJ251" s="49">
        <f t="shared" si="17"/>
        <v>1.1095128593700473E-4</v>
      </c>
      <c r="AK251" s="52">
        <f t="shared" si="18"/>
        <v>0.99355814895321071</v>
      </c>
    </row>
    <row r="252" spans="29:37" x14ac:dyDescent="0.2">
      <c r="AC252" s="44" t="s">
        <v>74</v>
      </c>
      <c r="AD252" s="45">
        <f>_xll.qlCalendarAdvance(calendar,AD251,AC252,,,trigger)</f>
        <v>50031</v>
      </c>
      <c r="AE252" s="45">
        <f>_xll.qlInterestRateIndexMaturity($V$5,AD252,trigger)</f>
        <v>50122</v>
      </c>
      <c r="AF252" s="49">
        <f>_xll.qlTenorBasisValue($V$13,AD252,trigger)</f>
        <v>5.3831868200385755E-4</v>
      </c>
      <c r="AG252" s="49">
        <f>_xll.qlTenorBasisForwardRate($V$13,AD252,_xll.ohTrigger($AA$9:$AA$12))</f>
        <v>1.7162557596507835E-2</v>
      </c>
      <c r="AH252" s="49">
        <f>_xll.qlTenorBasisForwardRate2($V$13,AD252,AE252,_xll.ohTrigger($AA$9:$AA$12))</f>
        <v>1.7162557596507835E-2</v>
      </c>
      <c r="AI252" s="49">
        <f>_xll.qlIndexFixing($V$5,_xll.qlInterestRateIndexFixingDate($V$5,AD252,trigger),,trigger)</f>
        <v>1.7051873960484291E-2</v>
      </c>
      <c r="AJ252" s="49">
        <f t="shared" si="17"/>
        <v>1.1068363602354317E-4</v>
      </c>
      <c r="AK252" s="52">
        <f t="shared" si="18"/>
        <v>0.99355086586593222</v>
      </c>
    </row>
    <row r="253" spans="29:37" x14ac:dyDescent="0.2">
      <c r="AC253" s="44" t="s">
        <v>74</v>
      </c>
      <c r="AD253" s="45">
        <f>_xll.qlCalendarAdvance(calendar,AD252,AC253,,,trigger)</f>
        <v>50062</v>
      </c>
      <c r="AE253" s="45">
        <f>_xll.qlInterestRateIndexMaturity($V$5,AD253,trigger)</f>
        <v>50152</v>
      </c>
      <c r="AF253" s="49">
        <f>_xll.qlTenorBasisValue($V$13,AD253,trigger)</f>
        <v>5.3441345120937083E-4</v>
      </c>
      <c r="AG253" s="49">
        <f>_xll.qlTenorBasisForwardRate($V$13,AD253,_xll.ohTrigger($AA$9:$AA$12))</f>
        <v>1.7104308319376038E-2</v>
      </c>
      <c r="AH253" s="49">
        <f>_xll.qlTenorBasisForwardRate2($V$13,AD253,AE253,_xll.ohTrigger($AA$9:$AA$12))</f>
        <v>1.7104308319376038E-2</v>
      </c>
      <c r="AI253" s="49">
        <f>_xll.qlIndexFixing($V$5,_xll.qlInterestRateIndexFixingDate($V$5,AD253,trigger),,trigger)</f>
        <v>1.6993973310230892E-2</v>
      </c>
      <c r="AJ253" s="49">
        <f t="shared" si="17"/>
        <v>1.1033500914514605E-4</v>
      </c>
      <c r="AK253" s="52">
        <f t="shared" si="18"/>
        <v>0.99354928553175359</v>
      </c>
    </row>
    <row r="254" spans="29:37" x14ac:dyDescent="0.2">
      <c r="AC254" s="44" t="s">
        <v>74</v>
      </c>
      <c r="AD254" s="45">
        <f>_xll.qlCalendarAdvance(calendar,AD253,AC254,,,trigger)</f>
        <v>50094</v>
      </c>
      <c r="AE254" s="45">
        <f>_xll.qlInterestRateIndexMaturity($V$5,AD254,trigger)</f>
        <v>50185</v>
      </c>
      <c r="AF254" s="49">
        <f>_xll.qlTenorBasisValue($V$13,AD254,trigger)</f>
        <v>5.3041607098009661E-4</v>
      </c>
      <c r="AG254" s="49">
        <f>_xll.qlTenorBasisForwardRate($V$13,AD254,_xll.ohTrigger($AA$9:$AA$12))</f>
        <v>1.7043929917985305E-2</v>
      </c>
      <c r="AH254" s="49">
        <f>_xll.qlTenorBasisForwardRate2($V$13,AD254,AE254,_xll.ohTrigger($AA$9:$AA$12))</f>
        <v>1.7043929917985305E-2</v>
      </c>
      <c r="AI254" s="49">
        <f>_xll.qlIndexFixing($V$5,_xll.qlInterestRateIndexFixingDate($V$5,AD254,trigger),,trigger)</f>
        <v>1.6934054101224671E-2</v>
      </c>
      <c r="AJ254" s="49">
        <f t="shared" si="17"/>
        <v>1.0987581676063368E-4</v>
      </c>
      <c r="AK254" s="52">
        <f t="shared" si="18"/>
        <v>0.99355337546625977</v>
      </c>
    </row>
    <row r="255" spans="29:37" x14ac:dyDescent="0.2">
      <c r="AC255" s="44" t="s">
        <v>74</v>
      </c>
      <c r="AD255" s="45">
        <f>_xll.qlCalendarAdvance(calendar,AD254,AC255,,,trigger)</f>
        <v>50122</v>
      </c>
      <c r="AE255" s="45">
        <f>_xll.qlInterestRateIndexMaturity($V$5,AD255,trigger)</f>
        <v>50214</v>
      </c>
      <c r="AF255" s="49">
        <f>_xll.qlTenorBasisValue($V$13,AD255,trigger)</f>
        <v>5.2694640624665853E-4</v>
      </c>
      <c r="AG255" s="49">
        <f>_xll.qlTenorBasisForwardRate($V$13,AD255,_xll.ohTrigger($AA$9:$AA$12))</f>
        <v>1.699174081957102E-2</v>
      </c>
      <c r="AH255" s="49">
        <f>_xll.qlTenorBasisForwardRate2($V$13,AD255,AE255,_xll.ohTrigger($AA$9:$AA$12))</f>
        <v>1.699174081957102E-2</v>
      </c>
      <c r="AI255" s="49">
        <f>_xll.qlIndexFixing($V$5,_xll.qlInterestRateIndexFixingDate($V$5,AD255,trigger),,trigger)</f>
        <v>1.6882349750858998E-2</v>
      </c>
      <c r="AJ255" s="49">
        <f t="shared" si="17"/>
        <v>1.0939106871202253E-4</v>
      </c>
      <c r="AK255" s="52">
        <f t="shared" si="18"/>
        <v>0.993562103502307</v>
      </c>
    </row>
    <row r="256" spans="29:37" x14ac:dyDescent="0.2">
      <c r="AC256" s="44" t="s">
        <v>74</v>
      </c>
      <c r="AD256" s="45">
        <f>_xll.qlCalendarAdvance(calendar,AD255,AC256,,,trigger)</f>
        <v>50153</v>
      </c>
      <c r="AE256" s="45">
        <f>_xll.qlInterestRateIndexMaturity($V$5,AD256,trigger)</f>
        <v>50244</v>
      </c>
      <c r="AF256" s="49">
        <f>_xll.qlTenorBasisValue($V$13,AD256,trigger)</f>
        <v>5.23135362738734E-4</v>
      </c>
      <c r="AG256" s="49">
        <f>_xll.qlTenorBasisForwardRate($V$13,AD256,_xll.ohTrigger($AA$9:$AA$12))</f>
        <v>1.6935784962403892E-2</v>
      </c>
      <c r="AH256" s="49">
        <f>_xll.qlTenorBasisForwardRate2($V$13,AD256,AE256,_xll.ohTrigger($AA$9:$AA$12))</f>
        <v>1.6935784962403892E-2</v>
      </c>
      <c r="AI256" s="49">
        <f>_xll.qlIndexFixing($V$5,_xll.qlInterestRateIndexFixingDate($V$5,AD256,trigger),,trigger)</f>
        <v>1.6827007401123664E-2</v>
      </c>
      <c r="AJ256" s="49">
        <f t="shared" si="17"/>
        <v>1.0877756128022803E-4</v>
      </c>
      <c r="AK256" s="52">
        <f t="shared" si="18"/>
        <v>0.99357705819235986</v>
      </c>
    </row>
    <row r="257" spans="29:37" x14ac:dyDescent="0.2">
      <c r="AC257" s="44" t="s">
        <v>74</v>
      </c>
      <c r="AD257" s="45">
        <f>_xll.qlCalendarAdvance(calendar,AD256,AC257,,,trigger)</f>
        <v>50185</v>
      </c>
      <c r="AE257" s="45">
        <f>_xll.qlInterestRateIndexMaturity($V$5,AD257,trigger)</f>
        <v>50277</v>
      </c>
      <c r="AF257" s="49">
        <f>_xll.qlTenorBasisValue($V$13,AD257,trigger)</f>
        <v>5.1923468207052813E-4</v>
      </c>
      <c r="AG257" s="49">
        <f>_xll.qlTenorBasisForwardRate($V$13,AD257,_xll.ohTrigger($AA$9:$AA$12))</f>
        <v>1.6877833375134287E-2</v>
      </c>
      <c r="AH257" s="49">
        <f>_xll.qlTenorBasisForwardRate2($V$13,AD257,AE257,_xll.ohTrigger($AA$9:$AA$12))</f>
        <v>1.6877833375134287E-2</v>
      </c>
      <c r="AI257" s="49">
        <f>_xll.qlIndexFixing($V$5,_xll.qlInterestRateIndexFixingDate($V$5,AD257,trigger),,trigger)</f>
        <v>1.6769798162802475E-2</v>
      </c>
      <c r="AJ257" s="49">
        <f t="shared" si="17"/>
        <v>1.0803521233181124E-4</v>
      </c>
      <c r="AK257" s="52">
        <f t="shared" si="18"/>
        <v>0.99359898809695701</v>
      </c>
    </row>
    <row r="258" spans="29:37" x14ac:dyDescent="0.2">
      <c r="AC258" s="44" t="s">
        <v>74</v>
      </c>
      <c r="AD258" s="45">
        <f>_xll.qlCalendarAdvance(calendar,AD257,AC258,,,trigger)</f>
        <v>50216</v>
      </c>
      <c r="AE258" s="45">
        <f>_xll.qlInterestRateIndexMaturity($V$5,AD258,trigger)</f>
        <v>50308</v>
      </c>
      <c r="AF258" s="49">
        <f>_xll.qlTenorBasisValue($V$13,AD258,trigger)</f>
        <v>5.1548797913947666E-4</v>
      </c>
      <c r="AG258" s="49">
        <f>_xll.qlTenorBasisForwardRate($V$13,AD258,_xll.ohTrigger($AA$9:$AA$12))</f>
        <v>1.682297739414447E-2</v>
      </c>
      <c r="AH258" s="49">
        <f>_xll.qlTenorBasisForwardRate2($V$13,AD258,AE258,_xll.ohTrigger($AA$9:$AA$12))</f>
        <v>1.682297739414447E-2</v>
      </c>
      <c r="AI258" s="49">
        <f>_xll.qlIndexFixing($V$5,_xll.qlInterestRateIndexFixingDate($V$5,AD258,trigger),,trigger)</f>
        <v>1.6715748492277142E-2</v>
      </c>
      <c r="AJ258" s="49">
        <f t="shared" si="17"/>
        <v>1.0722890186732822E-4</v>
      </c>
      <c r="AK258" s="52">
        <f t="shared" si="18"/>
        <v>0.99362604494109041</v>
      </c>
    </row>
    <row r="259" spans="29:37" x14ac:dyDescent="0.2">
      <c r="AC259" s="44" t="s">
        <v>74</v>
      </c>
      <c r="AD259" s="45">
        <f>_xll.qlCalendarAdvance(calendar,AD258,AC259,,,trigger)</f>
        <v>50248</v>
      </c>
      <c r="AE259" s="45">
        <f>_xll.qlInterestRateIndexMaturity($V$5,AD259,trigger)</f>
        <v>50340</v>
      </c>
      <c r="AF259" s="49">
        <f>_xll.qlTenorBasisValue($V$13,AD259,trigger)</f>
        <v>5.1165334478290182E-4</v>
      </c>
      <c r="AG259" s="49">
        <f>_xll.qlTenorBasisForwardRate($V$13,AD259,_xll.ohTrigger($AA$9:$AA$12))</f>
        <v>1.6767177381174239E-2</v>
      </c>
      <c r="AH259" s="49">
        <f>_xll.qlTenorBasisForwardRate2($V$13,AD259,AE259,_xll.ohTrigger($AA$9:$AA$12))</f>
        <v>1.6767177381174239E-2</v>
      </c>
      <c r="AI259" s="49">
        <f>_xll.qlIndexFixing($V$5,_xll.qlInterestRateIndexFixingDate($V$5,AD259,trigger),,trigger)</f>
        <v>1.6660877346052171E-2</v>
      </c>
      <c r="AJ259" s="49">
        <f t="shared" si="17"/>
        <v>1.0630003512206859E-4</v>
      </c>
      <c r="AK259" s="52">
        <f t="shared" si="18"/>
        <v>0.99366023077674248</v>
      </c>
    </row>
    <row r="260" spans="29:37" x14ac:dyDescent="0.2">
      <c r="AC260" s="44" t="s">
        <v>74</v>
      </c>
      <c r="AD260" s="45">
        <f>_xll.qlCalendarAdvance(calendar,AD259,AC260,,,trigger)</f>
        <v>50279</v>
      </c>
      <c r="AE260" s="45">
        <f>_xll.qlInterestRateIndexMaturity($V$5,AD260,trigger)</f>
        <v>50371</v>
      </c>
      <c r="AF260" s="49">
        <f>_xll.qlTenorBasisValue($V$13,AD260,trigger)</f>
        <v>5.0797026401697338E-4</v>
      </c>
      <c r="AG260" s="49">
        <f>_xll.qlTenorBasisForwardRate($V$13,AD260,_xll.ohTrigger($AA$9:$AA$12))</f>
        <v>1.67139205955423E-2</v>
      </c>
      <c r="AH260" s="49">
        <f>_xll.qlTenorBasisForwardRate2($V$13,AD260,AE260,_xll.ohTrigger($AA$9:$AA$12))</f>
        <v>1.67139205955423E-2</v>
      </c>
      <c r="AI260" s="49">
        <f>_xll.qlIndexFixing($V$5,_xll.qlInterestRateIndexFixingDate($V$5,AD260,trigger),,trigger)</f>
        <v>1.6608614134147871E-2</v>
      </c>
      <c r="AJ260" s="49">
        <f t="shared" ref="AJ260:AJ323" si="19">AG260-AI260</f>
        <v>1.0530646139442906E-4</v>
      </c>
      <c r="AK260" s="52">
        <f t="shared" ref="AK260:AK323" si="20">AI260/AH260</f>
        <v>0.99369947578771467</v>
      </c>
    </row>
    <row r="261" spans="29:37" x14ac:dyDescent="0.2">
      <c r="AC261" s="44" t="s">
        <v>74</v>
      </c>
      <c r="AD261" s="45">
        <f>_xll.qlCalendarAdvance(calendar,AD260,AC261,,,trigger)</f>
        <v>50311</v>
      </c>
      <c r="AE261" s="45">
        <f>_xll.qlInterestRateIndexMaturity($V$5,AD261,trigger)</f>
        <v>50402</v>
      </c>
      <c r="AF261" s="49">
        <f>_xll.qlTenorBasisValue($V$13,AD261,trigger)</f>
        <v>5.0420093038504061E-4</v>
      </c>
      <c r="AG261" s="49">
        <f>_xll.qlTenorBasisForwardRate($V$13,AD261,_xll.ohTrigger($AA$9:$AA$12))</f>
        <v>1.6660219305844121E-2</v>
      </c>
      <c r="AH261" s="49">
        <f>_xll.qlTenorBasisForwardRate2($V$13,AD261,AE261,_xll.ohTrigger($AA$9:$AA$12))</f>
        <v>1.6660219305844121E-2</v>
      </c>
      <c r="AI261" s="49">
        <f>_xll.qlIndexFixing($V$5,_xll.qlInterestRateIndexFixingDate($V$5,AD261,trigger),,trigger)</f>
        <v>1.6556021203349699E-2</v>
      </c>
      <c r="AJ261" s="49">
        <f t="shared" si="19"/>
        <v>1.0419810249442246E-4</v>
      </c>
      <c r="AK261" s="52">
        <f t="shared" si="20"/>
        <v>0.99374569442445027</v>
      </c>
    </row>
    <row r="262" spans="29:37" x14ac:dyDescent="0.2">
      <c r="AC262" s="44" t="s">
        <v>74</v>
      </c>
      <c r="AD262" s="45">
        <f>_xll.qlCalendarAdvance(calendar,AD261,AC262,,,trigger)</f>
        <v>50341</v>
      </c>
      <c r="AE262" s="45">
        <f>_xll.qlInterestRateIndexMaturity($V$5,AD262,trigger)</f>
        <v>50433</v>
      </c>
      <c r="AF262" s="49">
        <f>_xll.qlTenorBasisValue($V$13,AD262,trigger)</f>
        <v>5.0069704616306809E-4</v>
      </c>
      <c r="AG262" s="49">
        <f>_xll.qlTenorBasisForwardRate($V$13,AD262,_xll.ohTrigger($AA$9:$AA$12))</f>
        <v>1.6609766437464982E-2</v>
      </c>
      <c r="AH262" s="49">
        <f>_xll.qlTenorBasisForwardRate2($V$13,AD262,AE262,_xll.ohTrigger($AA$9:$AA$12))</f>
        <v>1.6609766437464982E-2</v>
      </c>
      <c r="AI262" s="49">
        <f>_xll.qlIndexFixing($V$5,_xll.qlInterestRateIndexFixingDate($V$5,AD262,trigger),,trigger)</f>
        <v>1.6506724668721356E-2</v>
      </c>
      <c r="AJ262" s="49">
        <f t="shared" si="19"/>
        <v>1.0304176874362594E-4</v>
      </c>
      <c r="AK262" s="52">
        <f t="shared" si="20"/>
        <v>0.99379631440745575</v>
      </c>
    </row>
    <row r="263" spans="29:37" x14ac:dyDescent="0.2">
      <c r="AC263" s="44" t="s">
        <v>74</v>
      </c>
      <c r="AD263" s="45">
        <f>_xll.qlCalendarAdvance(calendar,AD262,AC263,,,trigger)</f>
        <v>50374</v>
      </c>
      <c r="AE263" s="45">
        <f>_xll.qlInterestRateIndexMaturity($V$5,AD263,trigger)</f>
        <v>50462</v>
      </c>
      <c r="AF263" s="49">
        <f>_xll.qlTenorBasisValue($V$13,AD263,trigger)</f>
        <v>4.9687596007618189E-4</v>
      </c>
      <c r="AG263" s="49">
        <f>_xll.qlTenorBasisForwardRate($V$13,AD263,_xll.ohTrigger($AA$9:$AA$12))</f>
        <v>1.6557323013861088E-2</v>
      </c>
      <c r="AH263" s="49">
        <f>_xll.qlTenorBasisForwardRate2($V$13,AD263,AE263,_xll.ohTrigger($AA$9:$AA$12))</f>
        <v>1.6557323013861088E-2</v>
      </c>
      <c r="AI263" s="49">
        <f>_xll.qlIndexFixing($V$5,_xll.qlInterestRateIndexFixingDate($V$5,AD263,trigger),,trigger)</f>
        <v>1.6455568485601389E-2</v>
      </c>
      <c r="AJ263" s="49">
        <f t="shared" si="19"/>
        <v>1.0175452825969891E-4</v>
      </c>
      <c r="AK263" s="52">
        <f t="shared" si="20"/>
        <v>0.99385440942509162</v>
      </c>
    </row>
    <row r="264" spans="29:37" x14ac:dyDescent="0.2">
      <c r="AC264" s="44" t="s">
        <v>74</v>
      </c>
      <c r="AD264" s="45">
        <f>_xll.qlCalendarAdvance(calendar,AD263,AC264,,,trigger)</f>
        <v>50404</v>
      </c>
      <c r="AE264" s="45">
        <f>_xll.qlInterestRateIndexMaturity($V$5,AD264,trigger)</f>
        <v>50494</v>
      </c>
      <c r="AF264" s="49">
        <f>_xll.qlTenorBasisValue($V$13,AD264,trigger)</f>
        <v>4.9343223992651206E-4</v>
      </c>
      <c r="AG264" s="49">
        <f>_xll.qlTenorBasisForwardRate($V$13,AD264,_xll.ohTrigger($AA$9:$AA$12))</f>
        <v>1.6507988244760519E-2</v>
      </c>
      <c r="AH264" s="49">
        <f>_xll.qlTenorBasisForwardRate2($V$13,AD264,AE264,_xll.ohTrigger($AA$9:$AA$12))</f>
        <v>1.6507988244760519E-2</v>
      </c>
      <c r="AI264" s="49">
        <f>_xll.qlIndexFixing($V$5,_xll.qlInterestRateIndexFixingDate($V$5,AD264,trigger),,trigger)</f>
        <v>1.6407590254896576E-2</v>
      </c>
      <c r="AJ264" s="49">
        <f t="shared" si="19"/>
        <v>1.0039798986394288E-4</v>
      </c>
      <c r="AK264" s="52">
        <f t="shared" si="20"/>
        <v>0.99391821775159017</v>
      </c>
    </row>
    <row r="265" spans="29:37" x14ac:dyDescent="0.2">
      <c r="AC265" s="44" t="s">
        <v>74</v>
      </c>
      <c r="AD265" s="45">
        <f>_xll.qlCalendarAdvance(calendar,AD264,AC265,,,trigger)</f>
        <v>50437</v>
      </c>
      <c r="AE265" s="45">
        <f>_xll.qlInterestRateIndexMaturity($V$5,AD265,trigger)</f>
        <v>50528</v>
      </c>
      <c r="AF265" s="49">
        <f>_xll.qlTenorBasisValue($V$13,AD265,trigger)</f>
        <v>4.8967694208838699E-4</v>
      </c>
      <c r="AG265" s="49">
        <f>_xll.qlTenorBasisForwardRate($V$13,AD265,_xll.ohTrigger($AA$9:$AA$12))</f>
        <v>1.6455104725025045E-2</v>
      </c>
      <c r="AH265" s="49">
        <f>_xll.qlTenorBasisForwardRate2($V$13,AD265,AE265,_xll.ohTrigger($AA$9:$AA$12))</f>
        <v>1.6455104725025045E-2</v>
      </c>
      <c r="AI265" s="49">
        <f>_xll.qlIndexFixing($V$5,_xll.qlInterestRateIndexFixingDate($V$5,AD265,trigger),,trigger)</f>
        <v>1.6356282255753578E-2</v>
      </c>
      <c r="AJ265" s="49">
        <f t="shared" si="19"/>
        <v>9.8822469271467317E-5</v>
      </c>
      <c r="AK265" s="52">
        <f t="shared" si="20"/>
        <v>0.99399441869724614</v>
      </c>
    </row>
    <row r="266" spans="29:37" x14ac:dyDescent="0.2">
      <c r="AC266" s="44" t="s">
        <v>74</v>
      </c>
      <c r="AD266" s="45">
        <f>_xll.qlCalendarAdvance(calendar,AD265,AC266,,,trigger)</f>
        <v>50465</v>
      </c>
      <c r="AE266" s="45">
        <f>_xll.qlInterestRateIndexMaturity($V$5,AD266,trigger)</f>
        <v>50557</v>
      </c>
      <c r="AF266" s="49">
        <f>_xll.qlTenorBasisValue($V$13,AD266,trigger)</f>
        <v>4.8651741494409363E-4</v>
      </c>
      <c r="AG266" s="49">
        <f>_xll.qlTenorBasisForwardRate($V$13,AD266,_xll.ohTrigger($AA$9:$AA$12))</f>
        <v>1.6410889210126341E-2</v>
      </c>
      <c r="AH266" s="49">
        <f>_xll.qlTenorBasisForwardRate2($V$13,AD266,AE266,_xll.ohTrigger($AA$9:$AA$12))</f>
        <v>1.6410889210126341E-2</v>
      </c>
      <c r="AI266" s="49">
        <f>_xll.qlIndexFixing($V$5,_xll.qlInterestRateIndexFixingDate($V$5,AD266,trigger),,trigger)</f>
        <v>1.6313492627059892E-2</v>
      </c>
      <c r="AJ266" s="49">
        <f t="shared" si="19"/>
        <v>9.7396583066448883E-5</v>
      </c>
      <c r="AK266" s="52">
        <f t="shared" si="20"/>
        <v>0.99406512457555618</v>
      </c>
    </row>
    <row r="267" spans="29:37" x14ac:dyDescent="0.2">
      <c r="AC267" s="44" t="s">
        <v>74</v>
      </c>
      <c r="AD267" s="45">
        <f>_xll.qlCalendarAdvance(calendar,AD266,AC267,,,trigger)</f>
        <v>50496</v>
      </c>
      <c r="AE267" s="45">
        <f>_xll.qlInterestRateIndexMaturity($V$5,AD267,trigger)</f>
        <v>50587</v>
      </c>
      <c r="AF267" s="49">
        <f>_xll.qlTenorBasisValue($V$13,AD267,trigger)</f>
        <v>4.8304788144972312E-4</v>
      </c>
      <c r="AG267" s="49">
        <f>_xll.qlTenorBasisForwardRate($V$13,AD267,_xll.ohTrigger($AA$9:$AA$12))</f>
        <v>1.6363519764378519E-2</v>
      </c>
      <c r="AH267" s="49">
        <f>_xll.qlTenorBasisForwardRate2($V$13,AD267,AE267,_xll.ohTrigger($AA$9:$AA$12))</f>
        <v>1.6363519764378519E-2</v>
      </c>
      <c r="AI267" s="49">
        <f>_xll.qlIndexFixing($V$5,_xll.qlInterestRateIndexFixingDate($V$5,AD267,trigger),,trigger)</f>
        <v>1.6267744421507923E-2</v>
      </c>
      <c r="AJ267" s="49">
        <f t="shared" si="19"/>
        <v>9.5775342870595831E-5</v>
      </c>
      <c r="AK267" s="52">
        <f t="shared" si="20"/>
        <v>0.99414702067466632</v>
      </c>
    </row>
    <row r="268" spans="29:37" x14ac:dyDescent="0.2">
      <c r="AC268" s="44" t="s">
        <v>74</v>
      </c>
      <c r="AD268" s="45">
        <f>_xll.qlCalendarAdvance(calendar,AD267,AC268,,,trigger)</f>
        <v>50528</v>
      </c>
      <c r="AE268" s="45">
        <f>_xll.qlInterestRateIndexMaturity($V$5,AD268,trigger)</f>
        <v>50620</v>
      </c>
      <c r="AF268" s="49">
        <f>_xll.qlTenorBasisValue($V$13,AD268,trigger)</f>
        <v>4.7949767210613578E-4</v>
      </c>
      <c r="AG268" s="49">
        <f>_xll.qlTenorBasisForwardRate($V$13,AD268,_xll.ohTrigger($AA$9:$AA$12))</f>
        <v>1.6314660276005252E-2</v>
      </c>
      <c r="AH268" s="49">
        <f>_xll.qlTenorBasisForwardRate2($V$13,AD268,AE268,_xll.ohTrigger($AA$9:$AA$12))</f>
        <v>1.6314660276005252E-2</v>
      </c>
      <c r="AI268" s="49">
        <f>_xll.qlIndexFixing($V$5,_xll.qlInterestRateIndexFixingDate($V$5,AD268,trigger),,trigger)</f>
        <v>1.6220705060971084E-2</v>
      </c>
      <c r="AJ268" s="49">
        <f t="shared" si="19"/>
        <v>9.3955215034167289E-5</v>
      </c>
      <c r="AK268" s="52">
        <f t="shared" si="20"/>
        <v>0.99424105599229962</v>
      </c>
    </row>
    <row r="269" spans="29:37" x14ac:dyDescent="0.2">
      <c r="AC269" s="44" t="s">
        <v>74</v>
      </c>
      <c r="AD269" s="45">
        <f>_xll.qlCalendarAdvance(calendar,AD268,AC269,,,trigger)</f>
        <v>50559</v>
      </c>
      <c r="AE269" s="45">
        <f>_xll.qlInterestRateIndexMaturity($V$5,AD269,trigger)</f>
        <v>50651</v>
      </c>
      <c r="AF269" s="49">
        <f>_xll.qlTenorBasisValue($V$13,AD269,trigger)</f>
        <v>4.7608848920344267E-4</v>
      </c>
      <c r="AG269" s="49">
        <f>_xll.qlTenorBasisForwardRate($V$13,AD269,_xll.ohTrigger($AA$9:$AA$12))</f>
        <v>1.6268499317414913E-2</v>
      </c>
      <c r="AH269" s="49">
        <f>_xll.qlTenorBasisForwardRate2($V$13,AD269,AE269,_xll.ohTrigger($AA$9:$AA$12))</f>
        <v>1.6268499317414913E-2</v>
      </c>
      <c r="AI269" s="49">
        <f>_xll.qlIndexFixing($V$5,_xll.qlInterestRateIndexFixingDate($V$5,AD269,trigger),,trigger)</f>
        <v>1.6176379982360087E-2</v>
      </c>
      <c r="AJ269" s="49">
        <f t="shared" si="19"/>
        <v>9.2119335054825779E-5</v>
      </c>
      <c r="AK269" s="52">
        <f t="shared" si="20"/>
        <v>0.99433756407044782</v>
      </c>
    </row>
    <row r="270" spans="29:37" x14ac:dyDescent="0.2">
      <c r="AC270" s="44" t="s">
        <v>74</v>
      </c>
      <c r="AD270" s="45">
        <f>_xll.qlCalendarAdvance(calendar,AD269,AC270,,,trigger)</f>
        <v>50591</v>
      </c>
      <c r="AE270" s="45">
        <f>_xll.qlInterestRateIndexMaturity($V$5,AD270,trigger)</f>
        <v>50683</v>
      </c>
      <c r="AF270" s="49">
        <f>_xll.qlTenorBasisValue($V$13,AD270,trigger)</f>
        <v>4.7260019116472131E-4</v>
      </c>
      <c r="AG270" s="49">
        <f>_xll.qlTenorBasisForwardRate($V$13,AD270,_xll.ohTrigger($AA$9:$AA$12))</f>
        <v>1.6221672099587223E-2</v>
      </c>
      <c r="AH270" s="49">
        <f>_xll.qlTenorBasisForwardRate2($V$13,AD270,AE270,_xll.ohTrigger($AA$9:$AA$12))</f>
        <v>1.6221672099587223E-2</v>
      </c>
      <c r="AI270" s="49">
        <f>_xll.qlIndexFixing($V$5,_xll.qlInterestRateIndexFixingDate($V$5,AD270,trigger),,trigger)</f>
        <v>1.6131546745199937E-2</v>
      </c>
      <c r="AJ270" s="49">
        <f t="shared" si="19"/>
        <v>9.0125354387286805E-5</v>
      </c>
      <c r="AK270" s="52">
        <f t="shared" si="20"/>
        <v>0.99444413906075813</v>
      </c>
    </row>
    <row r="271" spans="29:37" x14ac:dyDescent="0.2">
      <c r="AC271" s="44" t="s">
        <v>74</v>
      </c>
      <c r="AD271" s="45">
        <f>_xll.qlCalendarAdvance(calendar,AD270,AC271,,,trigger)</f>
        <v>50622</v>
      </c>
      <c r="AE271" s="45">
        <f>_xll.qlInterestRateIndexMaturity($V$5,AD271,trigger)</f>
        <v>50714</v>
      </c>
      <c r="AF271" s="49">
        <f>_xll.qlTenorBasisValue($V$13,AD271,trigger)</f>
        <v>4.6925060997679016E-4</v>
      </c>
      <c r="AG271" s="49">
        <f>_xll.qlTenorBasisForwardRate($V$13,AD271,_xll.ohTrigger($AA$9:$AA$12))</f>
        <v>1.6177105086431658E-2</v>
      </c>
      <c r="AH271" s="49">
        <f>_xll.qlTenorBasisForwardRate2($V$13,AD271,AE271,_xll.ohTrigger($AA$9:$AA$12))</f>
        <v>1.6177105086431658E-2</v>
      </c>
      <c r="AI271" s="49">
        <f>_xll.qlIndexFixing($V$5,_xll.qlInterestRateIndexFixingDate($V$5,AD271,trigger),,trigger)</f>
        <v>1.6089007396895175E-2</v>
      </c>
      <c r="AJ271" s="49">
        <f t="shared" si="19"/>
        <v>8.8097689536482254E-5</v>
      </c>
      <c r="AK271" s="52">
        <f t="shared" si="20"/>
        <v>0.99455417461493945</v>
      </c>
    </row>
    <row r="272" spans="29:37" x14ac:dyDescent="0.2">
      <c r="AC272" s="44" t="s">
        <v>74</v>
      </c>
      <c r="AD272" s="45">
        <f>_xll.qlCalendarAdvance(calendar,AD271,AC272,,,trigger)</f>
        <v>50654</v>
      </c>
      <c r="AE272" s="45">
        <f>_xll.qlInterestRateIndexMaturity($V$5,AD272,trigger)</f>
        <v>50745</v>
      </c>
      <c r="AF272" s="49">
        <f>_xll.qlTenorBasisValue($V$13,AD272,trigger)</f>
        <v>4.658234485451925E-4</v>
      </c>
      <c r="AG272" s="49">
        <f>_xll.qlTenorBasisForwardRate($V$13,AD272,_xll.ohTrigger($AA$9:$AA$12))</f>
        <v>1.6132255103454608E-2</v>
      </c>
      <c r="AH272" s="49">
        <f>_xll.qlTenorBasisForwardRate2($V$13,AD272,AE272,_xll.ohTrigger($AA$9:$AA$12))</f>
        <v>1.6132255103454608E-2</v>
      </c>
      <c r="AI272" s="49">
        <f>_xll.qlIndexFixing($V$5,_xll.qlInterestRateIndexFixingDate($V$5,AD272,trigger),,trigger)</f>
        <v>1.6046317843169088E-2</v>
      </c>
      <c r="AJ272" s="49">
        <f t="shared" si="19"/>
        <v>8.593726028552004E-5</v>
      </c>
      <c r="AK272" s="52">
        <f t="shared" si="20"/>
        <v>0.99467295429346902</v>
      </c>
    </row>
    <row r="273" spans="29:37" x14ac:dyDescent="0.2">
      <c r="AC273" s="44" t="s">
        <v>74</v>
      </c>
      <c r="AD273" s="45">
        <f>_xll.qlCalendarAdvance(calendar,AD272,AC273,,,trigger)</f>
        <v>50684</v>
      </c>
      <c r="AE273" s="45">
        <f>_xll.qlInterestRateIndexMaturity($V$5,AD273,trigger)</f>
        <v>50776</v>
      </c>
      <c r="AF273" s="49">
        <f>_xll.qlTenorBasisValue($V$13,AD273,trigger)</f>
        <v>4.6263842111861884E-4</v>
      </c>
      <c r="AG273" s="49">
        <f>_xll.qlTenorBasisForwardRate($V$13,AD273,_xll.ohTrigger($AA$9:$AA$12))</f>
        <v>1.6090322748916391E-2</v>
      </c>
      <c r="AH273" s="49">
        <f>_xll.qlTenorBasisForwardRate2($V$13,AD273,AE273,_xll.ohTrigger($AA$9:$AA$12))</f>
        <v>1.6090322748916391E-2</v>
      </c>
      <c r="AI273" s="49">
        <f>_xll.qlIndexFixing($V$5,_xll.qlInterestRateIndexFixingDate($V$5,AD273,trigger),,trigger)</f>
        <v>1.600656461973271E-2</v>
      </c>
      <c r="AJ273" s="49">
        <f t="shared" si="19"/>
        <v>8.3758129183680863E-5</v>
      </c>
      <c r="AK273" s="52">
        <f t="shared" si="20"/>
        <v>0.99479450285176396</v>
      </c>
    </row>
    <row r="274" spans="29:37" x14ac:dyDescent="0.2">
      <c r="AC274" s="44" t="s">
        <v>74</v>
      </c>
      <c r="AD274" s="45">
        <f>_xll.qlCalendarAdvance(calendar,AD273,AC274,,,trigger)</f>
        <v>50717</v>
      </c>
      <c r="AE274" s="45">
        <f>_xll.qlInterestRateIndexMaturity($V$5,AD274,trigger)</f>
        <v>50809</v>
      </c>
      <c r="AF274" s="49">
        <f>_xll.qlTenorBasisValue($V$13,AD274,trigger)</f>
        <v>4.5916591484829248E-4</v>
      </c>
      <c r="AG274" s="49">
        <f>_xll.qlTenorBasisForwardRate($V$13,AD274,_xll.ohTrigger($AA$9:$AA$12))</f>
        <v>1.6045410266864724E-2</v>
      </c>
      <c r="AH274" s="49">
        <f>_xll.qlTenorBasisForwardRate2($V$13,AD274,AE274,_xll.ohTrigger($AA$9:$AA$12))</f>
        <v>1.6045410266864724E-2</v>
      </c>
      <c r="AI274" s="49">
        <f>_xll.qlIndexFixing($V$5,_xll.qlInterestRateIndexFixingDate($V$5,AD274,trigger),,trigger)</f>
        <v>1.5964116886852762E-2</v>
      </c>
      <c r="AJ274" s="49">
        <f t="shared" si="19"/>
        <v>8.1293380011962513E-5</v>
      </c>
      <c r="AK274" s="52">
        <f t="shared" si="20"/>
        <v>0.99493354307182524</v>
      </c>
    </row>
    <row r="275" spans="29:37" x14ac:dyDescent="0.2">
      <c r="AC275" s="44" t="s">
        <v>74</v>
      </c>
      <c r="AD275" s="45">
        <f>_xll.qlCalendarAdvance(calendar,AD274,AC275,,,trigger)</f>
        <v>50747</v>
      </c>
      <c r="AE275" s="45">
        <f>_xll.qlInterestRateIndexMaturity($V$5,AD275,trigger)</f>
        <v>50837</v>
      </c>
      <c r="AF275" s="49">
        <f>_xll.qlTenorBasisValue($V$13,AD275,trigger)</f>
        <v>4.5603711469594009E-4</v>
      </c>
      <c r="AG275" s="49">
        <f>_xll.qlTenorBasisForwardRate($V$13,AD275,_xll.ohTrigger($AA$9:$AA$12))</f>
        <v>1.6005951403232466E-2</v>
      </c>
      <c r="AH275" s="49">
        <f>_xll.qlTenorBasisForwardRate2($V$13,AD275,AE275,_xll.ohTrigger($AA$9:$AA$12))</f>
        <v>1.6005951403232466E-2</v>
      </c>
      <c r="AI275" s="49">
        <f>_xll.qlIndexFixing($V$5,_xll.qlInterestRateIndexFixingDate($V$5,AD275,trigger),,trigger)</f>
        <v>1.5926918642024113E-2</v>
      </c>
      <c r="AJ275" s="49">
        <f t="shared" si="19"/>
        <v>7.9032761208353008E-5</v>
      </c>
      <c r="AK275" s="52">
        <f t="shared" si="20"/>
        <v>0.99506228906877781</v>
      </c>
    </row>
    <row r="276" spans="29:37" x14ac:dyDescent="0.2">
      <c r="AC276" s="44" t="s">
        <v>74</v>
      </c>
      <c r="AD276" s="45">
        <f>_xll.qlCalendarAdvance(calendar,AD275,AC276,,,trigger)</f>
        <v>50780</v>
      </c>
      <c r="AE276" s="45">
        <f>_xll.qlInterestRateIndexMaturity($V$5,AD276,trigger)</f>
        <v>50872</v>
      </c>
      <c r="AF276" s="49">
        <f>_xll.qlTenorBasisValue($V$13,AD276,trigger)</f>
        <v>4.5262605624798481E-4</v>
      </c>
      <c r="AG276" s="49">
        <f>_xll.qlTenorBasisForwardRate($V$13,AD276,_xll.ohTrigger($AA$9:$AA$12))</f>
        <v>1.5962132761648627E-2</v>
      </c>
      <c r="AH276" s="49">
        <f>_xll.qlTenorBasisForwardRate2($V$13,AD276,AE276,_xll.ohTrigger($AA$9:$AA$12))</f>
        <v>1.5962132761648627E-2</v>
      </c>
      <c r="AI276" s="49">
        <f>_xll.qlIndexFixing($V$5,_xll.qlInterestRateIndexFixingDate($V$5,AD276,trigger),,trigger)</f>
        <v>1.5885844880531165E-2</v>
      </c>
      <c r="AJ276" s="49">
        <f t="shared" si="19"/>
        <v>7.6287881117461515E-5</v>
      </c>
      <c r="AK276" s="52">
        <f t="shared" si="20"/>
        <v>0.99522069624049525</v>
      </c>
    </row>
    <row r="277" spans="29:37" x14ac:dyDescent="0.2">
      <c r="AC277" s="44" t="s">
        <v>74</v>
      </c>
      <c r="AD277" s="45">
        <f>_xll.qlCalendarAdvance(calendar,AD276,AC277,,,trigger)</f>
        <v>50811</v>
      </c>
      <c r="AE277" s="45">
        <f>_xll.qlInterestRateIndexMaturity($V$5,AD277,trigger)</f>
        <v>50900</v>
      </c>
      <c r="AF277" s="49">
        <f>_xll.qlTenorBasisValue($V$13,AD277,trigger)</f>
        <v>4.4945075993885685E-4</v>
      </c>
      <c r="AG277" s="49">
        <f>_xll.qlTenorBasisForwardRate($V$13,AD277,_xll.ohTrigger($AA$9:$AA$12))</f>
        <v>1.592317571903239E-2</v>
      </c>
      <c r="AH277" s="49">
        <f>_xll.qlTenorBasisForwardRate2($V$13,AD277,AE277,_xll.ohTrigger($AA$9:$AA$12))</f>
        <v>1.592317571903239E-2</v>
      </c>
      <c r="AI277" s="49">
        <f>_xll.qlIndexFixing($V$5,_xll.qlInterestRateIndexFixingDate($V$5,AD277,trigger),,trigger)</f>
        <v>1.58493749466115E-2</v>
      </c>
      <c r="AJ277" s="49">
        <f t="shared" si="19"/>
        <v>7.3800772420890004E-5</v>
      </c>
      <c r="AK277" s="52">
        <f t="shared" si="20"/>
        <v>0.99536519763876763</v>
      </c>
    </row>
    <row r="278" spans="29:37" x14ac:dyDescent="0.2">
      <c r="AC278" s="44" t="s">
        <v>74</v>
      </c>
      <c r="AD278" s="45">
        <f>_xll.qlCalendarAdvance(calendar,AD277,AC278,,,trigger)</f>
        <v>50839</v>
      </c>
      <c r="AE278" s="45">
        <f>_xll.qlInterestRateIndexMaturity($V$5,AD278,trigger)</f>
        <v>50931</v>
      </c>
      <c r="AF278" s="49">
        <f>_xll.qlTenorBasisValue($V$13,AD278,trigger)</f>
        <v>4.4660676777338577E-4</v>
      </c>
      <c r="AG278" s="49">
        <f>_xll.qlTenorBasisForwardRate($V$13,AD278,_xll.ohTrigger($AA$9:$AA$12))</f>
        <v>1.5887074421623584E-2</v>
      </c>
      <c r="AH278" s="49">
        <f>_xll.qlTenorBasisForwardRate2($V$13,AD278,AE278,_xll.ohTrigger($AA$9:$AA$12))</f>
        <v>1.5887074421623584E-2</v>
      </c>
      <c r="AI278" s="49">
        <f>_xll.qlIndexFixing($V$5,_xll.qlInterestRateIndexFixingDate($V$5,AD278,trigger),,trigger)</f>
        <v>1.5815832611019733E-2</v>
      </c>
      <c r="AJ278" s="49">
        <f t="shared" si="19"/>
        <v>7.1241810603851069E-5</v>
      </c>
      <c r="AK278" s="52">
        <f t="shared" si="20"/>
        <v>0.9955157375918825</v>
      </c>
    </row>
    <row r="279" spans="29:37" x14ac:dyDescent="0.2">
      <c r="AC279" s="44" t="s">
        <v>74</v>
      </c>
      <c r="AD279" s="45">
        <f>_xll.qlCalendarAdvance(calendar,AD278,AC279,,,trigger)</f>
        <v>50872</v>
      </c>
      <c r="AE279" s="45">
        <f>_xll.qlInterestRateIndexMaturity($V$5,AD279,trigger)</f>
        <v>50963</v>
      </c>
      <c r="AF279" s="49">
        <f>_xll.qlTenorBasisValue($V$13,AD279,trigger)</f>
        <v>4.4328399563283523E-4</v>
      </c>
      <c r="AG279" s="49">
        <f>_xll.qlTenorBasisForwardRate($V$13,AD279,_xll.ohTrigger($AA$9:$AA$12))</f>
        <v>1.5846584824204615E-2</v>
      </c>
      <c r="AH279" s="49">
        <f>_xll.qlTenorBasisForwardRate2($V$13,AD279,AE279,_xll.ohTrigger($AA$9:$AA$12))</f>
        <v>1.5846584824204615E-2</v>
      </c>
      <c r="AI279" s="49">
        <f>_xll.qlIndexFixing($V$5,_xll.qlInterestRateIndexFixingDate($V$5,AD279,trigger),,trigger)</f>
        <v>1.5778273435001763E-2</v>
      </c>
      <c r="AJ279" s="49">
        <f t="shared" si="19"/>
        <v>6.8311389202851958E-5</v>
      </c>
      <c r="AK279" s="52">
        <f t="shared" si="20"/>
        <v>0.9956892043326262</v>
      </c>
    </row>
    <row r="280" spans="29:37" x14ac:dyDescent="0.2">
      <c r="AC280" s="44" t="s">
        <v>74</v>
      </c>
      <c r="AD280" s="45">
        <f>_xll.qlCalendarAdvance(calendar,AD279,AC280,,,trigger)</f>
        <v>50902</v>
      </c>
      <c r="AE280" s="45">
        <f>_xll.qlInterestRateIndexMaturity($V$5,AD280,trigger)</f>
        <v>50994</v>
      </c>
      <c r="AF280" s="49">
        <f>_xll.qlTenorBasisValue($V$13,AD280,trigger)</f>
        <v>4.4029041636353672E-4</v>
      </c>
      <c r="AG280" s="49">
        <f>_xll.qlTenorBasisForwardRate($V$13,AD280,_xll.ohTrigger($AA$9:$AA$12))</f>
        <v>1.5810056051406479E-2</v>
      </c>
      <c r="AH280" s="49">
        <f>_xll.qlTenorBasisForwardRate2($V$13,AD280,AE280,_xll.ohTrigger($AA$9:$AA$12))</f>
        <v>1.5810056051406479E-2</v>
      </c>
      <c r="AI280" s="49">
        <f>_xll.qlIndexFixing($V$5,_xll.qlInterestRateIndexFixingDate($V$5,AD280,trigger),,trigger)</f>
        <v>1.5744586692990181E-2</v>
      </c>
      <c r="AJ280" s="49">
        <f t="shared" si="19"/>
        <v>6.5469358416298667E-5</v>
      </c>
      <c r="AK280" s="52">
        <f t="shared" si="20"/>
        <v>0.99585900529362925</v>
      </c>
    </row>
    <row r="281" spans="29:37" x14ac:dyDescent="0.2">
      <c r="AC281" s="44" t="s">
        <v>74</v>
      </c>
      <c r="AD281" s="45">
        <f>_xll.qlCalendarAdvance(calendar,AD280,AC281,,,trigger)</f>
        <v>50934</v>
      </c>
      <c r="AE281" s="45">
        <f>_xll.qlInterestRateIndexMaturity($V$5,AD281,trigger)</f>
        <v>51026</v>
      </c>
      <c r="AF281" s="49">
        <f>_xll.qlTenorBasisValue($V$13,AD281,trigger)</f>
        <v>4.3712554337019347E-4</v>
      </c>
      <c r="AG281" s="49">
        <f>_xll.qlTenorBasisForwardRate($V$13,AD281,_xll.ohTrigger($AA$9:$AA$12))</f>
        <v>1.5772172488352089E-2</v>
      </c>
      <c r="AH281" s="49">
        <f>_xll.qlTenorBasisForwardRate2($V$13,AD281,AE281,_xll.ohTrigger($AA$9:$AA$12))</f>
        <v>1.5772172488352089E-2</v>
      </c>
      <c r="AI281" s="49">
        <f>_xll.qlIndexFixing($V$5,_xll.qlInterestRateIndexFixingDate($V$5,AD281,trigger),,trigger)</f>
        <v>1.5709787683892393E-2</v>
      </c>
      <c r="AJ281" s="49">
        <f t="shared" si="19"/>
        <v>6.2384804459695437E-5</v>
      </c>
      <c r="AK281" s="52">
        <f t="shared" si="20"/>
        <v>0.99604462831573981</v>
      </c>
    </row>
    <row r="282" spans="29:37" x14ac:dyDescent="0.2">
      <c r="AC282" s="44" t="s">
        <v>74</v>
      </c>
      <c r="AD282" s="45">
        <f>_xll.qlCalendarAdvance(calendar,AD281,AC282,,,trigger)</f>
        <v>50964</v>
      </c>
      <c r="AE282" s="45">
        <f>_xll.qlInterestRateIndexMaturity($V$5,AD282,trigger)</f>
        <v>51056</v>
      </c>
      <c r="AF282" s="49">
        <f>_xll.qlTenorBasisValue($V$13,AD282,trigger)</f>
        <v>4.3418481020711982E-4</v>
      </c>
      <c r="AG282" s="49">
        <f>_xll.qlTenorBasisForwardRate($V$13,AD282,_xll.ohTrigger($AA$9:$AA$12))</f>
        <v>1.5737413133123188E-2</v>
      </c>
      <c r="AH282" s="49">
        <f>_xll.qlTenorBasisForwardRate2($V$13,AD282,AE282,_xll.ohTrigger($AA$9:$AA$12))</f>
        <v>1.5737413133123188E-2</v>
      </c>
      <c r="AI282" s="49">
        <f>_xll.qlIndexFixing($V$5,_xll.qlInterestRateIndexFixingDate($V$5,AD282,trigger),,trigger)</f>
        <v>1.5678013672827541E-2</v>
      </c>
      <c r="AJ282" s="49">
        <f t="shared" si="19"/>
        <v>5.9399460295646994E-5</v>
      </c>
      <c r="AK282" s="52">
        <f t="shared" si="20"/>
        <v>0.99622558931425476</v>
      </c>
    </row>
    <row r="283" spans="29:37" x14ac:dyDescent="0.2">
      <c r="AC283" s="44" t="s">
        <v>74</v>
      </c>
      <c r="AD283" s="45">
        <f>_xll.qlCalendarAdvance(calendar,AD282,AC283,,,trigger)</f>
        <v>50997</v>
      </c>
      <c r="AE283" s="45">
        <f>_xll.qlInterestRateIndexMaturity($V$5,AD283,trigger)</f>
        <v>51089</v>
      </c>
      <c r="AF283" s="49">
        <f>_xll.qlTenorBasisValue($V$13,AD283,trigger)</f>
        <v>4.3097923718401967E-4</v>
      </c>
      <c r="AG283" s="49">
        <f>_xll.qlTenorBasisForwardRate($V$13,AD283,_xll.ohTrigger($AA$9:$AA$12))</f>
        <v>1.5700023152949452E-2</v>
      </c>
      <c r="AH283" s="49">
        <f>_xll.qlTenorBasisForwardRate2($V$13,AD283,AE283,_xll.ohTrigger($AA$9:$AA$12))</f>
        <v>1.5700023152949452E-2</v>
      </c>
      <c r="AI283" s="49">
        <f>_xll.qlIndexFixing($V$5,_xll.qlInterestRateIndexFixingDate($V$5,AD283,trigger),,trigger)</f>
        <v>1.5644012384000466E-2</v>
      </c>
      <c r="AJ283" s="49">
        <f t="shared" si="19"/>
        <v>5.6010768948986517E-5</v>
      </c>
      <c r="AK283" s="52">
        <f t="shared" si="20"/>
        <v>0.99643244035990708</v>
      </c>
    </row>
    <row r="284" spans="29:37" x14ac:dyDescent="0.2">
      <c r="AC284" s="44" t="s">
        <v>74</v>
      </c>
      <c r="AD284" s="45">
        <f>_xll.qlCalendarAdvance(calendar,AD283,AC284,,,trigger)</f>
        <v>51028</v>
      </c>
      <c r="AE284" s="45">
        <f>_xll.qlInterestRateIndexMaturity($V$5,AD284,trigger)</f>
        <v>51119</v>
      </c>
      <c r="AF284" s="49">
        <f>_xll.qlTenorBasisValue($V$13,AD284,trigger)</f>
        <v>4.2799564775357921E-4</v>
      </c>
      <c r="AG284" s="49">
        <f>_xll.qlTenorBasisForwardRate($V$13,AD284,_xll.ohTrigger($AA$9:$AA$12))</f>
        <v>1.5665906383670408E-2</v>
      </c>
      <c r="AH284" s="49">
        <f>_xll.qlTenorBasisForwardRate2($V$13,AD284,AE284,_xll.ohTrigger($AA$9:$AA$12))</f>
        <v>1.5665906383670408E-2</v>
      </c>
      <c r="AI284" s="49">
        <f>_xll.qlIndexFixing($V$5,_xll.qlInterestRateIndexFixingDate($V$5,AD284,trigger),,trigger)</f>
        <v>1.5613126945799671E-2</v>
      </c>
      <c r="AJ284" s="49">
        <f t="shared" si="19"/>
        <v>5.2779437870737259E-5</v>
      </c>
      <c r="AK284" s="52">
        <f t="shared" si="20"/>
        <v>0.99663093621408638</v>
      </c>
    </row>
    <row r="285" spans="29:37" x14ac:dyDescent="0.2">
      <c r="AC285" s="44" t="s">
        <v>74</v>
      </c>
      <c r="AD285" s="45">
        <f>_xll.qlCalendarAdvance(calendar,AD284,AC285,,,trigger)</f>
        <v>51060</v>
      </c>
      <c r="AE285" s="45">
        <f>_xll.qlInterestRateIndexMaturity($V$5,AD285,trigger)</f>
        <v>51152</v>
      </c>
      <c r="AF285" s="49">
        <f>_xll.qlTenorBasisValue($V$13,AD285,trigger)</f>
        <v>4.2494376854100536E-4</v>
      </c>
      <c r="AG285" s="49">
        <f>_xll.qlTenorBasisForwardRate($V$13,AD285,_xll.ohTrigger($AA$9:$AA$12))</f>
        <v>1.5631100428691171E-2</v>
      </c>
      <c r="AH285" s="49">
        <f>_xll.qlTenorBasisForwardRate2($V$13,AD285,AE285,_xll.ohTrigger($AA$9:$AA$12))</f>
        <v>1.5631100428691171E-2</v>
      </c>
      <c r="AI285" s="49">
        <f>_xll.qlIndexFixing($V$5,_xll.qlInterestRateIndexFixingDate($V$5,AD285,trigger),,trigger)</f>
        <v>1.5581864737143892E-2</v>
      </c>
      <c r="AJ285" s="49">
        <f t="shared" si="19"/>
        <v>4.9235691547279414E-5</v>
      </c>
      <c r="AK285" s="52">
        <f t="shared" si="20"/>
        <v>0.99685014553057916</v>
      </c>
    </row>
    <row r="286" spans="29:37" x14ac:dyDescent="0.2">
      <c r="AC286" s="44" t="s">
        <v>74</v>
      </c>
      <c r="AD286" s="45">
        <f>_xll.qlCalendarAdvance(calendar,AD285,AC286,,,trigger)</f>
        <v>51091</v>
      </c>
      <c r="AE286" s="45">
        <f>_xll.qlInterestRateIndexMaturity($V$5,AD286,trigger)</f>
        <v>51183</v>
      </c>
      <c r="AF286" s="49">
        <f>_xll.qlTenorBasisValue($V$13,AD286,trigger)</f>
        <v>4.2201415407068781E-4</v>
      </c>
      <c r="AG286" s="49">
        <f>_xll.qlTenorBasisForwardRate($V$13,AD286,_xll.ohTrigger($AA$9:$AA$12))</f>
        <v>1.5598369984412819E-2</v>
      </c>
      <c r="AH286" s="49">
        <f>_xll.qlTenorBasisForwardRate2($V$13,AD286,AE286,_xll.ohTrigger($AA$9:$AA$12))</f>
        <v>1.5598369984412819E-2</v>
      </c>
      <c r="AI286" s="49">
        <f>_xll.qlIndexFixing($V$5,_xll.qlInterestRateIndexFixingDate($V$5,AD286,trigger),,trigger)</f>
        <v>1.5552615789371409E-2</v>
      </c>
      <c r="AJ286" s="49">
        <f t="shared" si="19"/>
        <v>4.5754195041410387E-5</v>
      </c>
      <c r="AK286" s="52">
        <f t="shared" si="20"/>
        <v>0.99706673228759601</v>
      </c>
    </row>
    <row r="287" spans="29:37" x14ac:dyDescent="0.2">
      <c r="AC287" s="44" t="s">
        <v>74</v>
      </c>
      <c r="AD287" s="45">
        <f>_xll.qlCalendarAdvance(calendar,AD286,AC287,,,trigger)</f>
        <v>51123</v>
      </c>
      <c r="AE287" s="45">
        <f>_xll.qlInterestRateIndexMaturity($V$5,AD287,trigger)</f>
        <v>51214</v>
      </c>
      <c r="AF287" s="49">
        <f>_xll.qlTenorBasisValue($V$13,AD287,trigger)</f>
        <v>4.1901760109730468E-4</v>
      </c>
      <c r="AG287" s="49">
        <f>_xll.qlTenorBasisForwardRate($V$13,AD287,_xll.ohTrigger($AA$9:$AA$12))</f>
        <v>1.5565568937360176E-2</v>
      </c>
      <c r="AH287" s="49">
        <f>_xll.qlTenorBasisForwardRate2($V$13,AD287,AE287,_xll.ohTrigger($AA$9:$AA$12))</f>
        <v>1.5565568937360176E-2</v>
      </c>
      <c r="AI287" s="49">
        <f>_xll.qlIndexFixing($V$5,_xll.qlInterestRateIndexFixingDate($V$5,AD287,trigger),,trigger)</f>
        <v>1.5523453510856584E-2</v>
      </c>
      <c r="AJ287" s="49">
        <f t="shared" si="19"/>
        <v>4.211542650359168E-5</v>
      </c>
      <c r="AK287" s="52">
        <f t="shared" si="20"/>
        <v>0.99729432141715635</v>
      </c>
    </row>
    <row r="288" spans="29:37" x14ac:dyDescent="0.2">
      <c r="AC288" s="44" t="s">
        <v>74</v>
      </c>
      <c r="AD288" s="45">
        <f>_xll.qlCalendarAdvance(calendar,AD287,AC288,,,trigger)</f>
        <v>51154</v>
      </c>
      <c r="AE288" s="45">
        <f>_xll.qlInterestRateIndexMaturity($V$5,AD288,trigger)</f>
        <v>51245</v>
      </c>
      <c r="AF288" s="49">
        <f>_xll.qlTenorBasisValue($V$13,AD288,trigger)</f>
        <v>4.1614120665250498E-4</v>
      </c>
      <c r="AG288" s="49">
        <f>_xll.qlTenorBasisForwardRate($V$13,AD288,_xll.ohTrigger($AA$9:$AA$12))</f>
        <v>1.5534413378300947E-2</v>
      </c>
      <c r="AH288" s="49">
        <f>_xll.qlTenorBasisForwardRate2($V$13,AD288,AE288,_xll.ohTrigger($AA$9:$AA$12))</f>
        <v>1.5534413378300947E-2</v>
      </c>
      <c r="AI288" s="49">
        <f>_xll.qlIndexFixing($V$5,_xll.qlInterestRateIndexFixingDate($V$5,AD288,trigger),,trigger)</f>
        <v>1.549597646993536E-2</v>
      </c>
      <c r="AJ288" s="49">
        <f t="shared" si="19"/>
        <v>3.8436908365586941E-5</v>
      </c>
      <c r="AK288" s="52">
        <f t="shared" si="20"/>
        <v>0.9975256929611982</v>
      </c>
    </row>
    <row r="289" spans="29:37" x14ac:dyDescent="0.2">
      <c r="AC289" s="44" t="s">
        <v>74</v>
      </c>
      <c r="AD289" s="45">
        <f>_xll.qlCalendarAdvance(calendar,AD288,AC289,,,trigger)</f>
        <v>51186</v>
      </c>
      <c r="AE289" s="45">
        <f>_xll.qlInterestRateIndexMaturity($V$5,AD289,trigger)</f>
        <v>51277</v>
      </c>
      <c r="AF289" s="49">
        <f>_xll.qlTenorBasisValue($V$13,AD289,trigger)</f>
        <v>4.1319920151507248E-4</v>
      </c>
      <c r="AG289" s="49">
        <f>_xll.qlTenorBasisForwardRate($V$13,AD289,_xll.ohTrigger($AA$9:$AA$12))</f>
        <v>1.5503071067208976E-2</v>
      </c>
      <c r="AH289" s="49">
        <f>_xll.qlTenorBasisForwardRate2($V$13,AD289,AE289,_xll.ohTrigger($AA$9:$AA$12))</f>
        <v>1.5503071067208976E-2</v>
      </c>
      <c r="AI289" s="49">
        <f>_xll.qlIndexFixing($V$5,_xll.qlInterestRateIndexFixingDate($V$5,AD289,trigger),,trigger)</f>
        <v>1.5468534235615693E-2</v>
      </c>
      <c r="AJ289" s="49">
        <f t="shared" si="19"/>
        <v>3.4536831593283759E-5</v>
      </c>
      <c r="AK289" s="52">
        <f t="shared" si="20"/>
        <v>0.99777225870644859</v>
      </c>
    </row>
    <row r="290" spans="29:37" x14ac:dyDescent="0.2">
      <c r="AC290" s="44" t="s">
        <v>74</v>
      </c>
      <c r="AD290" s="45">
        <f>_xll.qlCalendarAdvance(calendar,AD289,AC290,,,trigger)</f>
        <v>51215</v>
      </c>
      <c r="AE290" s="45">
        <f>_xll.qlInterestRateIndexMaturity($V$5,AD290,trigger)</f>
        <v>51307</v>
      </c>
      <c r="AF290" s="49">
        <f>_xll.qlTenorBasisValue($V$13,AD290,trigger)</f>
        <v>4.1055669015828758E-4</v>
      </c>
      <c r="AG290" s="49">
        <f>_xll.qlTenorBasisForwardRate($V$13,AD290,_xll.ohTrigger($AA$9:$AA$12))</f>
        <v>1.5475251910278013E-2</v>
      </c>
      <c r="AH290" s="49">
        <f>_xll.qlTenorBasisForwardRate2($V$13,AD290,AE290,_xll.ohTrigger($AA$9:$AA$12))</f>
        <v>1.5475251910278013E-2</v>
      </c>
      <c r="AI290" s="49">
        <f>_xll.qlIndexFixing($V$5,_xll.qlInterestRateIndexFixingDate($V$5,AD290,trigger),,trigger)</f>
        <v>1.5444402705160634E-2</v>
      </c>
      <c r="AJ290" s="49">
        <f t="shared" si="19"/>
        <v>3.0849205117379139E-5</v>
      </c>
      <c r="AK290" s="52">
        <f t="shared" si="20"/>
        <v>0.99800654585164517</v>
      </c>
    </row>
    <row r="291" spans="29:37" x14ac:dyDescent="0.2">
      <c r="AC291" s="44" t="s">
        <v>74</v>
      </c>
      <c r="AD291" s="45">
        <f>_xll.qlCalendarAdvance(calendar,AD290,AC291,,,trigger)</f>
        <v>51246</v>
      </c>
      <c r="AE291" s="45">
        <f>_xll.qlInterestRateIndexMaturity($V$5,AD291,trigger)</f>
        <v>51337</v>
      </c>
      <c r="AF291" s="49">
        <f>_xll.qlTenorBasisValue($V$13,AD291,trigger)</f>
        <v>4.0775666155352724E-4</v>
      </c>
      <c r="AG291" s="49">
        <f>_xll.qlTenorBasisForwardRate($V$13,AD291,_xll.ohTrigger($AA$9:$AA$12))</f>
        <v>1.5446543913502111E-2</v>
      </c>
      <c r="AH291" s="49">
        <f>_xll.qlTenorBasisForwardRate2($V$13,AD291,AE291,_xll.ohTrigger($AA$9:$AA$12))</f>
        <v>1.5446543913502111E-2</v>
      </c>
      <c r="AI291" s="49">
        <f>_xll.qlIndexFixing($V$5,_xll.qlInterestRateIndexFixingDate($V$5,AD291,trigger),,trigger)</f>
        <v>1.5419602211175441E-2</v>
      </c>
      <c r="AJ291" s="49">
        <f t="shared" si="19"/>
        <v>2.6941702326669856E-5</v>
      </c>
      <c r="AK291" s="52">
        <f t="shared" si="20"/>
        <v>0.99825581033028887</v>
      </c>
    </row>
    <row r="292" spans="29:37" x14ac:dyDescent="0.2">
      <c r="AC292" s="44" t="s">
        <v>74</v>
      </c>
      <c r="AD292" s="45">
        <f>_xll.qlCalendarAdvance(calendar,AD291,AC292,,,trigger)</f>
        <v>51277</v>
      </c>
      <c r="AE292" s="45">
        <f>_xll.qlInterestRateIndexMaturity($V$5,AD292,trigger)</f>
        <v>51369</v>
      </c>
      <c r="AF292" s="49">
        <f>_xll.qlTenorBasisValue($V$13,AD292,trigger)</f>
        <v>4.0498200441756789E-4</v>
      </c>
      <c r="AG292" s="49">
        <f>_xll.qlTenorBasisForwardRate($V$13,AD292,_xll.ohTrigger($AA$9:$AA$12))</f>
        <v>1.5418372096343487E-2</v>
      </c>
      <c r="AH292" s="49">
        <f>_xll.qlTenorBasisForwardRate2($V$13,AD292,AE292,_xll.ohTrigger($AA$9:$AA$12))</f>
        <v>1.5418372096343487E-2</v>
      </c>
      <c r="AI292" s="49">
        <f>_xll.qlIndexFixing($V$5,_xll.qlInterestRateIndexFixingDate($V$5,AD292,trigger),,trigger)</f>
        <v>1.5395565535264687E-2</v>
      </c>
      <c r="AJ292" s="49">
        <f t="shared" si="19"/>
        <v>2.2806561078799956E-5</v>
      </c>
      <c r="AK292" s="52">
        <f t="shared" si="20"/>
        <v>0.99852081912822632</v>
      </c>
    </row>
    <row r="293" spans="29:37" x14ac:dyDescent="0.2">
      <c r="AC293" s="44" t="s">
        <v>74</v>
      </c>
      <c r="AD293" s="45">
        <f>_xll.qlCalendarAdvance(calendar,AD292,AC293,,,trigger)</f>
        <v>51308</v>
      </c>
      <c r="AE293" s="45">
        <f>_xll.qlInterestRateIndexMaturity($V$5,AD293,trigger)</f>
        <v>51400</v>
      </c>
      <c r="AF293" s="49">
        <f>_xll.qlTenorBasisValue($V$13,AD293,trigger)</f>
        <v>4.0223253756207524E-4</v>
      </c>
      <c r="AG293" s="49">
        <f>_xll.qlTenorBasisForwardRate($V$13,AD293,_xll.ohTrigger($AA$9:$AA$12))</f>
        <v>1.5391101253470884E-2</v>
      </c>
      <c r="AH293" s="49">
        <f>_xll.qlTenorBasisForwardRate2($V$13,AD293,AE293,_xll.ohTrigger($AA$9:$AA$12))</f>
        <v>1.5391101253470884E-2</v>
      </c>
      <c r="AI293" s="49">
        <f>_xll.qlIndexFixing($V$5,_xll.qlInterestRateIndexFixingDate($V$5,AD293,trigger),,trigger)</f>
        <v>1.5372464234512349E-2</v>
      </c>
      <c r="AJ293" s="49">
        <f t="shared" si="19"/>
        <v>1.8637018958534562E-5</v>
      </c>
      <c r="AK293" s="52">
        <f t="shared" si="20"/>
        <v>0.99878910425890854</v>
      </c>
    </row>
    <row r="294" spans="29:37" x14ac:dyDescent="0.2">
      <c r="AC294" s="44" t="s">
        <v>74</v>
      </c>
      <c r="AD294" s="45">
        <f>_xll.qlCalendarAdvance(calendar,AD293,AC294,,,trigger)</f>
        <v>51340</v>
      </c>
      <c r="AE294" s="45">
        <f>_xll.qlInterestRateIndexMaturity($V$5,AD294,trigger)</f>
        <v>51432</v>
      </c>
      <c r="AF294" s="49">
        <f>_xll.qlTenorBasisValue($V$13,AD294,trigger)</f>
        <v>3.9942060878256597E-4</v>
      </c>
      <c r="AG294" s="49">
        <f>_xll.qlTenorBasisForwardRate($V$13,AD294,_xll.ohTrigger($AA$9:$AA$12))</f>
        <v>1.5363768437531605E-2</v>
      </c>
      <c r="AH294" s="49">
        <f>_xll.qlTenorBasisForwardRate2($V$13,AD294,AE294,_xll.ohTrigger($AA$9:$AA$12))</f>
        <v>1.5363768437531605E-2</v>
      </c>
      <c r="AI294" s="49">
        <f>_xll.qlIndexFixing($V$5,_xll.qlInterestRateIndexFixingDate($V$5,AD294,trigger),,trigger)</f>
        <v>1.5349535919479674E-2</v>
      </c>
      <c r="AJ294" s="49">
        <f t="shared" si="19"/>
        <v>1.4232518051930654E-5</v>
      </c>
      <c r="AK294" s="52">
        <f t="shared" si="20"/>
        <v>0.99907363104893177</v>
      </c>
    </row>
    <row r="295" spans="29:37" x14ac:dyDescent="0.2">
      <c r="AC295" s="44" t="s">
        <v>74</v>
      </c>
      <c r="AD295" s="45">
        <f>_xll.qlCalendarAdvance(calendar,AD294,AC295,,,trigger)</f>
        <v>51371</v>
      </c>
      <c r="AE295" s="45">
        <f>_xll.qlInterestRateIndexMaturity($V$5,AD295,trigger)</f>
        <v>51463</v>
      </c>
      <c r="AF295" s="49">
        <f>_xll.qlTenorBasisValue($V$13,AD295,trigger)</f>
        <v>3.9672177829155214E-4</v>
      </c>
      <c r="AG295" s="49">
        <f>_xll.qlTenorBasisForwardRate($V$13,AD295,_xll.ohTrigger($AA$9:$AA$12))</f>
        <v>1.5338088270695108E-2</v>
      </c>
      <c r="AH295" s="49">
        <f>_xll.qlTenorBasisForwardRate2($V$13,AD295,AE295,_xll.ohTrigger($AA$9:$AA$12))</f>
        <v>1.5338088270695108E-2</v>
      </c>
      <c r="AI295" s="49">
        <f>_xll.qlIndexFixing($V$5,_xll.qlInterestRateIndexFixingDate($V$5,AD295,trigger),,trigger)</f>
        <v>1.5328177735535622E-2</v>
      </c>
      <c r="AJ295" s="49">
        <f t="shared" si="19"/>
        <v>9.9105351594862973E-6</v>
      </c>
      <c r="AK295" s="52">
        <f t="shared" si="20"/>
        <v>0.99935386112111368</v>
      </c>
    </row>
    <row r="296" spans="29:37" x14ac:dyDescent="0.2">
      <c r="AC296" s="44" t="s">
        <v>74</v>
      </c>
      <c r="AD296" s="45">
        <f>_xll.qlCalendarAdvance(calendar,AD295,AC296,,,trigger)</f>
        <v>51403</v>
      </c>
      <c r="AE296" s="45">
        <f>_xll.qlInterestRateIndexMaturity($V$5,AD296,trigger)</f>
        <v>51494</v>
      </c>
      <c r="AF296" s="49">
        <f>_xll.qlTenorBasisValue($V$13,AD296,trigger)</f>
        <v>3.9396173507554727E-4</v>
      </c>
      <c r="AG296" s="49">
        <f>_xll.qlTenorBasisForwardRate($V$13,AD296,_xll.ohTrigger($AA$9:$AA$12))</f>
        <v>1.5312477623028528E-2</v>
      </c>
      <c r="AH296" s="49">
        <f>_xll.qlTenorBasisForwardRate2($V$13,AD296,AE296,_xll.ohTrigger($AA$9:$AA$12))</f>
        <v>1.5312477623028528E-2</v>
      </c>
      <c r="AI296" s="49">
        <f>_xll.qlIndexFixing($V$5,_xll.qlInterestRateIndexFixingDate($V$5,AD296,trigger),,trigger)</f>
        <v>1.5306946465568566E-2</v>
      </c>
      <c r="AJ296" s="49">
        <f t="shared" si="19"/>
        <v>5.5311574599613278E-6</v>
      </c>
      <c r="AK296" s="52">
        <f t="shared" si="20"/>
        <v>0.99963878102576664</v>
      </c>
    </row>
    <row r="297" spans="29:37" x14ac:dyDescent="0.2">
      <c r="AC297" s="44" t="s">
        <v>74</v>
      </c>
      <c r="AD297" s="45">
        <f>_xll.qlCalendarAdvance(calendar,AD296,AC297,,,trigger)</f>
        <v>51433</v>
      </c>
      <c r="AE297" s="45">
        <f>_xll.qlInterestRateIndexMaturity($V$5,AD297,trigger)</f>
        <v>51525</v>
      </c>
      <c r="AF297" s="49">
        <f>_xll.qlTenorBasisValue($V$13,AD297,trigger)</f>
        <v>3.9139786703698532E-4</v>
      </c>
      <c r="AG297" s="49">
        <f>_xll.qlTenorBasisForwardRate($V$13,AD297,_xll.ohTrigger($AA$9:$AA$12))</f>
        <v>1.5289125275409923E-2</v>
      </c>
      <c r="AH297" s="49">
        <f>_xll.qlTenorBasisForwardRate2($V$13,AD297,AE297,_xll.ohTrigger($AA$9:$AA$12))</f>
        <v>1.5289125275409923E-2</v>
      </c>
      <c r="AI297" s="49">
        <f>_xll.qlIndexFixing($V$5,_xll.qlInterestRateIndexFixingDate($V$5,AD297,trigger),,trigger)</f>
        <v>1.5287758194911554E-2</v>
      </c>
      <c r="AJ297" s="49">
        <f t="shared" si="19"/>
        <v>1.3670804983687695E-6</v>
      </c>
      <c r="AK297" s="52">
        <f t="shared" si="20"/>
        <v>0.99991058478011374</v>
      </c>
    </row>
    <row r="298" spans="29:37" x14ac:dyDescent="0.2">
      <c r="AC298" s="44" t="s">
        <v>74</v>
      </c>
      <c r="AD298" s="45">
        <f>_xll.qlCalendarAdvance(calendar,AD297,AC298,,,trigger)</f>
        <v>51466</v>
      </c>
      <c r="AE298" s="45">
        <f>_xll.qlInterestRateIndexMaturity($V$5,AD298,trigger)</f>
        <v>51558</v>
      </c>
      <c r="AF298" s="49">
        <f>_xll.qlTenorBasisValue($V$13,AD298,trigger)</f>
        <v>3.8860387392811375E-4</v>
      </c>
      <c r="AG298" s="49">
        <f>_xll.qlTenorBasisForwardRate($V$13,AD298,_xll.ohTrigger($AA$9:$AA$12))</f>
        <v>1.5264381764818168E-2</v>
      </c>
      <c r="AH298" s="49">
        <f>_xll.qlTenorBasisForwardRate2($V$13,AD298,AE298,_xll.ohTrigger($AA$9:$AA$12))</f>
        <v>1.5264381764818168E-2</v>
      </c>
      <c r="AI298" s="49">
        <f>_xll.qlIndexFixing($V$5,_xll.qlInterestRateIndexFixingDate($V$5,AD298,trigger),,trigger)</f>
        <v>1.5267414053166409E-2</v>
      </c>
      <c r="AJ298" s="49">
        <f t="shared" si="19"/>
        <v>-3.0322883482411522E-6</v>
      </c>
      <c r="AK298" s="52">
        <f t="shared" si="20"/>
        <v>1.000198651238875</v>
      </c>
    </row>
    <row r="299" spans="29:37" x14ac:dyDescent="0.2">
      <c r="AC299" s="44" t="s">
        <v>74</v>
      </c>
      <c r="AD299" s="45">
        <f>_xll.qlCalendarAdvance(calendar,AD298,AC299,,,trigger)</f>
        <v>51497</v>
      </c>
      <c r="AE299" s="45">
        <f>_xll.qlInterestRateIndexMaturity($V$5,AD299,trigger)</f>
        <v>51587</v>
      </c>
      <c r="AF299" s="49">
        <f>_xll.qlTenorBasisValue($V$13,AD299,trigger)</f>
        <v>3.8600408897435242E-4</v>
      </c>
      <c r="AG299" s="49">
        <f>_xll.qlTenorBasisForwardRate($V$13,AD299,_xll.ohTrigger($AA$9:$AA$12))</f>
        <v>1.5242025535313175E-2</v>
      </c>
      <c r="AH299" s="49">
        <f>_xll.qlTenorBasisForwardRate2($V$13,AD299,AE299,_xll.ohTrigger($AA$9:$AA$12))</f>
        <v>1.5242025535313175E-2</v>
      </c>
      <c r="AI299" s="49">
        <f>_xll.qlIndexFixing($V$5,_xll.qlInterestRateIndexFixingDate($V$5,AD299,trigger),,trigger)</f>
        <v>1.524896159183875E-2</v>
      </c>
      <c r="AJ299" s="49">
        <f t="shared" si="19"/>
        <v>-6.9360565255749407E-6</v>
      </c>
      <c r="AK299" s="52">
        <f t="shared" si="20"/>
        <v>1.0004550613374519</v>
      </c>
    </row>
    <row r="300" spans="29:37" x14ac:dyDescent="0.2">
      <c r="AC300" s="44" t="s">
        <v>74</v>
      </c>
      <c r="AD300" s="45">
        <f>_xll.qlCalendarAdvance(calendar,AD299,AC300,,,trigger)</f>
        <v>51529</v>
      </c>
      <c r="AE300" s="45">
        <f>_xll.qlInterestRateIndexMaturity($V$5,AD300,trigger)</f>
        <v>51620</v>
      </c>
      <c r="AF300" s="49">
        <f>_xll.qlTenorBasisValue($V$13,AD300,trigger)</f>
        <v>3.833455234682091E-4</v>
      </c>
      <c r="AG300" s="49">
        <f>_xll.qlTenorBasisForwardRate($V$13,AD300,_xll.ohTrigger($AA$9:$AA$12))</f>
        <v>1.5219702277782318E-2</v>
      </c>
      <c r="AH300" s="49">
        <f>_xll.qlTenorBasisForwardRate2($V$13,AD300,AE300,_xll.ohTrigger($AA$9:$AA$12))</f>
        <v>1.5219702277782318E-2</v>
      </c>
      <c r="AI300" s="49">
        <f>_xll.qlIndexFixing($V$5,_xll.qlInterestRateIndexFixingDate($V$5,AD300,trigger),,trigger)</f>
        <v>1.5230762093566394E-2</v>
      </c>
      <c r="AJ300" s="49">
        <f t="shared" si="19"/>
        <v>-1.1059815784076471E-5</v>
      </c>
      <c r="AK300" s="52">
        <f t="shared" si="20"/>
        <v>1.0007266775382473</v>
      </c>
    </row>
    <row r="301" spans="29:37" x14ac:dyDescent="0.2">
      <c r="AC301" s="44" t="s">
        <v>74</v>
      </c>
      <c r="AD301" s="45">
        <f>_xll.qlCalendarAdvance(calendar,AD300,AC301,,,trigger)</f>
        <v>51560</v>
      </c>
      <c r="AE301" s="45">
        <f>_xll.qlInterestRateIndexMaturity($V$5,AD301,trigger)</f>
        <v>51652</v>
      </c>
      <c r="AF301" s="49">
        <f>_xll.qlTenorBasisValue($V$13,AD301,trigger)</f>
        <v>3.8079415522823429E-4</v>
      </c>
      <c r="AG301" s="49">
        <f>_xll.qlTenorBasisForwardRate($V$13,AD301,_xll.ohTrigger($AA$9:$AA$12))</f>
        <v>1.5198921932816309E-2</v>
      </c>
      <c r="AH301" s="49">
        <f>_xll.qlTenorBasisForwardRate2($V$13,AD301,AE301,_xll.ohTrigger($AA$9:$AA$12))</f>
        <v>1.5198921932816309E-2</v>
      </c>
      <c r="AI301" s="49">
        <f>_xll.qlIndexFixing($V$5,_xll.qlInterestRateIndexFixingDate($V$5,AD301,trigger),,trigger)</f>
        <v>1.5213876294659067E-2</v>
      </c>
      <c r="AJ301" s="49">
        <f t="shared" si="19"/>
        <v>-1.4954361842758196E-5</v>
      </c>
      <c r="AK301" s="52">
        <f t="shared" si="20"/>
        <v>1.0009839093791559</v>
      </c>
    </row>
    <row r="302" spans="29:37" x14ac:dyDescent="0.2">
      <c r="AC302" s="44" t="s">
        <v>74</v>
      </c>
      <c r="AD302" s="45">
        <f>_xll.qlCalendarAdvance(calendar,AD301,AC302,,,trigger)</f>
        <v>51588</v>
      </c>
      <c r="AE302" s="45">
        <f>_xll.qlInterestRateIndexMaturity($V$5,AD302,trigger)</f>
        <v>51680</v>
      </c>
      <c r="AF302" s="49">
        <f>_xll.qlTenorBasisValue($V$13,AD302,trigger)</f>
        <v>3.7850994467483301E-4</v>
      </c>
      <c r="AG302" s="49">
        <f>_xll.qlTenorBasisForwardRate($V$13,AD302,_xll.ohTrigger($AA$9:$AA$12))</f>
        <v>1.5180859594537339E-2</v>
      </c>
      <c r="AH302" s="49">
        <f>_xll.qlTenorBasisForwardRate2($V$13,AD302,AE302,_xll.ohTrigger($AA$9:$AA$12))</f>
        <v>1.5180859594537339E-2</v>
      </c>
      <c r="AI302" s="49">
        <f>_xll.qlIndexFixing($V$5,_xll.qlInterestRateIndexFixingDate($V$5,AD302,trigger),,trigger)</f>
        <v>1.5199191384159287E-2</v>
      </c>
      <c r="AJ302" s="49">
        <f t="shared" si="19"/>
        <v>-1.8331789621947592E-5</v>
      </c>
      <c r="AK302" s="52">
        <f t="shared" si="20"/>
        <v>1.0012075593946304</v>
      </c>
    </row>
    <row r="303" spans="29:37" x14ac:dyDescent="0.2">
      <c r="AC303" s="44" t="s">
        <v>74</v>
      </c>
      <c r="AD303" s="45">
        <f>_xll.qlCalendarAdvance(calendar,AD302,AC303,,,trigger)</f>
        <v>51620</v>
      </c>
      <c r="AE303" s="45">
        <f>_xll.qlInterestRateIndexMaturity($V$5,AD303,trigger)</f>
        <v>51711</v>
      </c>
      <c r="AF303" s="49">
        <f>_xll.qlTenorBasisValue($V$13,AD303,trigger)</f>
        <v>3.7592278199428703E-4</v>
      </c>
      <c r="AG303" s="49">
        <f>_xll.qlTenorBasisForwardRate($V$13,AD303,_xll.ohTrigger($AA$9:$AA$12))</f>
        <v>1.5161001965982414E-2</v>
      </c>
      <c r="AH303" s="49">
        <f>_xll.qlTenorBasisForwardRate2($V$13,AD303,AE303,_xll.ohTrigger($AA$9:$AA$12))</f>
        <v>1.5161001965982414E-2</v>
      </c>
      <c r="AI303" s="49">
        <f>_xll.qlIndexFixing($V$5,_xll.qlInterestRateIndexFixingDate($V$5,AD303,trigger),,trigger)</f>
        <v>1.5183038138201247E-2</v>
      </c>
      <c r="AJ303" s="49">
        <f t="shared" si="19"/>
        <v>-2.2036172218832528E-5</v>
      </c>
      <c r="AK303" s="52">
        <f t="shared" si="20"/>
        <v>1.0014534773010568</v>
      </c>
    </row>
    <row r="304" spans="29:37" x14ac:dyDescent="0.2">
      <c r="AC304" s="44" t="s">
        <v>74</v>
      </c>
      <c r="AD304" s="45">
        <f>_xll.qlCalendarAdvance(calendar,AD303,AC304,,,trigger)</f>
        <v>51650</v>
      </c>
      <c r="AE304" s="45">
        <f>_xll.qlInterestRateIndexMaturity($V$5,AD304,trigger)</f>
        <v>51742</v>
      </c>
      <c r="AF304" s="49">
        <f>_xll.qlTenorBasisValue($V$13,AD304,trigger)</f>
        <v>3.7351978556992725E-4</v>
      </c>
      <c r="AG304" s="49">
        <f>_xll.qlTenorBasisForwardRate($V$13,AD304,_xll.ohTrigger($AA$9:$AA$12))</f>
        <v>1.514320951533607E-2</v>
      </c>
      <c r="AH304" s="49">
        <f>_xll.qlTenorBasisForwardRate2($V$13,AD304,AE304,_xll.ohTrigger($AA$9:$AA$12))</f>
        <v>1.514320951533607E-2</v>
      </c>
      <c r="AI304" s="49">
        <f>_xll.qlIndexFixing($V$5,_xll.qlInterestRateIndexFixingDate($V$5,AD304,trigger),,trigger)</f>
        <v>1.5168737037160283E-2</v>
      </c>
      <c r="AJ304" s="49">
        <f t="shared" si="19"/>
        <v>-2.5527521824213195E-5</v>
      </c>
      <c r="AK304" s="52">
        <f t="shared" si="20"/>
        <v>1.0016857405161277</v>
      </c>
    </row>
    <row r="305" spans="29:37" x14ac:dyDescent="0.2">
      <c r="AC305" s="44" t="s">
        <v>74</v>
      </c>
      <c r="AD305" s="45">
        <f>_xll.qlCalendarAdvance(calendar,AD304,AC305,,,trigger)</f>
        <v>51683</v>
      </c>
      <c r="AE305" s="45">
        <f>_xll.qlInterestRateIndexMaturity($V$5,AD305,trigger)</f>
        <v>51775</v>
      </c>
      <c r="AF305" s="49">
        <f>_xll.qlTenorBasisValue($V$13,AD305,trigger)</f>
        <v>3.7090140957795139E-4</v>
      </c>
      <c r="AG305" s="49">
        <f>_xll.qlTenorBasisForwardRate($V$13,AD305,_xll.ohTrigger($AA$9:$AA$12))</f>
        <v>1.5124487076010234E-2</v>
      </c>
      <c r="AH305" s="49">
        <f>_xll.qlTenorBasisForwardRate2($V$13,AD305,AE305,_xll.ohTrigger($AA$9:$AA$12))</f>
        <v>1.5124487076010234E-2</v>
      </c>
      <c r="AI305" s="49">
        <f>_xll.qlIndexFixing($V$5,_xll.qlInterestRateIndexFixingDate($V$5,AD305,trigger),,trigger)</f>
        <v>1.5153686071971333E-2</v>
      </c>
      <c r="AJ305" s="49">
        <f t="shared" si="19"/>
        <v>-2.9198995961099428E-5</v>
      </c>
      <c r="AK305" s="52">
        <f t="shared" si="20"/>
        <v>1.001930577600044</v>
      </c>
    </row>
    <row r="306" spans="29:37" x14ac:dyDescent="0.2">
      <c r="AC306" s="44" t="s">
        <v>74</v>
      </c>
      <c r="AD306" s="45">
        <f>_xll.qlCalendarAdvance(calendar,AD305,AC306,,,trigger)</f>
        <v>51714</v>
      </c>
      <c r="AE306" s="45">
        <f>_xll.qlInterestRateIndexMaturity($V$5,AD306,trigger)</f>
        <v>51806</v>
      </c>
      <c r="AF306" s="49">
        <f>_xll.qlTenorBasisValue($V$13,AD306,trigger)</f>
        <v>3.6846532181322624E-4</v>
      </c>
      <c r="AG306" s="49">
        <f>_xll.qlTenorBasisForwardRate($V$13,AD306,_xll.ohTrigger($AA$9:$AA$12))</f>
        <v>1.5107732603376613E-2</v>
      </c>
      <c r="AH306" s="49">
        <f>_xll.qlTenorBasisForwardRate2($V$13,AD306,AE306,_xll.ohTrigger($AA$9:$AA$12))</f>
        <v>1.5107732603376613E-2</v>
      </c>
      <c r="AI306" s="49">
        <f>_xll.qlIndexFixing($V$5,_xll.qlInterestRateIndexFixingDate($V$5,AD306,trigger),,trigger)</f>
        <v>1.5140280505453609E-2</v>
      </c>
      <c r="AJ306" s="49">
        <f t="shared" si="19"/>
        <v>-3.2547902076995525E-5</v>
      </c>
      <c r="AK306" s="52">
        <f t="shared" si="20"/>
        <v>1.0021543869574261</v>
      </c>
    </row>
    <row r="307" spans="29:37" x14ac:dyDescent="0.2">
      <c r="AC307" s="44" t="s">
        <v>74</v>
      </c>
      <c r="AD307" s="45">
        <f>_xll.qlCalendarAdvance(calendar,AD306,AC307,,,trigger)</f>
        <v>51746</v>
      </c>
      <c r="AE307" s="45">
        <f>_xll.qlInterestRateIndexMaturity($V$5,AD307,trigger)</f>
        <v>51837</v>
      </c>
      <c r="AF307" s="49">
        <f>_xll.qlTenorBasisValue($V$13,AD307,trigger)</f>
        <v>3.6597444115866443E-4</v>
      </c>
      <c r="AG307" s="49">
        <f>_xll.qlTenorBasisForwardRate($V$13,AD307,_xll.ohTrigger($AA$9:$AA$12))</f>
        <v>1.5091212246875357E-2</v>
      </c>
      <c r="AH307" s="49">
        <f>_xll.qlTenorBasisForwardRate2($V$13,AD307,AE307,_xll.ohTrigger($AA$9:$AA$12))</f>
        <v>1.5091212246875357E-2</v>
      </c>
      <c r="AI307" s="49">
        <f>_xll.qlIndexFixing($V$5,_xll.qlInterestRateIndexFixingDate($V$5,AD307,trigger),,trigger)</f>
        <v>1.5127063243237735E-2</v>
      </c>
      <c r="AJ307" s="49">
        <f t="shared" si="19"/>
        <v>-3.5850996362378484E-5</v>
      </c>
      <c r="AK307" s="52">
        <f t="shared" si="20"/>
        <v>1.0023756207106425</v>
      </c>
    </row>
    <row r="308" spans="29:37" x14ac:dyDescent="0.2">
      <c r="AC308" s="44" t="s">
        <v>74</v>
      </c>
      <c r="AD308" s="45">
        <f>_xll.qlCalendarAdvance(calendar,AD307,AC308,,,trigger)</f>
        <v>51776</v>
      </c>
      <c r="AE308" s="45">
        <f>_xll.qlInterestRateIndexMaturity($V$5,AD308,trigger)</f>
        <v>51868</v>
      </c>
      <c r="AF308" s="49">
        <f>_xll.qlTenorBasisValue($V$13,AD308,trigger)</f>
        <v>3.6366102203781579E-4</v>
      </c>
      <c r="AG308" s="49">
        <f>_xll.qlTenorBasisForwardRate($V$13,AD308,_xll.ohTrigger($AA$9:$AA$12))</f>
        <v>1.507664457784101E-2</v>
      </c>
      <c r="AH308" s="49">
        <f>_xll.qlTenorBasisForwardRate2($V$13,AD308,AE308,_xll.ohTrigger($AA$9:$AA$12))</f>
        <v>1.507664457784101E-2</v>
      </c>
      <c r="AI308" s="49">
        <f>_xll.qlIndexFixing($V$5,_xll.qlInterestRateIndexFixingDate($V$5,AD308,trigger),,trigger)</f>
        <v>1.5115600260836052E-2</v>
      </c>
      <c r="AJ308" s="49">
        <f t="shared" si="19"/>
        <v>-3.8955682995042706E-5</v>
      </c>
      <c r="AK308" s="52">
        <f t="shared" si="20"/>
        <v>1.0025838430291245</v>
      </c>
    </row>
    <row r="309" spans="29:37" x14ac:dyDescent="0.2">
      <c r="AC309" s="44" t="s">
        <v>74</v>
      </c>
      <c r="AD309" s="45">
        <f>_xll.qlCalendarAdvance(calendar,AD308,AC309,,,trigger)</f>
        <v>51809</v>
      </c>
      <c r="AE309" s="45">
        <f>_xll.qlInterestRateIndexMaturity($V$5,AD309,trigger)</f>
        <v>51901</v>
      </c>
      <c r="AF309" s="49">
        <f>_xll.qlTenorBasisValue($V$13,AD309,trigger)</f>
        <v>3.611404158007812E-4</v>
      </c>
      <c r="AG309" s="49">
        <f>_xll.qlTenorBasisForwardRate($V$13,AD309,_xll.ohTrigger($AA$9:$AA$12))</f>
        <v>1.5061413569778406E-2</v>
      </c>
      <c r="AH309" s="49">
        <f>_xll.qlTenorBasisForwardRate2($V$13,AD309,AE309,_xll.ohTrigger($AA$9:$AA$12))</f>
        <v>1.5061413569778406E-2</v>
      </c>
      <c r="AI309" s="49">
        <f>_xll.qlIndexFixing($V$5,_xll.qlInterestRateIndexFixingDate($V$5,AD309,trigger),,trigger)</f>
        <v>1.5103622560394138E-2</v>
      </c>
      <c r="AJ309" s="49">
        <f t="shared" si="19"/>
        <v>-4.2208990615731981E-5</v>
      </c>
      <c r="AK309" s="52">
        <f t="shared" si="20"/>
        <v>1.0028024587745488</v>
      </c>
    </row>
    <row r="310" spans="29:37" x14ac:dyDescent="0.2">
      <c r="AC310" s="44" t="s">
        <v>74</v>
      </c>
      <c r="AD310" s="45">
        <f>_xll.qlCalendarAdvance(calendar,AD309,AC310,,,trigger)</f>
        <v>51839</v>
      </c>
      <c r="AE310" s="45">
        <f>_xll.qlInterestRateIndexMaturity($V$5,AD310,trigger)</f>
        <v>51929</v>
      </c>
      <c r="AF310" s="49">
        <f>_xll.qlTenorBasisValue($V$13,AD310,trigger)</f>
        <v>3.5887074488555933E-4</v>
      </c>
      <c r="AG310" s="49">
        <f>_xll.qlTenorBasisForwardRate($V$13,AD310,_xll.ohTrigger($AA$9:$AA$12))</f>
        <v>1.5048142205895232E-2</v>
      </c>
      <c r="AH310" s="49">
        <f>_xll.qlTenorBasisForwardRate2($V$13,AD310,AE310,_xll.ohTrigger($AA$9:$AA$12))</f>
        <v>1.5048142205895232E-2</v>
      </c>
      <c r="AI310" s="49">
        <f>_xll.qlIndexFixing($V$5,_xll.qlInterestRateIndexFixingDate($V$5,AD310,trigger),,trigger)</f>
        <v>1.509311794040169E-2</v>
      </c>
      <c r="AJ310" s="49">
        <f t="shared" si="19"/>
        <v>-4.4975734506458309E-5</v>
      </c>
      <c r="AK310" s="52">
        <f t="shared" si="20"/>
        <v>1.0029887898380465</v>
      </c>
    </row>
    <row r="311" spans="29:37" x14ac:dyDescent="0.2">
      <c r="AC311" s="44" t="s">
        <v>74</v>
      </c>
      <c r="AD311" s="45">
        <f>_xll.qlCalendarAdvance(calendar,AD310,AC311,,,trigger)</f>
        <v>51872</v>
      </c>
      <c r="AE311" s="45">
        <f>_xll.qlInterestRateIndexMaturity($V$5,AD311,trigger)</f>
        <v>51964</v>
      </c>
      <c r="AF311" s="49">
        <f>_xll.qlTenorBasisValue($V$13,AD311,trigger)</f>
        <v>3.5639788326822088E-4</v>
      </c>
      <c r="AG311" s="49">
        <f>_xll.qlTenorBasisForwardRate($V$13,AD311,_xll.ohTrigger($AA$9:$AA$12))</f>
        <v>1.5034873693888399E-2</v>
      </c>
      <c r="AH311" s="49">
        <f>_xll.qlTenorBasisForwardRate2($V$13,AD311,AE311,_xll.ohTrigger($AA$9:$AA$12))</f>
        <v>1.5034873693888399E-2</v>
      </c>
      <c r="AI311" s="49">
        <f>_xll.qlIndexFixing($V$5,_xll.qlInterestRateIndexFixingDate($V$5,AD311,trigger),,trigger)</f>
        <v>1.5082991084850499E-2</v>
      </c>
      <c r="AJ311" s="49">
        <f t="shared" si="19"/>
        <v>-4.8117390962099799E-5</v>
      </c>
      <c r="AK311" s="52">
        <f t="shared" si="20"/>
        <v>1.0032003854466471</v>
      </c>
    </row>
    <row r="312" spans="29:37" x14ac:dyDescent="0.2">
      <c r="AC312" s="44" t="s">
        <v>74</v>
      </c>
      <c r="AD312" s="45">
        <f>_xll.qlCalendarAdvance(calendar,AD311,AC312,,,trigger)</f>
        <v>51903</v>
      </c>
      <c r="AE312" s="45">
        <f>_xll.qlInterestRateIndexMaturity($V$5,AD312,trigger)</f>
        <v>51992</v>
      </c>
      <c r="AF312" s="49">
        <f>_xll.qlTenorBasisValue($V$13,AD312,trigger)</f>
        <v>3.5409740343116797E-4</v>
      </c>
      <c r="AG312" s="49">
        <f>_xll.qlTenorBasisForwardRate($V$13,AD312,_xll.ohTrigger($AA$9:$AA$12))</f>
        <v>1.5022632630513458E-2</v>
      </c>
      <c r="AH312" s="49">
        <f>_xll.qlTenorBasisForwardRate2($V$13,AD312,AE312,_xll.ohTrigger($AA$9:$AA$12))</f>
        <v>1.5022632630513458E-2</v>
      </c>
      <c r="AI312" s="49">
        <f>_xll.qlIndexFixing($V$5,_xll.qlInterestRateIndexFixingDate($V$5,AD312,trigger),,trigger)</f>
        <v>1.5073376434196477E-2</v>
      </c>
      <c r="AJ312" s="49">
        <f t="shared" si="19"/>
        <v>-5.0743803683018368E-5</v>
      </c>
      <c r="AK312" s="52">
        <f t="shared" si="20"/>
        <v>1.0033778236432374</v>
      </c>
    </row>
    <row r="313" spans="29:37" x14ac:dyDescent="0.2">
      <c r="AC313" s="44" t="s">
        <v>74</v>
      </c>
      <c r="AD313" s="45">
        <f>_xll.qlCalendarAdvance(calendar,AD312,AC313,,,trigger)</f>
        <v>51931</v>
      </c>
      <c r="AE313" s="45">
        <f>_xll.qlInterestRateIndexMaturity($V$5,AD313,trigger)</f>
        <v>52023</v>
      </c>
      <c r="AF313" s="49">
        <f>_xll.qlTenorBasisValue($V$13,AD313,trigger)</f>
        <v>3.5203815009231693E-4</v>
      </c>
      <c r="AG313" s="49">
        <f>_xll.qlTenorBasisForwardRate($V$13,AD313,_xll.ohTrigger($AA$9:$AA$12))</f>
        <v>1.5013037728748003E-2</v>
      </c>
      <c r="AH313" s="49">
        <f>_xll.qlTenorBasisForwardRate2($V$13,AD313,AE313,_xll.ohTrigger($AA$9:$AA$12))</f>
        <v>1.5013037728748003E-2</v>
      </c>
      <c r="AI313" s="49">
        <f>_xll.qlIndexFixing($V$5,_xll.qlInterestRateIndexFixingDate($V$5,AD313,trigger),,trigger)</f>
        <v>1.5066329537344471E-2</v>
      </c>
      <c r="AJ313" s="49">
        <f t="shared" si="19"/>
        <v>-5.329180859646801E-5</v>
      </c>
      <c r="AK313" s="52">
        <f t="shared" si="20"/>
        <v>1.0035497019030613</v>
      </c>
    </row>
    <row r="314" spans="29:37" x14ac:dyDescent="0.2">
      <c r="AC314" s="44" t="s">
        <v>74</v>
      </c>
      <c r="AD314" s="45">
        <f>_xll.qlCalendarAdvance(calendar,AD313,AC314,,,trigger)</f>
        <v>51964</v>
      </c>
      <c r="AE314" s="45">
        <f>_xll.qlInterestRateIndexMaturity($V$5,AD314,trigger)</f>
        <v>52055</v>
      </c>
      <c r="AF314" s="49">
        <f>_xll.qlTenorBasisValue($V$13,AD314,trigger)</f>
        <v>3.4963366087471408E-4</v>
      </c>
      <c r="AG314" s="49">
        <f>_xll.qlTenorBasisForwardRate($V$13,AD314,_xll.ohTrigger($AA$9:$AA$12))</f>
        <v>1.5001937579332028E-2</v>
      </c>
      <c r="AH314" s="49">
        <f>_xll.qlTenorBasisForwardRate2($V$13,AD314,AE314,_xll.ohTrigger($AA$9:$AA$12))</f>
        <v>1.5001937579332028E-2</v>
      </c>
      <c r="AI314" s="49">
        <f>_xll.qlIndexFixing($V$5,_xll.qlInterestRateIndexFixingDate($V$5,AD314,trigger),,trigger)</f>
        <v>1.5057930332267346E-2</v>
      </c>
      <c r="AJ314" s="49">
        <f t="shared" si="19"/>
        <v>-5.5992752935317761E-5</v>
      </c>
      <c r="AK314" s="52">
        <f t="shared" si="20"/>
        <v>1.0037323680784047</v>
      </c>
    </row>
    <row r="315" spans="29:37" x14ac:dyDescent="0.2">
      <c r="AC315" s="44" t="s">
        <v>74</v>
      </c>
      <c r="AD315" s="45">
        <f>_xll.qlCalendarAdvance(calendar,AD314,AC315,,,trigger)</f>
        <v>51994</v>
      </c>
      <c r="AE315" s="45">
        <f>_xll.qlInterestRateIndexMaturity($V$5,AD315,trigger)</f>
        <v>52086</v>
      </c>
      <c r="AF315" s="49">
        <f>_xll.qlTenorBasisValue($V$13,AD315,trigger)</f>
        <v>3.4746871276385941E-4</v>
      </c>
      <c r="AG315" s="49">
        <f>_xll.qlTenorBasisForwardRate($V$13,AD315,_xll.ohTrigger($AA$9:$AA$12))</f>
        <v>1.4992943409257045E-2</v>
      </c>
      <c r="AH315" s="49">
        <f>_xll.qlTenorBasisForwardRate2($V$13,AD315,AE315,_xll.ohTrigger($AA$9:$AA$12))</f>
        <v>1.4992943409257045E-2</v>
      </c>
      <c r="AI315" s="49">
        <f>_xll.qlIndexFixing($V$5,_xll.qlInterestRateIndexFixingDate($V$5,AD315,trigger),,trigger)</f>
        <v>1.5051378687217848E-2</v>
      </c>
      <c r="AJ315" s="49">
        <f t="shared" si="19"/>
        <v>-5.8435277960802723E-5</v>
      </c>
      <c r="AK315" s="52">
        <f t="shared" si="20"/>
        <v>1.0038975187436994</v>
      </c>
    </row>
    <row r="316" spans="29:37" x14ac:dyDescent="0.2">
      <c r="AC316" s="44" t="s">
        <v>74</v>
      </c>
      <c r="AD316" s="45">
        <f>_xll.qlCalendarAdvance(calendar,AD315,AC316,,,trigger)</f>
        <v>52026</v>
      </c>
      <c r="AE316" s="45">
        <f>_xll.qlInterestRateIndexMaturity($V$5,AD316,trigger)</f>
        <v>52118</v>
      </c>
      <c r="AF316" s="49">
        <f>_xll.qlTenorBasisValue($V$13,AD316,trigger)</f>
        <v>3.451812504459916E-4</v>
      </c>
      <c r="AG316" s="49">
        <f>_xll.qlTenorBasisForwardRate($V$13,AD316,_xll.ohTrigger($AA$9:$AA$12))</f>
        <v>1.4984010697253917E-2</v>
      </c>
      <c r="AH316" s="49">
        <f>_xll.qlTenorBasisForwardRate2($V$13,AD316,AE316,_xll.ohTrigger($AA$9:$AA$12))</f>
        <v>1.4984010697253917E-2</v>
      </c>
      <c r="AI316" s="49">
        <f>_xll.qlIndexFixing($V$5,_xll.qlInterestRateIndexFixingDate($V$5,AD316,trigger),,trigger)</f>
        <v>1.5044907999252405E-2</v>
      </c>
      <c r="AJ316" s="49">
        <f t="shared" si="19"/>
        <v>-6.089730199848771E-5</v>
      </c>
      <c r="AK316" s="52">
        <f t="shared" si="20"/>
        <v>1.0040641523307006</v>
      </c>
    </row>
    <row r="317" spans="29:37" x14ac:dyDescent="0.2">
      <c r="AC317" s="44" t="s">
        <v>74</v>
      </c>
      <c r="AD317" s="45">
        <f>_xll.qlCalendarAdvance(calendar,AD316,AC317,,,trigger)</f>
        <v>52056</v>
      </c>
      <c r="AE317" s="45">
        <f>_xll.qlInterestRateIndexMaturity($V$5,AD317,trigger)</f>
        <v>52148</v>
      </c>
      <c r="AF317" s="49">
        <f>_xll.qlTenorBasisValue($V$13,AD317,trigger)</f>
        <v>3.4305704623492704E-4</v>
      </c>
      <c r="AG317" s="49">
        <f>_xll.qlTenorBasisForwardRate($V$13,AD317,_xll.ohTrigger($AA$9:$AA$12))</f>
        <v>1.4976415489699723E-2</v>
      </c>
      <c r="AH317" s="49">
        <f>_xll.qlTenorBasisForwardRate2($V$13,AD317,AE317,_xll.ohTrigger($AA$9:$AA$12))</f>
        <v>1.4976415489699723E-2</v>
      </c>
      <c r="AI317" s="49">
        <f>_xll.qlIndexFixing($V$5,_xll.qlInterestRateIndexFixingDate($V$5,AD317,trigger),,trigger)</f>
        <v>1.5039529064869283E-2</v>
      </c>
      <c r="AJ317" s="49">
        <f t="shared" si="19"/>
        <v>-6.3113575169559608E-5</v>
      </c>
      <c r="AK317" s="52">
        <f t="shared" si="20"/>
        <v>1.0042141976638514</v>
      </c>
    </row>
    <row r="318" spans="29:37" x14ac:dyDescent="0.2">
      <c r="AC318" s="44" t="s">
        <v>74</v>
      </c>
      <c r="AD318" s="45">
        <f>_xll.qlCalendarAdvance(calendar,AD317,AC318,,,trigger)</f>
        <v>52089</v>
      </c>
      <c r="AE318" s="45">
        <f>_xll.qlInterestRateIndexMaturity($V$5,AD318,trigger)</f>
        <v>52181</v>
      </c>
      <c r="AF318" s="49">
        <f>_xll.qlTenorBasisValue($V$13,AD318,trigger)</f>
        <v>3.4074291810001582E-4</v>
      </c>
      <c r="AG318" s="49">
        <f>_xll.qlTenorBasisForwardRate($V$13,AD318,_xll.ohTrigger($AA$9:$AA$12))</f>
        <v>1.4968931522125365E-2</v>
      </c>
      <c r="AH318" s="49">
        <f>_xll.qlTenorBasisForwardRate2($V$13,AD318,AE318,_xll.ohTrigger($AA$9:$AA$12))</f>
        <v>1.4968931522125365E-2</v>
      </c>
      <c r="AI318" s="49">
        <f>_xll.qlIndexFixing($V$5,_xll.qlInterestRateIndexFixingDate($V$5,AD318,trigger),,trigger)</f>
        <v>1.5034380497525519E-2</v>
      </c>
      <c r="AJ318" s="49">
        <f t="shared" si="19"/>
        <v>-6.5448975400153944E-5</v>
      </c>
      <c r="AK318" s="52">
        <f t="shared" si="20"/>
        <v>1.0043723211174702</v>
      </c>
    </row>
    <row r="319" spans="29:37" x14ac:dyDescent="0.2">
      <c r="AC319" s="44" t="s">
        <v>74</v>
      </c>
      <c r="AD319" s="45">
        <f>_xll.qlCalendarAdvance(calendar,AD318,AC319,,,trigger)</f>
        <v>52120</v>
      </c>
      <c r="AE319" s="45">
        <f>_xll.qlInterestRateIndexMaturity($V$5,AD319,trigger)</f>
        <v>52211</v>
      </c>
      <c r="AF319" s="49">
        <f>_xll.qlTenorBasisValue($V$13,AD319,trigger)</f>
        <v>3.385903353429356E-4</v>
      </c>
      <c r="AG319" s="49">
        <f>_xll.qlTenorBasisForwardRate($V$13,AD319,_xll.ohTrigger($AA$9:$AA$12))</f>
        <v>1.4962508588664419E-2</v>
      </c>
      <c r="AH319" s="49">
        <f>_xll.qlTenorBasisForwardRate2($V$13,AD319,AE319,_xll.ohTrigger($AA$9:$AA$12))</f>
        <v>1.4962508588664419E-2</v>
      </c>
      <c r="AI319" s="49">
        <f>_xll.qlIndexFixing($V$5,_xll.qlInterestRateIndexFixingDate($V$5,AD319,trigger),,trigger)</f>
        <v>1.5030018669707225E-2</v>
      </c>
      <c r="AJ319" s="49">
        <f t="shared" si="19"/>
        <v>-6.7510081042805939E-5</v>
      </c>
      <c r="AK319" s="52">
        <f t="shared" si="20"/>
        <v>1.0045119493594779</v>
      </c>
    </row>
    <row r="320" spans="29:37" x14ac:dyDescent="0.2">
      <c r="AC320" s="44" t="s">
        <v>74</v>
      </c>
      <c r="AD320" s="45">
        <f>_xll.qlCalendarAdvance(calendar,AD319,AC320,,,trigger)</f>
        <v>52152</v>
      </c>
      <c r="AE320" s="45">
        <f>_xll.qlInterestRateIndexMaturity($V$5,AD320,trigger)</f>
        <v>52244</v>
      </c>
      <c r="AF320" s="49">
        <f>_xll.qlTenorBasisValue($V$13,AD320,trigger)</f>
        <v>3.3638977404812874E-4</v>
      </c>
      <c r="AG320" s="49">
        <f>_xll.qlTenorBasisForwardRate($V$13,AD320,_xll.ohTrigger($AA$9:$AA$12))</f>
        <v>1.4957176325949768E-2</v>
      </c>
      <c r="AH320" s="49">
        <f>_xll.qlTenorBasisForwardRate2($V$13,AD320,AE320,_xll.ohTrigger($AA$9:$AA$12))</f>
        <v>1.4957176325949768E-2</v>
      </c>
      <c r="AI320" s="49">
        <f>_xll.qlIndexFixing($V$5,_xll.qlInterestRateIndexFixingDate($V$5,AD320,trigger),,trigger)</f>
        <v>1.5026786343243576E-2</v>
      </c>
      <c r="AJ320" s="49">
        <f t="shared" si="19"/>
        <v>-6.961001729380821E-5</v>
      </c>
      <c r="AK320" s="52">
        <f t="shared" si="20"/>
        <v>1.0046539544481428</v>
      </c>
    </row>
    <row r="321" spans="29:37" x14ac:dyDescent="0.2">
      <c r="AC321" s="44" t="s">
        <v>74</v>
      </c>
      <c r="AD321" s="45">
        <f>_xll.qlCalendarAdvance(calendar,AD320,AC321,,,trigger)</f>
        <v>52183</v>
      </c>
      <c r="AE321" s="45">
        <f>_xll.qlInterestRateIndexMaturity($V$5,AD321,trigger)</f>
        <v>52275</v>
      </c>
      <c r="AF321" s="49">
        <f>_xll.qlTenorBasisValue($V$13,AD321,trigger)</f>
        <v>3.3427860026652998E-4</v>
      </c>
      <c r="AG321" s="49">
        <f>_xll.qlTenorBasisForwardRate($V$13,AD321,_xll.ohTrigger($AA$9:$AA$12))</f>
        <v>1.4952611796444096E-2</v>
      </c>
      <c r="AH321" s="49">
        <f>_xll.qlTenorBasisForwardRate2($V$13,AD321,AE321,_xll.ohTrigger($AA$9:$AA$12))</f>
        <v>1.4952611796444096E-2</v>
      </c>
      <c r="AI321" s="49">
        <f>_xll.qlIndexFixing($V$5,_xll.qlInterestRateIndexFixingDate($V$5,AD321,trigger),,trigger)</f>
        <v>1.5024126348866639E-2</v>
      </c>
      <c r="AJ321" s="49">
        <f t="shared" si="19"/>
        <v>-7.1514552422543426E-5</v>
      </c>
      <c r="AK321" s="52">
        <f t="shared" si="20"/>
        <v>1.0047827465459613</v>
      </c>
    </row>
    <row r="322" spans="29:37" x14ac:dyDescent="0.2">
      <c r="AC322" s="44" t="s">
        <v>74</v>
      </c>
      <c r="AD322" s="45">
        <f>_xll.qlCalendarAdvance(calendar,AD321,AC322,,,trigger)</f>
        <v>52215</v>
      </c>
      <c r="AE322" s="45">
        <f>_xll.qlInterestRateIndexMaturity($V$5,AD322,trigger)</f>
        <v>52306</v>
      </c>
      <c r="AF322" s="49">
        <f>_xll.qlTenorBasisValue($V$13,AD322,trigger)</f>
        <v>3.3212043374147328E-4</v>
      </c>
      <c r="AG322" s="49">
        <f>_xll.qlTenorBasisForwardRate($V$13,AD322,_xll.ohTrigger($AA$9:$AA$12))</f>
        <v>1.4948481158628424E-2</v>
      </c>
      <c r="AH322" s="49">
        <f>_xll.qlTenorBasisForwardRate2($V$13,AD322,AE322,_xll.ohTrigger($AA$9:$AA$12))</f>
        <v>1.4948481158628424E-2</v>
      </c>
      <c r="AI322" s="49">
        <f>_xll.qlIndexFixing($V$5,_xll.qlInterestRateIndexFixingDate($V$5,AD322,trigger),,trigger)</f>
        <v>1.5021832308216994E-2</v>
      </c>
      <c r="AJ322" s="49">
        <f t="shared" si="19"/>
        <v>-7.3351149588569975E-5</v>
      </c>
      <c r="AK322" s="52">
        <f t="shared" si="20"/>
        <v>1.0049069299288798</v>
      </c>
    </row>
    <row r="323" spans="29:37" x14ac:dyDescent="0.2">
      <c r="AC323" s="44" t="s">
        <v>74</v>
      </c>
      <c r="AD323" s="45">
        <f>_xll.qlCalendarAdvance(calendar,AD322,AC323,,,trigger)</f>
        <v>52246</v>
      </c>
      <c r="AE323" s="45">
        <f>_xll.qlInterestRateIndexMaturity($V$5,AD323,trigger)</f>
        <v>52336</v>
      </c>
      <c r="AF323" s="49">
        <f>_xll.qlTenorBasisValue($V$13,AD323,trigger)</f>
        <v>3.300499924741967E-4</v>
      </c>
      <c r="AG323" s="49">
        <f>_xll.qlTenorBasisForwardRate($V$13,AD323,_xll.ohTrigger($AA$9:$AA$12))</f>
        <v>1.4945263093668615E-2</v>
      </c>
      <c r="AH323" s="49">
        <f>_xll.qlTenorBasisForwardRate2($V$13,AD323,AE323,_xll.ohTrigger($AA$9:$AA$12))</f>
        <v>1.4945263093668615E-2</v>
      </c>
      <c r="AI323" s="49">
        <f>_xll.qlIndexFixing($V$5,_xll.qlInterestRateIndexFixingDate($V$5,AD323,trigger),,trigger)</f>
        <v>1.5020299929080494E-2</v>
      </c>
      <c r="AJ323" s="49">
        <f t="shared" si="19"/>
        <v>-7.503683541187911E-5</v>
      </c>
      <c r="AK323" s="52">
        <f t="shared" si="20"/>
        <v>1.0050207771480228</v>
      </c>
    </row>
    <row r="324" spans="29:37" x14ac:dyDescent="0.2">
      <c r="AC324" s="44" t="s">
        <v>74</v>
      </c>
      <c r="AD324" s="45">
        <f>_xll.qlCalendarAdvance(calendar,AD323,AC324,,,trigger)</f>
        <v>52278</v>
      </c>
      <c r="AE324" s="45">
        <f>_xll.qlInterestRateIndexMaturity($V$5,AD324,trigger)</f>
        <v>52369</v>
      </c>
      <c r="AF324" s="49">
        <f>_xll.qlTenorBasisValue($V$13,AD324,trigger)</f>
        <v>3.27933525823843E-4</v>
      </c>
      <c r="AG324" s="49">
        <f>_xll.qlTenorBasisForwardRate($V$13,AD324,_xll.ohTrigger($AA$9:$AA$12))</f>
        <v>1.4943343464462936E-2</v>
      </c>
      <c r="AH324" s="49">
        <f>_xll.qlTenorBasisForwardRate2($V$13,AD324,AE324,_xll.ohTrigger($AA$9:$AA$12))</f>
        <v>1.4943343464462936E-2</v>
      </c>
      <c r="AI324" s="49">
        <f>_xll.qlIndexFixing($V$5,_xll.qlInterestRateIndexFixingDate($V$5,AD324,trigger),,trigger)</f>
        <v>1.5020081596975083E-2</v>
      </c>
      <c r="AJ324" s="49">
        <f t="shared" ref="AJ324:AJ387" si="21">AG324-AI324</f>
        <v>-7.6738132512146895E-5</v>
      </c>
      <c r="AK324" s="52">
        <f t="shared" ref="AK324:AK387" si="22">AI324/AH324</f>
        <v>1.0051352719486533</v>
      </c>
    </row>
    <row r="325" spans="29:37" x14ac:dyDescent="0.2">
      <c r="AC325" s="44" t="s">
        <v>74</v>
      </c>
      <c r="AD325" s="45">
        <f>_xll.qlCalendarAdvance(calendar,AD324,AC325,,,trigger)</f>
        <v>52306</v>
      </c>
      <c r="AE325" s="45">
        <f>_xll.qlInterestRateIndexMaturity($V$5,AD325,trigger)</f>
        <v>52398</v>
      </c>
      <c r="AF325" s="49">
        <f>_xll.qlTenorBasisValue($V$13,AD325,trigger)</f>
        <v>3.2609878199594015E-4</v>
      </c>
      <c r="AG325" s="49">
        <f>_xll.qlTenorBasisForwardRate($V$13,AD325,_xll.ohTrigger($AA$9:$AA$12))</f>
        <v>1.4942425968504732E-2</v>
      </c>
      <c r="AH325" s="49">
        <f>_xll.qlTenorBasisForwardRate2($V$13,AD325,AE325,_xll.ohTrigger($AA$9:$AA$12))</f>
        <v>1.4942425968504732E-2</v>
      </c>
      <c r="AI325" s="49">
        <f>_xll.qlIndexFixing($V$5,_xll.qlInterestRateIndexFixingDate($V$5,AD325,trigger),,trigger)</f>
        <v>1.5020571794288135E-2</v>
      </c>
      <c r="AJ325" s="49">
        <f t="shared" si="21"/>
        <v>-7.8145825783403414E-5</v>
      </c>
      <c r="AK325" s="52">
        <f t="shared" si="22"/>
        <v>1.0052297950779958</v>
      </c>
    </row>
    <row r="326" spans="29:37" x14ac:dyDescent="0.2">
      <c r="AC326" s="44" t="s">
        <v>74</v>
      </c>
      <c r="AD326" s="45">
        <f>_xll.qlCalendarAdvance(calendar,AD325,AC326,,,trigger)</f>
        <v>52337</v>
      </c>
      <c r="AE326" s="45">
        <f>_xll.qlInterestRateIndexMaturity($V$5,AD326,trigger)</f>
        <v>52428</v>
      </c>
      <c r="AF326" s="49">
        <f>_xll.qlTenorBasisValue($V$13,AD326,trigger)</f>
        <v>3.2408599573804117E-4</v>
      </c>
      <c r="AG326" s="49">
        <f>_xll.qlTenorBasisForwardRate($V$13,AD326,_xll.ohTrigger($AA$9:$AA$12))</f>
        <v>1.4941542124648922E-2</v>
      </c>
      <c r="AH326" s="49">
        <f>_xll.qlTenorBasisForwardRate2($V$13,AD326,AE326,_xll.ohTrigger($AA$9:$AA$12))</f>
        <v>1.4941542124648922E-2</v>
      </c>
      <c r="AI326" s="49">
        <f>_xll.qlIndexFixing($V$5,_xll.qlInterestRateIndexFixingDate($V$5,AD326,trigger),,trigger)</f>
        <v>1.5021101796348855E-2</v>
      </c>
      <c r="AJ326" s="49">
        <f t="shared" si="21"/>
        <v>-7.9559671699933401E-5</v>
      </c>
      <c r="AK326" s="52">
        <f t="shared" si="22"/>
        <v>1.0053247296052985</v>
      </c>
    </row>
    <row r="327" spans="29:37" x14ac:dyDescent="0.2">
      <c r="AC327" s="44" t="s">
        <v>74</v>
      </c>
      <c r="AD327" s="45">
        <f>_xll.qlCalendarAdvance(calendar,AD326,AC327,,,trigger)</f>
        <v>52369</v>
      </c>
      <c r="AE327" s="45">
        <f>_xll.qlInterestRateIndexMaturity($V$5,AD327,trigger)</f>
        <v>52461</v>
      </c>
      <c r="AF327" s="49">
        <f>_xll.qlTenorBasisValue($V$13,AD327,trigger)</f>
        <v>3.2202854942178099E-4</v>
      </c>
      <c r="AG327" s="49">
        <f>_xll.qlTenorBasisForwardRate($V$13,AD327,_xll.ohTrigger($AA$9:$AA$12))</f>
        <v>1.4942109108863599E-2</v>
      </c>
      <c r="AH327" s="49">
        <f>_xll.qlTenorBasisForwardRate2($V$13,AD327,AE327,_xll.ohTrigger($AA$9:$AA$12))</f>
        <v>1.4942109108863599E-2</v>
      </c>
      <c r="AI327" s="49">
        <f>_xll.qlIndexFixing($V$5,_xll.qlInterestRateIndexFixingDate($V$5,AD327,trigger),,trigger)</f>
        <v>1.5023081303074129E-2</v>
      </c>
      <c r="AJ327" s="49">
        <f t="shared" si="21"/>
        <v>-8.0972194210529938E-5</v>
      </c>
      <c r="AK327" s="52">
        <f t="shared" si="22"/>
        <v>1.0054190605637123</v>
      </c>
    </row>
    <row r="328" spans="29:37" x14ac:dyDescent="0.2">
      <c r="AC328" s="44" t="s">
        <v>74</v>
      </c>
      <c r="AD328" s="45">
        <f>_xll.qlCalendarAdvance(calendar,AD327,AC328,,,trigger)</f>
        <v>52400</v>
      </c>
      <c r="AE328" s="45">
        <f>_xll.qlInterestRateIndexMaturity($V$5,AD328,trigger)</f>
        <v>52492</v>
      </c>
      <c r="AF328" s="49">
        <f>_xll.qlTenorBasisValue($V$13,AD328,trigger)</f>
        <v>3.2005487014021071E-4</v>
      </c>
      <c r="AG328" s="49">
        <f>_xll.qlTenorBasisForwardRate($V$13,AD328,_xll.ohTrigger($AA$9:$AA$12))</f>
        <v>1.4943171203130047E-2</v>
      </c>
      <c r="AH328" s="49">
        <f>_xll.qlTenorBasisForwardRate2($V$13,AD328,AE328,_xll.ohTrigger($AA$9:$AA$12))</f>
        <v>1.4943171203130047E-2</v>
      </c>
      <c r="AI328" s="49">
        <f>_xll.qlIndexFixing($V$5,_xll.qlInterestRateIndexFixingDate($V$5,AD328,trigger),,trigger)</f>
        <v>1.5025392947974845E-2</v>
      </c>
      <c r="AJ328" s="49">
        <f t="shared" si="21"/>
        <v>-8.2221744844797329E-5</v>
      </c>
      <c r="AK328" s="52">
        <f t="shared" si="22"/>
        <v>1.0055022955788377</v>
      </c>
    </row>
    <row r="329" spans="29:37" x14ac:dyDescent="0.2">
      <c r="AC329" s="44" t="s">
        <v>74</v>
      </c>
      <c r="AD329" s="45">
        <f>_xll.qlCalendarAdvance(calendar,AD328,AC329,,,trigger)</f>
        <v>52432</v>
      </c>
      <c r="AE329" s="45">
        <f>_xll.qlInterestRateIndexMaturity($V$5,AD329,trigger)</f>
        <v>52524</v>
      </c>
      <c r="AF329" s="49">
        <f>_xll.qlTenorBasisValue($V$13,AD329,trigger)</f>
        <v>3.1803745428126372E-4</v>
      </c>
      <c r="AG329" s="49">
        <f>_xll.qlTenorBasisForwardRate($V$13,AD329,_xll.ohTrigger($AA$9:$AA$12))</f>
        <v>1.494510998965789E-2</v>
      </c>
      <c r="AH329" s="49">
        <f>_xll.qlTenorBasisForwardRate2($V$13,AD329,AE329,_xll.ohTrigger($AA$9:$AA$12))</f>
        <v>1.494510998965789E-2</v>
      </c>
      <c r="AI329" s="49">
        <f>_xll.qlIndexFixing($V$5,_xll.qlInterestRateIndexFixingDate($V$5,AD329,trigger),,trigger)</f>
        <v>1.5028524133991401E-2</v>
      </c>
      <c r="AJ329" s="49">
        <f t="shared" si="21"/>
        <v>-8.3414144333510826E-5</v>
      </c>
      <c r="AK329" s="52">
        <f t="shared" si="22"/>
        <v>1.0055813670418776</v>
      </c>
    </row>
    <row r="330" spans="29:37" x14ac:dyDescent="0.2">
      <c r="AC330" s="44" t="s">
        <v>74</v>
      </c>
      <c r="AD330" s="45">
        <f>_xll.qlCalendarAdvance(calendar,AD329,AC330,,,trigger)</f>
        <v>52463</v>
      </c>
      <c r="AE330" s="45">
        <f>_xll.qlInterestRateIndexMaturity($V$5,AD330,trigger)</f>
        <v>52555</v>
      </c>
      <c r="AF330" s="49">
        <f>_xll.qlTenorBasisValue($V$13,AD330,trigger)</f>
        <v>3.1610222876219974E-4</v>
      </c>
      <c r="AG330" s="49">
        <f>_xll.qlTenorBasisForwardRate($V$13,AD330,_xll.ohTrigger($AA$9:$AA$12))</f>
        <v>1.4947804131995809E-2</v>
      </c>
      <c r="AH330" s="49">
        <f>_xll.qlTenorBasisForwardRate2($V$13,AD330,AE330,_xll.ohTrigger($AA$9:$AA$12))</f>
        <v>1.4947804131995809E-2</v>
      </c>
      <c r="AI330" s="49">
        <f>_xll.qlIndexFixing($V$5,_xll.qlInterestRateIndexFixingDate($V$5,AD330,trigger),,trigger)</f>
        <v>1.5032279163689887E-2</v>
      </c>
      <c r="AJ330" s="49">
        <f t="shared" si="21"/>
        <v>-8.447503169407844E-5</v>
      </c>
      <c r="AK330" s="52">
        <f t="shared" si="22"/>
        <v>1.005651333864702</v>
      </c>
    </row>
    <row r="331" spans="29:37" x14ac:dyDescent="0.2">
      <c r="AC331" s="44" t="s">
        <v>74</v>
      </c>
      <c r="AD331" s="45">
        <f>_xll.qlCalendarAdvance(calendar,AD330,AC331,,,trigger)</f>
        <v>52495</v>
      </c>
      <c r="AE331" s="45">
        <f>_xll.qlInterestRateIndexMaturity($V$5,AD331,trigger)</f>
        <v>52586</v>
      </c>
      <c r="AF331" s="49">
        <f>_xll.qlTenorBasisValue($V$13,AD331,trigger)</f>
        <v>3.1412417267430822E-4</v>
      </c>
      <c r="AG331" s="49">
        <f>_xll.qlTenorBasisForwardRate($V$13,AD331,_xll.ohTrigger($AA$9:$AA$12))</f>
        <v>1.4951047642154344E-2</v>
      </c>
      <c r="AH331" s="49">
        <f>_xll.qlTenorBasisForwardRate2($V$13,AD331,AE331,_xll.ohTrigger($AA$9:$AA$12))</f>
        <v>1.4951047642154344E-2</v>
      </c>
      <c r="AI331" s="49">
        <f>_xll.qlIndexFixing($V$5,_xll.qlInterestRateIndexFixingDate($V$5,AD331,trigger),,trigger)</f>
        <v>1.5036503008454931E-2</v>
      </c>
      <c r="AJ331" s="49">
        <f t="shared" si="21"/>
        <v>-8.5455366300586991E-5</v>
      </c>
      <c r="AK331" s="52">
        <f t="shared" si="22"/>
        <v>1.0057156774793257</v>
      </c>
    </row>
    <row r="332" spans="29:37" x14ac:dyDescent="0.2">
      <c r="AC332" s="44" t="s">
        <v>74</v>
      </c>
      <c r="AD332" s="45">
        <f>_xll.qlCalendarAdvance(calendar,AD331,AC332,,,trigger)</f>
        <v>52525</v>
      </c>
      <c r="AE332" s="45">
        <f>_xll.qlInterestRateIndexMaturity($V$5,AD332,trigger)</f>
        <v>52617</v>
      </c>
      <c r="AF332" s="49">
        <f>_xll.qlTenorBasisValue($V$13,AD332,trigger)</f>
        <v>3.1228767419216982E-4</v>
      </c>
      <c r="AG332" s="49">
        <f>_xll.qlTenorBasisForwardRate($V$13,AD332,_xll.ohTrigger($AA$9:$AA$12))</f>
        <v>1.4955600761555164E-2</v>
      </c>
      <c r="AH332" s="49">
        <f>_xll.qlTenorBasisForwardRate2($V$13,AD332,AE332,_xll.ohTrigger($AA$9:$AA$12))</f>
        <v>1.4955600761555164E-2</v>
      </c>
      <c r="AI332" s="49">
        <f>_xll.qlIndexFixing($V$5,_xll.qlInterestRateIndexFixingDate($V$5,AD332,trigger),,trigger)</f>
        <v>1.5041919945063108E-2</v>
      </c>
      <c r="AJ332" s="49">
        <f t="shared" si="21"/>
        <v>-8.6319183507944583E-5</v>
      </c>
      <c r="AK332" s="52">
        <f t="shared" si="22"/>
        <v>1.00577169616147</v>
      </c>
    </row>
    <row r="333" spans="29:37" x14ac:dyDescent="0.2">
      <c r="AC333" s="44" t="s">
        <v>74</v>
      </c>
      <c r="AD333" s="45">
        <f>_xll.qlCalendarAdvance(calendar,AD332,AC333,,,trigger)</f>
        <v>52558</v>
      </c>
      <c r="AE333" s="45">
        <f>_xll.qlInterestRateIndexMaturity($V$5,AD333,trigger)</f>
        <v>52650</v>
      </c>
      <c r="AF333" s="49">
        <f>_xll.qlTenorBasisValue($V$13,AD333,trigger)</f>
        <v>3.1028739496984168E-4</v>
      </c>
      <c r="AG333" s="49">
        <f>_xll.qlTenorBasisForwardRate($V$13,AD333,_xll.ohTrigger($AA$9:$AA$12))</f>
        <v>1.4961059667813496E-2</v>
      </c>
      <c r="AH333" s="49">
        <f>_xll.qlTenorBasisForwardRate2($V$13,AD333,AE333,_xll.ohTrigger($AA$9:$AA$12))</f>
        <v>1.4961059667813496E-2</v>
      </c>
      <c r="AI333" s="49">
        <f>_xll.qlIndexFixing($V$5,_xll.qlInterestRateIndexFixingDate($V$5,AD333,trigger),,trigger)</f>
        <v>1.5048209817561605E-2</v>
      </c>
      <c r="AJ333" s="49">
        <f t="shared" si="21"/>
        <v>-8.7150149748109126E-5</v>
      </c>
      <c r="AK333" s="52">
        <f t="shared" si="22"/>
        <v>1.0058251321552845</v>
      </c>
    </row>
    <row r="334" spans="29:37" x14ac:dyDescent="0.2">
      <c r="AC334" s="44" t="s">
        <v>74</v>
      </c>
      <c r="AD334" s="45">
        <f>_xll.qlCalendarAdvance(calendar,AD333,AC334,,,trigger)</f>
        <v>52588</v>
      </c>
      <c r="AE334" s="45">
        <f>_xll.qlInterestRateIndexMaturity($V$5,AD334,trigger)</f>
        <v>52679</v>
      </c>
      <c r="AF334" s="49">
        <f>_xll.qlTenorBasisValue($V$13,AD334,trigger)</f>
        <v>3.0848687080225427E-4</v>
      </c>
      <c r="AG334" s="49">
        <f>_xll.qlTenorBasisForwardRate($V$13,AD334,_xll.ohTrigger($AA$9:$AA$12))</f>
        <v>1.4966392222498284E-2</v>
      </c>
      <c r="AH334" s="49">
        <f>_xll.qlTenorBasisForwardRate2($V$13,AD334,AE334,_xll.ohTrigger($AA$9:$AA$12))</f>
        <v>1.4966392222498284E-2</v>
      </c>
      <c r="AI334" s="49">
        <f>_xll.qlIndexFixing($V$5,_xll.qlInterestRateIndexFixingDate($V$5,AD334,trigger),,trigger)</f>
        <v>1.5054193911151982E-2</v>
      </c>
      <c r="AJ334" s="49">
        <f t="shared" si="21"/>
        <v>-8.7801688653698501E-5</v>
      </c>
      <c r="AK334" s="52">
        <f t="shared" si="22"/>
        <v>1.0058665901139294</v>
      </c>
    </row>
    <row r="335" spans="29:37" x14ac:dyDescent="0.2">
      <c r="AC335" s="44" t="s">
        <v>74</v>
      </c>
      <c r="AD335" s="45">
        <f>_xll.qlCalendarAdvance(calendar,AD334,AC335,,,trigger)</f>
        <v>52621</v>
      </c>
      <c r="AE335" s="45">
        <f>_xll.qlInterestRateIndexMaturity($V$5,AD335,trigger)</f>
        <v>52712</v>
      </c>
      <c r="AF335" s="49">
        <f>_xll.qlTenorBasisValue($V$13,AD335,trigger)</f>
        <v>3.0652582598792154E-4</v>
      </c>
      <c r="AG335" s="49">
        <f>_xll.qlTenorBasisForwardRate($V$13,AD335,_xll.ohTrigger($AA$9:$AA$12))</f>
        <v>1.49735727124855E-2</v>
      </c>
      <c r="AH335" s="49">
        <f>_xll.qlTenorBasisForwardRate2($V$13,AD335,AE335,_xll.ohTrigger($AA$9:$AA$12))</f>
        <v>1.49735727124855E-2</v>
      </c>
      <c r="AI335" s="49">
        <f>_xll.qlIndexFixing($V$5,_xll.qlInterestRateIndexFixingDate($V$5,AD335,trigger),,trigger)</f>
        <v>1.5062007797744694E-2</v>
      </c>
      <c r="AJ335" s="49">
        <f t="shared" si="21"/>
        <v>-8.8435085259193358E-5</v>
      </c>
      <c r="AK335" s="52">
        <f t="shared" si="22"/>
        <v>1.0059060777916717</v>
      </c>
    </row>
    <row r="336" spans="29:37" x14ac:dyDescent="0.2">
      <c r="AC336" s="44" t="s">
        <v>74</v>
      </c>
      <c r="AD336" s="45">
        <f>_xll.qlCalendarAdvance(calendar,AD335,AC336,,,trigger)</f>
        <v>52652</v>
      </c>
      <c r="AE336" s="45">
        <f>_xll.qlInterestRateIndexMaturity($V$5,AD336,trigger)</f>
        <v>52742</v>
      </c>
      <c r="AF336" s="49">
        <f>_xll.qlTenorBasisValue($V$13,AD336,trigger)</f>
        <v>3.0470211289644345E-4</v>
      </c>
      <c r="AG336" s="49">
        <f>_xll.qlTenorBasisForwardRate($V$13,AD336,_xll.ohTrigger($AA$9:$AA$12))</f>
        <v>1.4980699808600839E-2</v>
      </c>
      <c r="AH336" s="49">
        <f>_xll.qlTenorBasisForwardRate2($V$13,AD336,AE336,_xll.ohTrigger($AA$9:$AA$12))</f>
        <v>1.4980699808600839E-2</v>
      </c>
      <c r="AI336" s="49">
        <f>_xll.qlIndexFixing($V$5,_xll.qlInterestRateIndexFixingDate($V$5,AD336,trigger),,trigger)</f>
        <v>1.5069624809569859E-2</v>
      </c>
      <c r="AJ336" s="49">
        <f t="shared" si="21"/>
        <v>-8.8925000969020118E-5</v>
      </c>
      <c r="AK336" s="52">
        <f t="shared" si="22"/>
        <v>1.0059359710898128</v>
      </c>
    </row>
    <row r="337" spans="29:37" x14ac:dyDescent="0.2">
      <c r="AC337" s="44" t="s">
        <v>74</v>
      </c>
      <c r="AD337" s="45">
        <f>_xll.qlCalendarAdvance(calendar,AD336,AC337,,,trigger)</f>
        <v>52681</v>
      </c>
      <c r="AE337" s="45">
        <f>_xll.qlInterestRateIndexMaturity($V$5,AD337,trigger)</f>
        <v>52775</v>
      </c>
      <c r="AF337" s="49">
        <f>_xll.qlTenorBasisValue($V$13,AD337,trigger)</f>
        <v>3.0301212946780591E-4</v>
      </c>
      <c r="AG337" s="49">
        <f>_xll.qlTenorBasisForwardRate($V$13,AD337,_xll.ohTrigger($AA$9:$AA$12))</f>
        <v>1.4990333901754398E-2</v>
      </c>
      <c r="AH337" s="49">
        <f>_xll.qlTenorBasisForwardRate2($V$13,AD337,AE337,_xll.ohTrigger($AA$9:$AA$12))</f>
        <v>1.4990333901754398E-2</v>
      </c>
      <c r="AI337" s="49">
        <f>_xll.qlIndexFixing($V$5,_xll.qlInterestRateIndexFixingDate($V$5,AD337,trigger),,trigger)</f>
        <v>1.5079680925794111E-2</v>
      </c>
      <c r="AJ337" s="49">
        <f t="shared" si="21"/>
        <v>-8.9347024039712966E-5</v>
      </c>
      <c r="AK337" s="52">
        <f t="shared" si="22"/>
        <v>1.0059603091315568</v>
      </c>
    </row>
    <row r="338" spans="29:37" x14ac:dyDescent="0.2">
      <c r="AC338" s="44" t="s">
        <v>74</v>
      </c>
      <c r="AD338" s="45">
        <f>_xll.qlCalendarAdvance(calendar,AD337,AC338,,,trigger)</f>
        <v>52712</v>
      </c>
      <c r="AE338" s="45">
        <f>_xll.qlInterestRateIndexMaturity($V$5,AD338,trigger)</f>
        <v>52803</v>
      </c>
      <c r="AF338" s="49">
        <f>_xll.qlTenorBasisValue($V$13,AD338,trigger)</f>
        <v>3.012226321029174E-4</v>
      </c>
      <c r="AG338" s="49">
        <f>_xll.qlTenorBasisForwardRate($V$13,AD338,_xll.ohTrigger($AA$9:$AA$12))</f>
        <v>1.4998081605080043E-2</v>
      </c>
      <c r="AH338" s="49">
        <f>_xll.qlTenorBasisForwardRate2($V$13,AD338,AE338,_xll.ohTrigger($AA$9:$AA$12))</f>
        <v>1.4998081605080043E-2</v>
      </c>
      <c r="AI338" s="49">
        <f>_xll.qlIndexFixing($V$5,_xll.qlInterestRateIndexFixingDate($V$5,AD338,trigger),,trigger)</f>
        <v>1.5087724914044936E-2</v>
      </c>
      <c r="AJ338" s="49">
        <f t="shared" si="21"/>
        <v>-8.9643308964892227E-5</v>
      </c>
      <c r="AK338" s="52">
        <f t="shared" si="22"/>
        <v>1.0059769850121718</v>
      </c>
    </row>
    <row r="339" spans="29:37" x14ac:dyDescent="0.2">
      <c r="AC339" s="44" t="s">
        <v>74</v>
      </c>
      <c r="AD339" s="45">
        <f>_xll.qlCalendarAdvance(calendar,AD338,AC339,,,trigger)</f>
        <v>52742</v>
      </c>
      <c r="AE339" s="45">
        <f>_xll.qlInterestRateIndexMaturity($V$5,AD339,trigger)</f>
        <v>52834</v>
      </c>
      <c r="AF339" s="49">
        <f>_xll.qlTenorBasisValue($V$13,AD339,trigger)</f>
        <v>2.9950748450507014E-4</v>
      </c>
      <c r="AG339" s="49">
        <f>_xll.qlTenorBasisForwardRate($V$13,AD339,_xll.ohTrigger($AA$9:$AA$12))</f>
        <v>1.5008160643803408E-2</v>
      </c>
      <c r="AH339" s="49">
        <f>_xll.qlTenorBasisForwardRate2($V$13,AD339,AE339,_xll.ohTrigger($AA$9:$AA$12))</f>
        <v>1.5008160643803408E-2</v>
      </c>
      <c r="AI339" s="49">
        <f>_xll.qlIndexFixing($V$5,_xll.qlInterestRateIndexFixingDate($V$5,AD339,trigger),,trigger)</f>
        <v>1.5098035595850092E-2</v>
      </c>
      <c r="AJ339" s="49">
        <f t="shared" si="21"/>
        <v>-8.9874952046684747E-5</v>
      </c>
      <c r="AK339" s="52">
        <f t="shared" si="22"/>
        <v>1.0059884055201522</v>
      </c>
    </row>
    <row r="340" spans="29:37" x14ac:dyDescent="0.2">
      <c r="AC340" s="44" t="s">
        <v>74</v>
      </c>
      <c r="AD340" s="45">
        <f>_xll.qlCalendarAdvance(calendar,AD339,AC340,,,trigger)</f>
        <v>52775</v>
      </c>
      <c r="AE340" s="45">
        <f>_xll.qlInterestRateIndexMaturity($V$5,AD340,trigger)</f>
        <v>52867</v>
      </c>
      <c r="AF340" s="49">
        <f>_xll.qlTenorBasisValue($V$13,AD340,trigger)</f>
        <v>2.9763954557764419E-4</v>
      </c>
      <c r="AG340" s="49">
        <f>_xll.qlTenorBasisForwardRate($V$13,AD340,_xll.ohTrigger($AA$9:$AA$12))</f>
        <v>1.5019595186708982E-2</v>
      </c>
      <c r="AH340" s="49">
        <f>_xll.qlTenorBasisForwardRate2($V$13,AD340,AE340,_xll.ohTrigger($AA$9:$AA$12))</f>
        <v>1.5019595186708982E-2</v>
      </c>
      <c r="AI340" s="49">
        <f>_xll.qlIndexFixing($V$5,_xll.qlInterestRateIndexFixingDate($V$5,AD340,trigger),,trigger)</f>
        <v>1.510961805899607E-2</v>
      </c>
      <c r="AJ340" s="49">
        <f t="shared" si="21"/>
        <v>-9.0022872287088412E-5</v>
      </c>
      <c r="AK340" s="52">
        <f t="shared" si="22"/>
        <v>1.0059936949809907</v>
      </c>
    </row>
    <row r="341" spans="29:37" x14ac:dyDescent="0.2">
      <c r="AC341" s="44" t="s">
        <v>74</v>
      </c>
      <c r="AD341" s="45">
        <f>_xll.qlCalendarAdvance(calendar,AD340,AC341,,,trigger)</f>
        <v>52805</v>
      </c>
      <c r="AE341" s="45">
        <f>_xll.qlInterestRateIndexMaturity($V$5,AD341,trigger)</f>
        <v>52897</v>
      </c>
      <c r="AF341" s="49">
        <f>_xll.qlTenorBasisValue($V$13,AD341,trigger)</f>
        <v>2.9595829522028705E-4</v>
      </c>
      <c r="AG341" s="49">
        <f>_xll.qlTenorBasisForwardRate($V$13,AD341,_xll.ohTrigger($AA$9:$AA$12))</f>
        <v>1.5030778232772943E-2</v>
      </c>
      <c r="AH341" s="49">
        <f>_xll.qlTenorBasisForwardRate2($V$13,AD341,AE341,_xll.ohTrigger($AA$9:$AA$12))</f>
        <v>1.5030778232772943E-2</v>
      </c>
      <c r="AI341" s="49">
        <f>_xll.qlIndexFixing($V$5,_xll.qlInterestRateIndexFixingDate($V$5,AD341,trigger),,trigger)</f>
        <v>1.5120846026844586E-2</v>
      </c>
      <c r="AJ341" s="49">
        <f t="shared" si="21"/>
        <v>-9.006779407164274E-5</v>
      </c>
      <c r="AK341" s="52">
        <f t="shared" si="22"/>
        <v>1.005992224266556</v>
      </c>
    </row>
    <row r="342" spans="29:37" x14ac:dyDescent="0.2">
      <c r="AC342" s="44" t="s">
        <v>74</v>
      </c>
      <c r="AD342" s="45">
        <f>_xll.qlCalendarAdvance(calendar,AD341,AC342,,,trigger)</f>
        <v>52838</v>
      </c>
      <c r="AE342" s="45">
        <f>_xll.qlInterestRateIndexMaturity($V$5,AD342,trigger)</f>
        <v>52930</v>
      </c>
      <c r="AF342" s="49">
        <f>_xll.qlTenorBasisValue($V$13,AD342,trigger)</f>
        <v>2.9412731930768585E-4</v>
      </c>
      <c r="AG342" s="49">
        <f>_xll.qlTenorBasisForwardRate($V$13,AD342,_xll.ohTrigger($AA$9:$AA$12))</f>
        <v>1.5043946235528962E-2</v>
      </c>
      <c r="AH342" s="49">
        <f>_xll.qlTenorBasisForwardRate2($V$13,AD342,AE342,_xll.ohTrigger($AA$9:$AA$12))</f>
        <v>1.5043946235528962E-2</v>
      </c>
      <c r="AI342" s="49">
        <f>_xll.qlIndexFixing($V$5,_xll.qlInterestRateIndexFixingDate($V$5,AD342,trigger),,trigger)</f>
        <v>1.5133965099995018E-2</v>
      </c>
      <c r="AJ342" s="49">
        <f t="shared" si="21"/>
        <v>-9.0018864466056767E-5</v>
      </c>
      <c r="AK342" s="52">
        <f t="shared" si="22"/>
        <v>1.0059837268132121</v>
      </c>
    </row>
    <row r="343" spans="29:37" x14ac:dyDescent="0.2">
      <c r="AC343" s="44" t="s">
        <v>74</v>
      </c>
      <c r="AD343" s="45">
        <f>_xll.qlCalendarAdvance(calendar,AD342,AC343,,,trigger)</f>
        <v>52869</v>
      </c>
      <c r="AE343" s="45">
        <f>_xll.qlInterestRateIndexMaturity($V$5,AD343,trigger)</f>
        <v>52960</v>
      </c>
      <c r="AF343" s="49">
        <f>_xll.qlTenorBasisValue($V$13,AD343,trigger)</f>
        <v>2.9242471799638718E-4</v>
      </c>
      <c r="AG343" s="49">
        <f>_xll.qlTenorBasisForwardRate($V$13,AD343,_xll.ohTrigger($AA$9:$AA$12))</f>
        <v>1.5056603053268551E-2</v>
      </c>
      <c r="AH343" s="49">
        <f>_xll.qlTenorBasisForwardRate2($V$13,AD343,AE343,_xll.ohTrigger($AA$9:$AA$12))</f>
        <v>1.5056603053268551E-2</v>
      </c>
      <c r="AI343" s="49">
        <f>_xll.qlIndexFixing($V$5,_xll.qlInterestRateIndexFixingDate($V$5,AD343,trigger),,trigger)</f>
        <v>1.5146482182509278E-2</v>
      </c>
      <c r="AJ343" s="49">
        <f t="shared" si="21"/>
        <v>-8.9879129240726802E-5</v>
      </c>
      <c r="AK343" s="52">
        <f t="shared" si="22"/>
        <v>1.005969416137408</v>
      </c>
    </row>
    <row r="344" spans="29:37" x14ac:dyDescent="0.2">
      <c r="AC344" s="44" t="s">
        <v>74</v>
      </c>
      <c r="AD344" s="45">
        <f>_xll.qlCalendarAdvance(calendar,AD343,AC344,,,trigger)</f>
        <v>52901</v>
      </c>
      <c r="AE344" s="45">
        <f>_xll.qlInterestRateIndexMaturity($V$5,AD344,trigger)</f>
        <v>52993</v>
      </c>
      <c r="AF344" s="49">
        <f>_xll.qlTenorBasisValue($V$13,AD344,trigger)</f>
        <v>2.9068472404697194E-4</v>
      </c>
      <c r="AG344" s="49">
        <f>_xll.qlTenorBasisForwardRate($V$13,AD344,_xll.ohTrigger($AA$9:$AA$12))</f>
        <v>1.5071605733620876E-2</v>
      </c>
      <c r="AH344" s="49">
        <f>_xll.qlTenorBasisForwardRate2($V$13,AD344,AE344,_xll.ohTrigger($AA$9:$AA$12))</f>
        <v>1.5071605733620876E-2</v>
      </c>
      <c r="AI344" s="49">
        <f>_xll.qlIndexFixing($V$5,_xll.qlInterestRateIndexFixingDate($V$5,AD344,trigger),,trigger)</f>
        <v>1.5161245711536103E-2</v>
      </c>
      <c r="AJ344" s="49">
        <f t="shared" si="21"/>
        <v>-8.9639977915226959E-5</v>
      </c>
      <c r="AK344" s="52">
        <f t="shared" si="22"/>
        <v>1.0059476063466326</v>
      </c>
    </row>
    <row r="345" spans="29:37" x14ac:dyDescent="0.2">
      <c r="AC345" s="44" t="s">
        <v>74</v>
      </c>
      <c r="AD345" s="45">
        <f>_xll.qlCalendarAdvance(calendar,AD344,AC345,,,trigger)</f>
        <v>52931</v>
      </c>
      <c r="AE345" s="45">
        <f>_xll.qlInterestRateIndexMaturity($V$5,AD345,trigger)</f>
        <v>53021</v>
      </c>
      <c r="AF345" s="49">
        <f>_xll.qlTenorBasisValue($V$13,AD345,trigger)</f>
        <v>2.8906951365270851E-4</v>
      </c>
      <c r="AG345" s="49">
        <f>_xll.qlTenorBasisForwardRate($V$13,AD345,_xll.ohTrigger($AA$9:$AA$12))</f>
        <v>1.5084805607947338E-2</v>
      </c>
      <c r="AH345" s="49">
        <f>_xll.qlTenorBasisForwardRate2($V$13,AD345,AE345,_xll.ohTrigger($AA$9:$AA$12))</f>
        <v>1.5084805607947338E-2</v>
      </c>
      <c r="AI345" s="49">
        <f>_xll.qlIndexFixing($V$5,_xll.qlInterestRateIndexFixingDate($V$5,AD345,trigger),,trigger)</f>
        <v>1.5174139441139545E-2</v>
      </c>
      <c r="AJ345" s="49">
        <f t="shared" si="21"/>
        <v>-8.9333833192206669E-5</v>
      </c>
      <c r="AK345" s="52">
        <f t="shared" si="22"/>
        <v>1.0059221070204007</v>
      </c>
    </row>
    <row r="346" spans="29:37" x14ac:dyDescent="0.2">
      <c r="AC346" s="44" t="s">
        <v>74</v>
      </c>
      <c r="AD346" s="45">
        <f>_xll.qlCalendarAdvance(calendar,AD345,AC346,,,trigger)</f>
        <v>52961</v>
      </c>
      <c r="AE346" s="45">
        <f>_xll.qlInterestRateIndexMaturity($V$5,AD346,trigger)</f>
        <v>53052</v>
      </c>
      <c r="AF346" s="49">
        <f>_xll.qlTenorBasisValue($V$13,AD346,trigger)</f>
        <v>2.874696871760932E-4</v>
      </c>
      <c r="AG346" s="49">
        <f>_xll.qlTenorBasisForwardRate($V$13,AD346,_xll.ohTrigger($AA$9:$AA$12))</f>
        <v>1.5100442766026142E-2</v>
      </c>
      <c r="AH346" s="49">
        <f>_xll.qlTenorBasisForwardRate2($V$13,AD346,AE346,_xll.ohTrigger($AA$9:$AA$12))</f>
        <v>1.5100442766026142E-2</v>
      </c>
      <c r="AI346" s="49">
        <f>_xll.qlIndexFixing($V$5,_xll.qlInterestRateIndexFixingDate($V$5,AD346,trigger),,trigger)</f>
        <v>1.5189378750684657E-2</v>
      </c>
      <c r="AJ346" s="49">
        <f t="shared" si="21"/>
        <v>-8.8935984658514503E-5</v>
      </c>
      <c r="AK346" s="52">
        <f t="shared" si="22"/>
        <v>1.0058896276113578</v>
      </c>
    </row>
    <row r="347" spans="29:37" x14ac:dyDescent="0.2">
      <c r="AC347" s="44" t="s">
        <v>74</v>
      </c>
      <c r="AD347" s="45">
        <f>_xll.qlCalendarAdvance(calendar,AD346,AC347,,,trigger)</f>
        <v>52992</v>
      </c>
      <c r="AE347" s="45">
        <f>_xll.qlInterestRateIndexMaturity($V$5,AD347,trigger)</f>
        <v>53080</v>
      </c>
      <c r="AF347" s="49">
        <f>_xll.qlTenorBasisValue($V$13,AD347,trigger)</f>
        <v>2.8583255767322972E-4</v>
      </c>
      <c r="AG347" s="49">
        <f>_xll.qlTenorBasisForwardRate($V$13,AD347,_xll.ohTrigger($AA$9:$AA$12))</f>
        <v>1.5115023608746059E-2</v>
      </c>
      <c r="AH347" s="49">
        <f>_xll.qlTenorBasisForwardRate2($V$13,AD347,AE347,_xll.ohTrigger($AA$9:$AA$12))</f>
        <v>1.5115023608746059E-2</v>
      </c>
      <c r="AI347" s="49">
        <f>_xll.qlIndexFixing($V$5,_xll.qlInterestRateIndexFixingDate($V$5,AD347,trigger),,trigger)</f>
        <v>1.5203479720892907E-2</v>
      </c>
      <c r="AJ347" s="49">
        <f t="shared" si="21"/>
        <v>-8.8456112146848009E-5</v>
      </c>
      <c r="AK347" s="52">
        <f t="shared" si="22"/>
        <v>1.0058521980803037</v>
      </c>
    </row>
    <row r="348" spans="29:37" x14ac:dyDescent="0.2">
      <c r="AC348" s="44" t="s">
        <v>74</v>
      </c>
      <c r="AD348" s="45">
        <f>_xll.qlCalendarAdvance(calendar,AD347,AC348,,,trigger)</f>
        <v>53021</v>
      </c>
      <c r="AE348" s="45">
        <f>_xll.qlInterestRateIndexMaturity($V$5,AD348,trigger)</f>
        <v>53113</v>
      </c>
      <c r="AF348" s="49">
        <f>_xll.qlTenorBasisValue($V$13,AD348,trigger)</f>
        <v>2.8431567032019154E-4</v>
      </c>
      <c r="AG348" s="49">
        <f>_xll.qlTenorBasisForwardRate($V$13,AD348,_xll.ohTrigger($AA$9:$AA$12))</f>
        <v>1.5133439044967653E-2</v>
      </c>
      <c r="AH348" s="49">
        <f>_xll.qlTenorBasisForwardRate2($V$13,AD348,AE348,_xll.ohTrigger($AA$9:$AA$12))</f>
        <v>1.5133439044967653E-2</v>
      </c>
      <c r="AI348" s="49">
        <f>_xll.qlIndexFixing($V$5,_xll.qlInterestRateIndexFixingDate($V$5,AD348,trigger),,trigger)</f>
        <v>1.5221324553190746E-2</v>
      </c>
      <c r="AJ348" s="49">
        <f t="shared" si="21"/>
        <v>-8.788550822309317E-5</v>
      </c>
      <c r="AK348" s="52">
        <f t="shared" si="22"/>
        <v>1.0058073718711227</v>
      </c>
    </row>
    <row r="349" spans="29:37" x14ac:dyDescent="0.2">
      <c r="AC349" s="44" t="s">
        <v>74</v>
      </c>
      <c r="AD349" s="45">
        <f>_xll.qlCalendarAdvance(calendar,AD348,AC349,,,trigger)</f>
        <v>53049</v>
      </c>
      <c r="AE349" s="45">
        <f>_xll.qlInterestRateIndexMaturity($V$5,AD349,trigger)</f>
        <v>53141</v>
      </c>
      <c r="AF349" s="49">
        <f>_xll.qlTenorBasisValue($V$13,AD349,trigger)</f>
        <v>2.8286438973500872E-4</v>
      </c>
      <c r="AG349" s="49">
        <f>_xll.qlTenorBasisForwardRate($V$13,AD349,_xll.ohTrigger($AA$9:$AA$12))</f>
        <v>1.5149592568578557E-2</v>
      </c>
      <c r="AH349" s="49">
        <f>_xll.qlTenorBasisForwardRate2($V$13,AD349,AE349,_xll.ohTrigger($AA$9:$AA$12))</f>
        <v>1.5149592568578557E-2</v>
      </c>
      <c r="AI349" s="49">
        <f>_xll.qlIndexFixing($V$5,_xll.qlInterestRateIndexFixingDate($V$5,AD349,trigger),,trigger)</f>
        <v>1.5236874491110655E-2</v>
      </c>
      <c r="AJ349" s="49">
        <f t="shared" si="21"/>
        <v>-8.7281922532097406E-5</v>
      </c>
      <c r="AK349" s="52">
        <f t="shared" si="22"/>
        <v>1.0057613379460202</v>
      </c>
    </row>
    <row r="350" spans="29:37" x14ac:dyDescent="0.2">
      <c r="AC350" s="44" t="s">
        <v>74</v>
      </c>
      <c r="AD350" s="45">
        <f>_xll.qlCalendarAdvance(calendar,AD349,AC350,,,trigger)</f>
        <v>53080</v>
      </c>
      <c r="AE350" s="45">
        <f>_xll.qlInterestRateIndexMaturity($V$5,AD350,trigger)</f>
        <v>53174</v>
      </c>
      <c r="AF350" s="49">
        <f>_xll.qlTenorBasisValue($V$13,AD350,trigger)</f>
        <v>2.8127273087164603E-4</v>
      </c>
      <c r="AG350" s="49">
        <f>_xll.qlTenorBasisForwardRate($V$13,AD350,_xll.ohTrigger($AA$9:$AA$12))</f>
        <v>1.5169504313239567E-2</v>
      </c>
      <c r="AH350" s="49">
        <f>_xll.qlTenorBasisForwardRate2($V$13,AD350,AE350,_xll.ohTrigger($AA$9:$AA$12))</f>
        <v>1.5169504313239567E-2</v>
      </c>
      <c r="AI350" s="49">
        <f>_xll.qlIndexFixing($V$5,_xll.qlInterestRateIndexFixingDate($V$5,AD350,trigger),,trigger)</f>
        <v>1.5256012558324396E-2</v>
      </c>
      <c r="AJ350" s="49">
        <f t="shared" si="21"/>
        <v>-8.6508245084829932E-5</v>
      </c>
      <c r="AK350" s="52">
        <f t="shared" si="22"/>
        <v>1.00570277336019</v>
      </c>
    </row>
    <row r="351" spans="29:37" x14ac:dyDescent="0.2">
      <c r="AC351" s="44" t="s">
        <v>74</v>
      </c>
      <c r="AD351" s="45">
        <f>_xll.qlCalendarAdvance(calendar,AD350,AC351,,,trigger)</f>
        <v>53111</v>
      </c>
      <c r="AE351" s="45">
        <f>_xll.qlInterestRateIndexMaturity($V$5,AD351,trigger)</f>
        <v>53203</v>
      </c>
      <c r="AF351" s="49">
        <f>_xll.qlTenorBasisValue($V$13,AD351,trigger)</f>
        <v>2.7969682216414949E-4</v>
      </c>
      <c r="AG351" s="49">
        <f>_xll.qlTenorBasisForwardRate($V$13,AD351,_xll.ohTrigger($AA$9:$AA$12))</f>
        <v>1.518768401297726E-2</v>
      </c>
      <c r="AH351" s="49">
        <f>_xll.qlTenorBasisForwardRate2($V$13,AD351,AE351,_xll.ohTrigger($AA$9:$AA$12))</f>
        <v>1.518768401297726E-2</v>
      </c>
      <c r="AI351" s="49">
        <f>_xll.qlIndexFixing($V$5,_xll.qlInterestRateIndexFixingDate($V$5,AD351,trigger),,trigger)</f>
        <v>1.5273368815658203E-2</v>
      </c>
      <c r="AJ351" s="49">
        <f t="shared" si="21"/>
        <v>-8.5684802680943348E-5</v>
      </c>
      <c r="AK351" s="52">
        <f t="shared" si="22"/>
        <v>1.0056417293517386</v>
      </c>
    </row>
    <row r="352" spans="29:37" x14ac:dyDescent="0.2">
      <c r="AC352" s="44" t="s">
        <v>74</v>
      </c>
      <c r="AD352" s="45">
        <f>_xll.qlCalendarAdvance(calendar,AD351,AC352,,,trigger)</f>
        <v>53142</v>
      </c>
      <c r="AE352" s="45">
        <f>_xll.qlInterestRateIndexMaturity($V$5,AD352,trigger)</f>
        <v>53234</v>
      </c>
      <c r="AF352" s="49">
        <f>_xll.qlTenorBasisValue($V$13,AD352,trigger)</f>
        <v>2.7813652547588872E-4</v>
      </c>
      <c r="AG352" s="49">
        <f>_xll.qlTenorBasisForwardRate($V$13,AD352,_xll.ohTrigger($AA$9:$AA$12))</f>
        <v>1.5207929670530298E-2</v>
      </c>
      <c r="AH352" s="49">
        <f>_xll.qlTenorBasisForwardRate2($V$13,AD352,AE352,_xll.ohTrigger($AA$9:$AA$12))</f>
        <v>1.5207929670530298E-2</v>
      </c>
      <c r="AI352" s="49">
        <f>_xll.qlIndexFixing($V$5,_xll.qlInterestRateIndexFixingDate($V$5,AD352,trigger),,trigger)</f>
        <v>1.5292681528827757E-2</v>
      </c>
      <c r="AJ352" s="49">
        <f t="shared" si="21"/>
        <v>-8.4751858297458377E-5</v>
      </c>
      <c r="AK352" s="52">
        <f t="shared" si="22"/>
        <v>1.0055728728455189</v>
      </c>
    </row>
    <row r="353" spans="29:37" x14ac:dyDescent="0.2">
      <c r="AC353" s="44" t="s">
        <v>74</v>
      </c>
      <c r="AD353" s="45">
        <f>_xll.qlCalendarAdvance(calendar,AD352,AC353,,,trigger)</f>
        <v>53174</v>
      </c>
      <c r="AE353" s="45">
        <f>_xll.qlInterestRateIndexMaturity($V$5,AD353,trigger)</f>
        <v>53266</v>
      </c>
      <c r="AF353" s="49">
        <f>_xll.qlTenorBasisValue($V$13,AD353,trigger)</f>
        <v>2.7654212670796466E-4</v>
      </c>
      <c r="AG353" s="49">
        <f>_xll.qlTenorBasisForwardRate($V$13,AD353,_xll.ohTrigger($AA$9:$AA$12))</f>
        <v>1.5229601393310114E-2</v>
      </c>
      <c r="AH353" s="49">
        <f>_xll.qlTenorBasisForwardRate2($V$13,AD353,AE353,_xll.ohTrigger($AA$9:$AA$12))</f>
        <v>1.5229601393310114E-2</v>
      </c>
      <c r="AI353" s="49">
        <f>_xll.qlIndexFixing($V$5,_xll.qlInterestRateIndexFixingDate($V$5,AD353,trigger),,trigger)</f>
        <v>1.5313300377704727E-2</v>
      </c>
      <c r="AJ353" s="49">
        <f t="shared" si="21"/>
        <v>-8.3698984394612805E-5</v>
      </c>
      <c r="AK353" s="52">
        <f t="shared" si="22"/>
        <v>1.0054958092620454</v>
      </c>
    </row>
    <row r="354" spans="29:37" x14ac:dyDescent="0.2">
      <c r="AC354" s="44" t="s">
        <v>74</v>
      </c>
      <c r="AD354" s="45">
        <f>_xll.qlCalendarAdvance(calendar,AD353,AC354,,,trigger)</f>
        <v>53205</v>
      </c>
      <c r="AE354" s="45">
        <f>_xll.qlInterestRateIndexMaturity($V$5,AD354,trigger)</f>
        <v>53296</v>
      </c>
      <c r="AF354" s="49">
        <f>_xll.qlTenorBasisValue($V$13,AD354,trigger)</f>
        <v>2.7501313576942029E-4</v>
      </c>
      <c r="AG354" s="49">
        <f>_xll.qlTenorBasisForwardRate($V$13,AD354,_xll.ohTrigger($AA$9:$AA$12))</f>
        <v>1.5250288908519951E-2</v>
      </c>
      <c r="AH354" s="49">
        <f>_xll.qlTenorBasisForwardRate2($V$13,AD354,AE354,_xll.ohTrigger($AA$9:$AA$12))</f>
        <v>1.5250288908519951E-2</v>
      </c>
      <c r="AI354" s="49">
        <f>_xll.qlIndexFixing($V$5,_xll.qlInterestRateIndexFixingDate($V$5,AD354,trigger),,trigger)</f>
        <v>1.5332918934319203E-2</v>
      </c>
      <c r="AJ354" s="49">
        <f t="shared" si="21"/>
        <v>-8.2630025799251827E-5</v>
      </c>
      <c r="AK354" s="52">
        <f t="shared" si="22"/>
        <v>1.0054182596995318</v>
      </c>
    </row>
    <row r="355" spans="29:37" x14ac:dyDescent="0.2">
      <c r="AC355" s="44" t="s">
        <v>74</v>
      </c>
      <c r="AD355" s="45">
        <f>_xll.qlCalendarAdvance(calendar,AD354,AC355,,,trigger)</f>
        <v>53237</v>
      </c>
      <c r="AE355" s="45">
        <f>_xll.qlInterestRateIndexMaturity($V$5,AD355,trigger)</f>
        <v>53329</v>
      </c>
      <c r="AF355" s="49">
        <f>_xll.qlTenorBasisValue($V$13,AD355,trigger)</f>
        <v>2.7345076299395454E-4</v>
      </c>
      <c r="AG355" s="49">
        <f>_xll.qlTenorBasisForwardRate($V$13,AD355,_xll.ohTrigger($AA$9:$AA$12))</f>
        <v>1.5272848366927135E-2</v>
      </c>
      <c r="AH355" s="49">
        <f>_xll.qlTenorBasisForwardRate2($V$13,AD355,AE355,_xll.ohTrigger($AA$9:$AA$12))</f>
        <v>1.5272848366927135E-2</v>
      </c>
      <c r="AI355" s="49">
        <f>_xll.qlIndexFixing($V$5,_xll.qlInterestRateIndexFixingDate($V$5,AD355,trigger),,trigger)</f>
        <v>1.5354310989168025E-2</v>
      </c>
      <c r="AJ355" s="49">
        <f t="shared" si="21"/>
        <v>-8.1462622240889918E-5</v>
      </c>
      <c r="AK355" s="52">
        <f t="shared" si="22"/>
        <v>1.0053338198798132</v>
      </c>
    </row>
    <row r="356" spans="29:37" x14ac:dyDescent="0.2">
      <c r="AC356" s="44" t="s">
        <v>74</v>
      </c>
      <c r="AD356" s="45">
        <f>_xll.qlCalendarAdvance(calendar,AD355,AC356,,,trigger)</f>
        <v>53268</v>
      </c>
      <c r="AE356" s="45">
        <f>_xll.qlInterestRateIndexMaturity($V$5,AD356,trigger)</f>
        <v>53360</v>
      </c>
      <c r="AF356" s="49">
        <f>_xll.qlTenorBasisValue($V$13,AD356,trigger)</f>
        <v>2.7195251854199775E-4</v>
      </c>
      <c r="AG356" s="49">
        <f>_xll.qlTenorBasisForwardRate($V$13,AD356,_xll.ohTrigger($AA$9:$AA$12))</f>
        <v>1.5293499203965791E-2</v>
      </c>
      <c r="AH356" s="49">
        <f>_xll.qlTenorBasisForwardRate2($V$13,AD356,AE356,_xll.ohTrigger($AA$9:$AA$12))</f>
        <v>1.5293499203965791E-2</v>
      </c>
      <c r="AI356" s="49">
        <f>_xll.qlIndexFixing($V$5,_xll.qlInterestRateIndexFixingDate($V$5,AD356,trigger),,trigger)</f>
        <v>1.5373836666687212E-2</v>
      </c>
      <c r="AJ356" s="49">
        <f t="shared" si="21"/>
        <v>-8.0337462721421712E-5</v>
      </c>
      <c r="AK356" s="52">
        <f t="shared" si="22"/>
        <v>1.0052530465166918</v>
      </c>
    </row>
    <row r="357" spans="29:37" x14ac:dyDescent="0.2">
      <c r="AC357" s="44" t="s">
        <v>74</v>
      </c>
      <c r="AD357" s="45">
        <f>_xll.qlCalendarAdvance(calendar,AD356,AC357,,,trigger)</f>
        <v>53300</v>
      </c>
      <c r="AE357" s="45">
        <f>_xll.qlInterestRateIndexMaturity($V$5,AD357,trigger)</f>
        <v>53391</v>
      </c>
      <c r="AF357" s="49">
        <f>_xll.qlTenorBasisValue($V$13,AD357,trigger)</f>
        <v>2.7042159834857741E-4</v>
      </c>
      <c r="AG357" s="49">
        <f>_xll.qlTenorBasisForwardRate($V$13,AD357,_xll.ohTrigger($AA$9:$AA$12))</f>
        <v>1.5313512722623136E-2</v>
      </c>
      <c r="AH357" s="49">
        <f>_xll.qlTenorBasisForwardRate2($V$13,AD357,AE357,_xll.ohTrigger($AA$9:$AA$12))</f>
        <v>1.5313512722623136E-2</v>
      </c>
      <c r="AI357" s="49">
        <f>_xll.qlIndexFixing($V$5,_xll.qlInterestRateIndexFixingDate($V$5,AD357,trigger),,trigger)</f>
        <v>1.5392700463660099E-2</v>
      </c>
      <c r="AJ357" s="49">
        <f t="shared" si="21"/>
        <v>-7.9187741036962356E-5</v>
      </c>
      <c r="AK357" s="52">
        <f t="shared" si="22"/>
        <v>1.0051711023114884</v>
      </c>
    </row>
    <row r="358" spans="29:37" x14ac:dyDescent="0.2">
      <c r="AC358" s="44" t="s">
        <v>74</v>
      </c>
      <c r="AD358" s="45">
        <f>_xll.qlCalendarAdvance(calendar,AD357,AC358,,,trigger)</f>
        <v>53331</v>
      </c>
      <c r="AE358" s="45">
        <f>_xll.qlInterestRateIndexMaturity($V$5,AD358,trigger)</f>
        <v>53421</v>
      </c>
      <c r="AF358" s="49">
        <f>_xll.qlTenorBasisValue($V$13,AD358,trigger)</f>
        <v>2.6895354866332858E-4</v>
      </c>
      <c r="AG358" s="49">
        <f>_xll.qlTenorBasisForwardRate($V$13,AD358,_xll.ohTrigger($AA$9:$AA$12))</f>
        <v>1.5332254449729632E-2</v>
      </c>
      <c r="AH358" s="49">
        <f>_xll.qlTenorBasisForwardRate2($V$13,AD358,AE358,_xll.ohTrigger($AA$9:$AA$12))</f>
        <v>1.5332254449729632E-2</v>
      </c>
      <c r="AI358" s="49">
        <f>_xll.qlIndexFixing($V$5,_xll.qlInterestRateIndexFixingDate($V$5,AD358,trigger),,trigger)</f>
        <v>1.5410326129604357E-2</v>
      </c>
      <c r="AJ358" s="49">
        <f t="shared" si="21"/>
        <v>-7.8071679874724964E-5</v>
      </c>
      <c r="AK358" s="52">
        <f t="shared" si="22"/>
        <v>1.0050919895786168</v>
      </c>
    </row>
    <row r="359" spans="29:37" x14ac:dyDescent="0.2">
      <c r="AC359" s="44" t="s">
        <v>74</v>
      </c>
      <c r="AD359" s="45">
        <f>_xll.qlCalendarAdvance(calendar,AD358,AC359,,,trigger)</f>
        <v>53363</v>
      </c>
      <c r="AE359" s="45">
        <f>_xll.qlInterestRateIndexMaturity($V$5,AD359,trigger)</f>
        <v>53454</v>
      </c>
      <c r="AF359" s="49">
        <f>_xll.qlTenorBasisValue($V$13,AD359,trigger)</f>
        <v>2.6745351542673001E-4</v>
      </c>
      <c r="AG359" s="49">
        <f>_xll.qlTenorBasisForwardRate($V$13,AD359,_xll.ohTrigger($AA$9:$AA$12))</f>
        <v>1.5352211975497037E-2</v>
      </c>
      <c r="AH359" s="49">
        <f>_xll.qlTenorBasisForwardRate2($V$13,AD359,AE359,_xll.ohTrigger($AA$9:$AA$12))</f>
        <v>1.5352211975497037E-2</v>
      </c>
      <c r="AI359" s="49">
        <f>_xll.qlIndexFixing($V$5,_xll.qlInterestRateIndexFixingDate($V$5,AD359,trigger),,trigger)</f>
        <v>1.5429098328750359E-2</v>
      </c>
      <c r="AJ359" s="49">
        <f t="shared" si="21"/>
        <v>-7.6886353253322395E-5</v>
      </c>
      <c r="AK359" s="52">
        <f t="shared" si="22"/>
        <v>1.0050081612588491</v>
      </c>
    </row>
    <row r="360" spans="29:37" x14ac:dyDescent="0.2">
      <c r="AC360" s="44" t="s">
        <v>74</v>
      </c>
      <c r="AD360" s="45">
        <f>_xll.qlCalendarAdvance(calendar,AD359,AC360,,,trigger)</f>
        <v>53391</v>
      </c>
      <c r="AE360" s="45">
        <f>_xll.qlInterestRateIndexMaturity($V$5,AD360,trigger)</f>
        <v>53483</v>
      </c>
      <c r="AF360" s="49">
        <f>_xll.qlTenorBasisValue($V$13,AD360,trigger)</f>
        <v>2.6615368515432969E-4</v>
      </c>
      <c r="AG360" s="49">
        <f>_xll.qlTenorBasisForwardRate($V$13,AD360,_xll.ohTrigger($AA$9:$AA$12))</f>
        <v>1.5369179741557343E-2</v>
      </c>
      <c r="AH360" s="49">
        <f>_xll.qlTenorBasisForwardRate2($V$13,AD360,AE360,_xll.ohTrigger($AA$9:$AA$12))</f>
        <v>1.5369179741557343E-2</v>
      </c>
      <c r="AI360" s="49">
        <f>_xll.qlIndexFixing($V$5,_xll.qlInterestRateIndexFixingDate($V$5,AD360,trigger),,trigger)</f>
        <v>1.5445024619351214E-2</v>
      </c>
      <c r="AJ360" s="49">
        <f t="shared" si="21"/>
        <v>-7.5844877793870835E-5</v>
      </c>
      <c r="AK360" s="52">
        <f t="shared" si="22"/>
        <v>1.0049348682928596</v>
      </c>
    </row>
    <row r="361" spans="29:37" x14ac:dyDescent="0.2">
      <c r="AC361" s="44" t="s">
        <v>74</v>
      </c>
      <c r="AD361" s="45">
        <f>_xll.qlCalendarAdvance(calendar,AD360,AC361,,,trigger)</f>
        <v>53422</v>
      </c>
      <c r="AE361" s="45">
        <f>_xll.qlInterestRateIndexMaturity($V$5,AD361,trigger)</f>
        <v>53513</v>
      </c>
      <c r="AF361" s="49">
        <f>_xll.qlTenorBasisValue($V$13,AD361,trigger)</f>
        <v>2.6472829138803533E-4</v>
      </c>
      <c r="AG361" s="49">
        <f>_xll.qlTenorBasisForwardRate($V$13,AD361,_xll.ohTrigger($AA$9:$AA$12))</f>
        <v>1.5386075647918837E-2</v>
      </c>
      <c r="AH361" s="49">
        <f>_xll.qlTenorBasisForwardRate2($V$13,AD361,AE361,_xll.ohTrigger($AA$9:$AA$12))</f>
        <v>1.5386075647918837E-2</v>
      </c>
      <c r="AI361" s="49">
        <f>_xll.qlIndexFixing($V$5,_xll.qlInterestRateIndexFixingDate($V$5,AD361,trigger),,trigger)</f>
        <v>1.5460796977013089E-2</v>
      </c>
      <c r="AJ361" s="49">
        <f t="shared" si="21"/>
        <v>-7.4721329094251665E-5</v>
      </c>
      <c r="AK361" s="52">
        <f t="shared" si="22"/>
        <v>1.0048564254332364</v>
      </c>
    </row>
    <row r="362" spans="29:37" x14ac:dyDescent="0.2">
      <c r="AC362" s="44" t="s">
        <v>74</v>
      </c>
      <c r="AD362" s="45">
        <f>_xll.qlCalendarAdvance(calendar,AD361,AC362,,,trigger)</f>
        <v>53454</v>
      </c>
      <c r="AE362" s="45">
        <f>_xll.qlInterestRateIndexMaturity($V$5,AD362,trigger)</f>
        <v>53546</v>
      </c>
      <c r="AF362" s="49">
        <f>_xll.qlTenorBasisValue($V$13,AD362,trigger)</f>
        <v>2.632718898356401E-4</v>
      </c>
      <c r="AG362" s="49">
        <f>_xll.qlTenorBasisForwardRate($V$13,AD362,_xll.ohTrigger($AA$9:$AA$12))</f>
        <v>1.5404070465139834E-2</v>
      </c>
      <c r="AH362" s="49">
        <f>_xll.qlTenorBasisForwardRate2($V$13,AD362,AE362,_xll.ohTrigger($AA$9:$AA$12))</f>
        <v>1.5404070465139834E-2</v>
      </c>
      <c r="AI362" s="49">
        <f>_xll.qlIndexFixing($V$5,_xll.qlInterestRateIndexFixingDate($V$5,AD362,trigger),,trigger)</f>
        <v>1.5477598622218435E-2</v>
      </c>
      <c r="AJ362" s="49">
        <f t="shared" si="21"/>
        <v>-7.352815707860165E-5</v>
      </c>
      <c r="AK362" s="52">
        <f t="shared" si="22"/>
        <v>1.0047732939968692</v>
      </c>
    </row>
    <row r="363" spans="29:37" x14ac:dyDescent="0.2">
      <c r="AC363" s="44" t="s">
        <v>74</v>
      </c>
      <c r="AD363" s="45">
        <f>_xll.qlCalendarAdvance(calendar,AD362,AC363,,,trigger)</f>
        <v>53485</v>
      </c>
      <c r="AE363" s="45">
        <f>_xll.qlInterestRateIndexMaturity($V$5,AD363,trigger)</f>
        <v>53577</v>
      </c>
      <c r="AF363" s="49">
        <f>_xll.qlTenorBasisValue($V$13,AD363,trigger)</f>
        <v>2.618753739069937E-4</v>
      </c>
      <c r="AG363" s="49">
        <f>_xll.qlTenorBasisForwardRate($V$13,AD363,_xll.ohTrigger($AA$9:$AA$12))</f>
        <v>1.5420275442522413E-2</v>
      </c>
      <c r="AH363" s="49">
        <f>_xll.qlTenorBasisForwardRate2($V$13,AD363,AE363,_xll.ohTrigger($AA$9:$AA$12))</f>
        <v>1.5420275442522413E-2</v>
      </c>
      <c r="AI363" s="49">
        <f>_xll.qlIndexFixing($V$5,_xll.qlInterestRateIndexFixingDate($V$5,AD363,trigger),,trigger)</f>
        <v>1.5492660184596599E-2</v>
      </c>
      <c r="AJ363" s="49">
        <f t="shared" si="21"/>
        <v>-7.2384742074185077E-5</v>
      </c>
      <c r="AK363" s="52">
        <f t="shared" si="22"/>
        <v>1.004694127698561</v>
      </c>
    </row>
    <row r="364" spans="29:37" x14ac:dyDescent="0.2">
      <c r="AC364" s="44" t="s">
        <v>74</v>
      </c>
      <c r="AD364" s="45">
        <f>_xll.qlCalendarAdvance(calendar,AD363,AC364,,,trigger)</f>
        <v>53517</v>
      </c>
      <c r="AE364" s="45">
        <f>_xll.qlInterestRateIndexMaturity($V$5,AD364,trigger)</f>
        <v>53609</v>
      </c>
      <c r="AF364" s="49">
        <f>_xll.qlTenorBasisValue($V$13,AD364,trigger)</f>
        <v>2.6044850939234735E-4</v>
      </c>
      <c r="AG364" s="49">
        <f>_xll.qlTenorBasisForwardRate($V$13,AD364,_xll.ohTrigger($AA$9:$AA$12))</f>
        <v>1.5436336410819469E-2</v>
      </c>
      <c r="AH364" s="49">
        <f>_xll.qlTenorBasisForwardRate2($V$13,AD364,AE364,_xll.ohTrigger($AA$9:$AA$12))</f>
        <v>1.5436336410819469E-2</v>
      </c>
      <c r="AI364" s="49">
        <f>_xll.qlIndexFixing($V$5,_xll.qlInterestRateIndexFixingDate($V$5,AD364,trigger),,trigger)</f>
        <v>1.5507538649879016E-2</v>
      </c>
      <c r="AJ364" s="49">
        <f t="shared" si="21"/>
        <v>-7.1202239059547576E-5</v>
      </c>
      <c r="AK364" s="52">
        <f t="shared" si="22"/>
        <v>1.004612638463207</v>
      </c>
    </row>
    <row r="365" spans="29:37" x14ac:dyDescent="0.2">
      <c r="AC365" s="44" t="s">
        <v>74</v>
      </c>
      <c r="AD365" s="45">
        <f>_xll.qlCalendarAdvance(calendar,AD364,AC365,,,trigger)</f>
        <v>53548</v>
      </c>
      <c r="AE365" s="45">
        <f>_xll.qlInterestRateIndexMaturity($V$5,AD365,trigger)</f>
        <v>53640</v>
      </c>
      <c r="AF365" s="49">
        <f>_xll.qlTenorBasisValue($V$13,AD365,trigger)</f>
        <v>2.5908034550145526E-4</v>
      </c>
      <c r="AG365" s="49">
        <f>_xll.qlTenorBasisForwardRate($V$13,AD365,_xll.ohTrigger($AA$9:$AA$12))</f>
        <v>1.5451249425555619E-2</v>
      </c>
      <c r="AH365" s="49">
        <f>_xll.qlTenorBasisForwardRate2($V$13,AD365,AE365,_xll.ohTrigger($AA$9:$AA$12))</f>
        <v>1.5451249425555619E-2</v>
      </c>
      <c r="AI365" s="49">
        <f>_xll.qlIndexFixing($V$5,_xll.qlInterestRateIndexFixingDate($V$5,AD365,trigger),,trigger)</f>
        <v>1.5521304106781191E-2</v>
      </c>
      <c r="AJ365" s="49">
        <f t="shared" si="21"/>
        <v>-7.0054681225572429E-5</v>
      </c>
      <c r="AK365" s="52">
        <f t="shared" si="22"/>
        <v>1.0045339169212884</v>
      </c>
    </row>
    <row r="366" spans="29:37" x14ac:dyDescent="0.2">
      <c r="AC366" s="44" t="s">
        <v>74</v>
      </c>
      <c r="AD366" s="45">
        <f>_xll.qlCalendarAdvance(calendar,AD365,AC366,,,trigger)</f>
        <v>53580</v>
      </c>
      <c r="AE366" s="45">
        <f>_xll.qlInterestRateIndexMaturity($V$5,AD366,trigger)</f>
        <v>53671</v>
      </c>
      <c r="AF366" s="49">
        <f>_xll.qlTenorBasisValue($V$13,AD366,trigger)</f>
        <v>2.5768247913086613E-4</v>
      </c>
      <c r="AG366" s="49">
        <f>_xll.qlTenorBasisForwardRate($V$13,AD366,_xll.ohTrigger($AA$9:$AA$12))</f>
        <v>1.5465424860894039E-2</v>
      </c>
      <c r="AH366" s="49">
        <f>_xll.qlTenorBasisForwardRate2($V$13,AD366,AE366,_xll.ohTrigger($AA$9:$AA$12))</f>
        <v>1.5465424860894039E-2</v>
      </c>
      <c r="AI366" s="49">
        <f>_xll.qlIndexFixing($V$5,_xll.qlInterestRateIndexFixingDate($V$5,AD366,trigger),,trigger)</f>
        <v>1.5534308632039171E-2</v>
      </c>
      <c r="AJ366" s="49">
        <f t="shared" si="21"/>
        <v>-6.8883771145132611E-5</v>
      </c>
      <c r="AK366" s="52">
        <f t="shared" si="22"/>
        <v>1.004454049711839</v>
      </c>
    </row>
    <row r="367" spans="29:37" x14ac:dyDescent="0.2">
      <c r="AC367" s="44" t="s">
        <v>74</v>
      </c>
      <c r="AD367" s="45">
        <f>_xll.qlCalendarAdvance(calendar,AD366,AC367,,,trigger)</f>
        <v>53610</v>
      </c>
      <c r="AE367" s="45">
        <f>_xll.qlInterestRateIndexMaturity($V$5,AD367,trigger)</f>
        <v>53702</v>
      </c>
      <c r="AF367" s="49">
        <f>_xll.qlTenorBasisValue($V$13,AD367,trigger)</f>
        <v>2.563851739180471E-4</v>
      </c>
      <c r="AG367" s="49">
        <f>_xll.qlTenorBasisForwardRate($V$13,AD367,_xll.ohTrigger($AA$9:$AA$12))</f>
        <v>1.5479167555002995E-2</v>
      </c>
      <c r="AH367" s="49">
        <f>_xll.qlTenorBasisForwardRate2($V$13,AD367,AE367,_xll.ohTrigger($AA$9:$AA$12))</f>
        <v>1.5479167555002995E-2</v>
      </c>
      <c r="AI367" s="49">
        <f>_xll.qlIndexFixing($V$5,_xll.qlInterestRateIndexFixingDate($V$5,AD367,trigger),,trigger)</f>
        <v>1.5546921684648026E-2</v>
      </c>
      <c r="AJ367" s="49">
        <f t="shared" si="21"/>
        <v>-6.7754129645030553E-5</v>
      </c>
      <c r="AK367" s="52">
        <f t="shared" si="22"/>
        <v>1.0043771171417504</v>
      </c>
    </row>
    <row r="368" spans="29:37" x14ac:dyDescent="0.2">
      <c r="AC368" s="44" t="s">
        <v>74</v>
      </c>
      <c r="AD368" s="45">
        <f>_xll.qlCalendarAdvance(calendar,AD367,AC368,,,trigger)</f>
        <v>53643</v>
      </c>
      <c r="AE368" s="45">
        <f>_xll.qlInterestRateIndexMaturity($V$5,AD368,trigger)</f>
        <v>53735</v>
      </c>
      <c r="AF368" s="49">
        <f>_xll.qlTenorBasisValue($V$13,AD368,trigger)</f>
        <v>2.5497274956198476E-4</v>
      </c>
      <c r="AG368" s="49">
        <f>_xll.qlTenorBasisForwardRate($V$13,AD368,_xll.ohTrigger($AA$9:$AA$12))</f>
        <v>1.5492989589801451E-2</v>
      </c>
      <c r="AH368" s="49">
        <f>_xll.qlTenorBasisForwardRate2($V$13,AD368,AE368,_xll.ohTrigger($AA$9:$AA$12))</f>
        <v>1.5492989589801451E-2</v>
      </c>
      <c r="AI368" s="49">
        <f>_xll.qlIndexFixing($V$5,_xll.qlInterestRateIndexFixingDate($V$5,AD368,trigger),,trigger)</f>
        <v>1.5559516543975676E-2</v>
      </c>
      <c r="AJ368" s="49">
        <f t="shared" si="21"/>
        <v>-6.6526954174224787E-5</v>
      </c>
      <c r="AK368" s="52">
        <f t="shared" si="22"/>
        <v>1.004294003671055</v>
      </c>
    </row>
    <row r="369" spans="29:37" x14ac:dyDescent="0.2">
      <c r="AC369" s="44" t="s">
        <v>74</v>
      </c>
      <c r="AD369" s="45">
        <f>_xll.qlCalendarAdvance(calendar,AD368,AC369,,,trigger)</f>
        <v>53673</v>
      </c>
      <c r="AE369" s="45">
        <f>_xll.qlInterestRateIndexMaturity($V$5,AD369,trigger)</f>
        <v>53763</v>
      </c>
      <c r="AF369" s="49">
        <f>_xll.qlTenorBasisValue($V$13,AD369,trigger)</f>
        <v>2.5370188973249011E-4</v>
      </c>
      <c r="AG369" s="49">
        <f>_xll.qlTenorBasisForwardRate($V$13,AD369,_xll.ohTrigger($AA$9:$AA$12))</f>
        <v>1.5503884163216242E-2</v>
      </c>
      <c r="AH369" s="49">
        <f>_xll.qlTenorBasisForwardRate2($V$13,AD369,AE369,_xll.ohTrigger($AA$9:$AA$12))</f>
        <v>1.5503884163216242E-2</v>
      </c>
      <c r="AI369" s="49">
        <f>_xll.qlIndexFixing($V$5,_xll.qlInterestRateIndexFixingDate($V$5,AD369,trigger),,trigger)</f>
        <v>1.5569325681611623E-2</v>
      </c>
      <c r="AJ369" s="49">
        <f t="shared" si="21"/>
        <v>-6.5441518395381593E-5</v>
      </c>
      <c r="AK369" s="52">
        <f t="shared" si="22"/>
        <v>1.0042209757056006</v>
      </c>
    </row>
    <row r="370" spans="29:37" x14ac:dyDescent="0.2">
      <c r="AC370" s="44" t="s">
        <v>74</v>
      </c>
      <c r="AD370" s="45">
        <f>_xll.qlCalendarAdvance(calendar,AD369,AC370,,,trigger)</f>
        <v>53706</v>
      </c>
      <c r="AE370" s="45">
        <f>_xll.qlInterestRateIndexMaturity($V$5,AD370,trigger)</f>
        <v>53798</v>
      </c>
      <c r="AF370" s="49">
        <f>_xll.qlTenorBasisValue($V$13,AD370,trigger)</f>
        <v>2.5231828634814541E-4</v>
      </c>
      <c r="AG370" s="49">
        <f>_xll.qlTenorBasisForwardRate($V$13,AD370,_xll.ohTrigger($AA$9:$AA$12))</f>
        <v>1.5517374689143831E-2</v>
      </c>
      <c r="AH370" s="49">
        <f>_xll.qlTenorBasisForwardRate2($V$13,AD370,AE370,_xll.ohTrigger($AA$9:$AA$12))</f>
        <v>1.5517374689143831E-2</v>
      </c>
      <c r="AI370" s="49">
        <f>_xll.qlIndexFixing($V$5,_xll.qlInterestRateIndexFixingDate($V$5,AD370,trigger),,trigger)</f>
        <v>1.5581554305855391E-2</v>
      </c>
      <c r="AJ370" s="49">
        <f t="shared" si="21"/>
        <v>-6.417961671155957E-5</v>
      </c>
      <c r="AK370" s="52">
        <f t="shared" si="22"/>
        <v>1.0041359842110702</v>
      </c>
    </row>
    <row r="371" spans="29:37" x14ac:dyDescent="0.2">
      <c r="AC371" s="44" t="s">
        <v>74</v>
      </c>
      <c r="AD371" s="45">
        <f>_xll.qlCalendarAdvance(calendar,AD370,AC371,,,trigger)</f>
        <v>53737</v>
      </c>
      <c r="AE371" s="45">
        <f>_xll.qlInterestRateIndexMaturity($V$5,AD371,trigger)</f>
        <v>53826</v>
      </c>
      <c r="AF371" s="49">
        <f>_xll.qlTenorBasisValue($V$13,AD371,trigger)</f>
        <v>2.5103209851842713E-4</v>
      </c>
      <c r="AG371" s="49">
        <f>_xll.qlTenorBasisForwardRate($V$13,AD371,_xll.ohTrigger($AA$9:$AA$12))</f>
        <v>1.5526901125922409E-2</v>
      </c>
      <c r="AH371" s="49">
        <f>_xll.qlTenorBasisForwardRate2($V$13,AD371,AE371,_xll.ohTrigger($AA$9:$AA$12))</f>
        <v>1.5526901125922409E-2</v>
      </c>
      <c r="AI371" s="49">
        <f>_xll.qlIndexFixing($V$5,_xll.qlInterestRateIndexFixingDate($V$5,AD371,trigger),,trigger)</f>
        <v>1.5589971630926226E-2</v>
      </c>
      <c r="AJ371" s="49">
        <f t="shared" si="21"/>
        <v>-6.3070505003816682E-5</v>
      </c>
      <c r="AK371" s="52">
        <f t="shared" si="22"/>
        <v>1.0040620149824049</v>
      </c>
    </row>
    <row r="372" spans="29:37" x14ac:dyDescent="0.2">
      <c r="AC372" s="44" t="s">
        <v>74</v>
      </c>
      <c r="AD372" s="45">
        <f>_xll.qlCalendarAdvance(calendar,AD371,AC372,,,trigger)</f>
        <v>53765</v>
      </c>
      <c r="AE372" s="45">
        <f>_xll.qlInterestRateIndexMaturity($V$5,AD372,trigger)</f>
        <v>53857</v>
      </c>
      <c r="AF372" s="49">
        <f>_xll.qlTenorBasisValue($V$13,AD372,trigger)</f>
        <v>2.4988156988849916E-4</v>
      </c>
      <c r="AG372" s="49">
        <f>_xll.qlTenorBasisForwardRate($V$13,AD372,_xll.ohTrigger($AA$9:$AA$12))</f>
        <v>1.5537827587848937E-2</v>
      </c>
      <c r="AH372" s="49">
        <f>_xll.qlTenorBasisForwardRate2($V$13,AD372,AE372,_xll.ohTrigger($AA$9:$AA$12))</f>
        <v>1.5537827587848937E-2</v>
      </c>
      <c r="AI372" s="49">
        <f>_xll.qlIndexFixing($V$5,_xll.qlInterestRateIndexFixingDate($V$5,AD372,trigger),,trigger)</f>
        <v>1.5599804226392783E-2</v>
      </c>
      <c r="AJ372" s="49">
        <f t="shared" si="21"/>
        <v>-6.1976638543846316E-5</v>
      </c>
      <c r="AK372" s="52">
        <f t="shared" si="22"/>
        <v>1.0039887582864102</v>
      </c>
    </row>
    <row r="373" spans="29:37" x14ac:dyDescent="0.2">
      <c r="AC373" s="44" t="s">
        <v>74</v>
      </c>
      <c r="AD373" s="45">
        <f>_xll.qlCalendarAdvance(calendar,AD372,AC373,,,trigger)</f>
        <v>53798</v>
      </c>
      <c r="AE373" s="45">
        <f>_xll.qlInterestRateIndexMaturity($V$5,AD373,trigger)</f>
        <v>53889</v>
      </c>
      <c r="AF373" s="49">
        <f>_xll.qlTenorBasisValue($V$13,AD373,trigger)</f>
        <v>2.4853910072031001E-4</v>
      </c>
      <c r="AG373" s="49">
        <f>_xll.qlTenorBasisForwardRate($V$13,AD373,_xll.ohTrigger($AA$9:$AA$12))</f>
        <v>1.5547778560550661E-2</v>
      </c>
      <c r="AH373" s="49">
        <f>_xll.qlTenorBasisForwardRate2($V$13,AD373,AE373,_xll.ohTrigger($AA$9:$AA$12))</f>
        <v>1.5547778560550661E-2</v>
      </c>
      <c r="AI373" s="49">
        <f>_xll.qlIndexFixing($V$5,_xll.qlInterestRateIndexFixingDate($V$5,AD373,trigger),,trigger)</f>
        <v>1.5608537443339841E-2</v>
      </c>
      <c r="AJ373" s="49">
        <f t="shared" si="21"/>
        <v>-6.0758882789179597E-5</v>
      </c>
      <c r="AK373" s="52">
        <f t="shared" si="22"/>
        <v>1.0039078819236171</v>
      </c>
    </row>
    <row r="374" spans="29:37" x14ac:dyDescent="0.2">
      <c r="AC374" s="44" t="s">
        <v>74</v>
      </c>
      <c r="AD374" s="45">
        <f>_xll.qlCalendarAdvance(calendar,AD373,AC374,,,trigger)</f>
        <v>53828</v>
      </c>
      <c r="AE374" s="45">
        <f>_xll.qlInterestRateIndexMaturity($V$5,AD374,trigger)</f>
        <v>53920</v>
      </c>
      <c r="AF374" s="49">
        <f>_xll.qlTenorBasisValue($V$13,AD374,trigger)</f>
        <v>2.4733124573552031E-4</v>
      </c>
      <c r="AG374" s="49">
        <f>_xll.qlTenorBasisForwardRate($V$13,AD374,_xll.ohTrigger($AA$9:$AA$12))</f>
        <v>1.5557120600340009E-2</v>
      </c>
      <c r="AH374" s="49">
        <f>_xll.qlTenorBasisForwardRate2($V$13,AD374,AE374,_xll.ohTrigger($AA$9:$AA$12))</f>
        <v>1.5557120600340009E-2</v>
      </c>
      <c r="AI374" s="49">
        <f>_xll.qlIndexFixing($V$5,_xll.qlInterestRateIndexFixingDate($V$5,AD374,trigger),,trigger)</f>
        <v>1.561674083393356E-2</v>
      </c>
      <c r="AJ374" s="49">
        <f t="shared" si="21"/>
        <v>-5.9620233593550565E-5</v>
      </c>
      <c r="AK374" s="52">
        <f t="shared" si="22"/>
        <v>1.0038323437302561</v>
      </c>
    </row>
    <row r="375" spans="29:37" x14ac:dyDescent="0.2">
      <c r="AC375" s="44" t="s">
        <v>74</v>
      </c>
      <c r="AD375" s="45">
        <f>_xll.qlCalendarAdvance(calendar,AD374,AC375,,,trigger)</f>
        <v>53860</v>
      </c>
      <c r="AE375" s="45">
        <f>_xll.qlInterestRateIndexMaturity($V$5,AD375,trigger)</f>
        <v>53952</v>
      </c>
      <c r="AF375" s="49">
        <f>_xll.qlTenorBasisValue($V$13,AD375,trigger)</f>
        <v>2.4605593994997431E-4</v>
      </c>
      <c r="AG375" s="49">
        <f>_xll.qlTenorBasisForwardRate($V$13,AD375,_xll.ohTrigger($AA$9:$AA$12))</f>
        <v>1.5565912703522899E-2</v>
      </c>
      <c r="AH375" s="49">
        <f>_xll.qlTenorBasisForwardRate2($V$13,AD375,AE375,_xll.ohTrigger($AA$9:$AA$12))</f>
        <v>1.5565912703522899E-2</v>
      </c>
      <c r="AI375" s="49">
        <f>_xll.qlIndexFixing($V$5,_xll.qlInterestRateIndexFixingDate($V$5,AD375,trigger),,trigger)</f>
        <v>1.562433472174257E-2</v>
      </c>
      <c r="AJ375" s="49">
        <f t="shared" si="21"/>
        <v>-5.8422018219671246E-5</v>
      </c>
      <c r="AK375" s="52">
        <f t="shared" si="22"/>
        <v>1.0037532022267124</v>
      </c>
    </row>
    <row r="376" spans="29:37" x14ac:dyDescent="0.2">
      <c r="AC376" s="44" t="s">
        <v>74</v>
      </c>
      <c r="AD376" s="45">
        <f>_xll.qlCalendarAdvance(calendar,AD375,AC376,,,trigger)</f>
        <v>53890</v>
      </c>
      <c r="AE376" s="45">
        <f>_xll.qlInterestRateIndexMaturity($V$5,AD376,trigger)</f>
        <v>53982</v>
      </c>
      <c r="AF376" s="49">
        <f>_xll.qlTenorBasisValue($V$13,AD376,trigger)</f>
        <v>2.448724849240473E-4</v>
      </c>
      <c r="AG376" s="49">
        <f>_xll.qlTenorBasisForwardRate($V$13,AD376,_xll.ohTrigger($AA$9:$AA$12))</f>
        <v>1.5573538704108696E-2</v>
      </c>
      <c r="AH376" s="49">
        <f>_xll.qlTenorBasisForwardRate2($V$13,AD376,AE376,_xll.ohTrigger($AA$9:$AA$12))</f>
        <v>1.5573538704108696E-2</v>
      </c>
      <c r="AI376" s="49">
        <f>_xll.qlIndexFixing($V$5,_xll.qlInterestRateIndexFixingDate($V$5,AD376,trigger),,trigger)</f>
        <v>1.5630836739993336E-2</v>
      </c>
      <c r="AJ376" s="49">
        <f t="shared" si="21"/>
        <v>-5.7298035884639775E-5</v>
      </c>
      <c r="AK376" s="52">
        <f t="shared" si="22"/>
        <v>1.0036791917991974</v>
      </c>
    </row>
    <row r="377" spans="29:37" x14ac:dyDescent="0.2">
      <c r="AC377" s="44" t="s">
        <v>74</v>
      </c>
      <c r="AD377" s="45">
        <f>_xll.qlCalendarAdvance(calendar,AD376,AC377,,,trigger)</f>
        <v>53923</v>
      </c>
      <c r="AE377" s="45">
        <f>_xll.qlInterestRateIndexMaturity($V$5,AD377,trigger)</f>
        <v>54015</v>
      </c>
      <c r="AF377" s="49">
        <f>_xll.qlTenorBasisValue($V$13,AD377,trigger)</f>
        <v>2.4358413050717368E-4</v>
      </c>
      <c r="AG377" s="49">
        <f>_xll.qlTenorBasisForwardRate($V$13,AD377,_xll.ohTrigger($AA$9:$AA$12))</f>
        <v>1.5581237982344526E-2</v>
      </c>
      <c r="AH377" s="49">
        <f>_xll.qlTenorBasisForwardRate2($V$13,AD377,AE377,_xll.ohTrigger($AA$9:$AA$12))</f>
        <v>1.5581237982344526E-2</v>
      </c>
      <c r="AI377" s="49">
        <f>_xll.qlIndexFixing($V$5,_xll.qlInterestRateIndexFixingDate($V$5,AD377,trigger),,trigger)</f>
        <v>1.5637299028493309E-2</v>
      </c>
      <c r="AJ377" s="49">
        <f t="shared" si="21"/>
        <v>-5.6061046148782323E-5</v>
      </c>
      <c r="AK377" s="52">
        <f t="shared" si="22"/>
        <v>1.0035979840762528</v>
      </c>
    </row>
    <row r="378" spans="29:37" x14ac:dyDescent="0.2">
      <c r="AC378" s="44" t="s">
        <v>74</v>
      </c>
      <c r="AD378" s="45">
        <f>_xll.qlCalendarAdvance(calendar,AD377,AC378,,,trigger)</f>
        <v>53954</v>
      </c>
      <c r="AE378" s="45">
        <f>_xll.qlInterestRateIndexMaturity($V$5,AD378,trigger)</f>
        <v>54045</v>
      </c>
      <c r="AF378" s="49">
        <f>_xll.qlTenorBasisValue($V$13,AD378,trigger)</f>
        <v>2.423865700039455E-4</v>
      </c>
      <c r="AG378" s="49">
        <f>_xll.qlTenorBasisForwardRate($V$13,AD378,_xll.ohTrigger($AA$9:$AA$12))</f>
        <v>1.5587379751738488E-2</v>
      </c>
      <c r="AH378" s="49">
        <f>_xll.qlTenorBasisForwardRate2($V$13,AD378,AE378,_xll.ohTrigger($AA$9:$AA$12))</f>
        <v>1.5587379751738488E-2</v>
      </c>
      <c r="AI378" s="49">
        <f>_xll.qlIndexFixing($V$5,_xll.qlInterestRateIndexFixingDate($V$5,AD378,trigger),,trigger)</f>
        <v>1.5642294689613746E-2</v>
      </c>
      <c r="AJ378" s="49">
        <f t="shared" si="21"/>
        <v>-5.4914937875258016E-5</v>
      </c>
      <c r="AK378" s="52">
        <f t="shared" si="22"/>
        <v>1.0035230384291582</v>
      </c>
    </row>
    <row r="379" spans="29:37" x14ac:dyDescent="0.2">
      <c r="AC379" s="44" t="s">
        <v>74</v>
      </c>
      <c r="AD379" s="45">
        <f>_xll.qlCalendarAdvance(calendar,AD378,AC379,,,trigger)</f>
        <v>53986</v>
      </c>
      <c r="AE379" s="45">
        <f>_xll.qlInterestRateIndexMaturity($V$5,AD379,trigger)</f>
        <v>54078</v>
      </c>
      <c r="AF379" s="49">
        <f>_xll.qlTenorBasisValue($V$13,AD379,trigger)</f>
        <v>2.4116317193664021E-4</v>
      </c>
      <c r="AG379" s="49">
        <f>_xll.qlTenorBasisForwardRate($V$13,AD379,_xll.ohTrigger($AA$9:$AA$12))</f>
        <v>1.5593930819504111E-2</v>
      </c>
      <c r="AH379" s="49">
        <f>_xll.qlTenorBasisForwardRate2($V$13,AD379,AE379,_xll.ohTrigger($AA$9:$AA$12))</f>
        <v>1.5593930819504111E-2</v>
      </c>
      <c r="AI379" s="49">
        <f>_xll.qlIndexFixing($V$5,_xll.qlInterestRateIndexFixingDate($V$5,AD379,trigger),,trigger)</f>
        <v>1.5647629038789159E-2</v>
      </c>
      <c r="AJ379" s="49">
        <f t="shared" si="21"/>
        <v>-5.3698219285048046E-5</v>
      </c>
      <c r="AK379" s="52">
        <f t="shared" si="22"/>
        <v>1.003443533250634</v>
      </c>
    </row>
    <row r="380" spans="29:37" x14ac:dyDescent="0.2">
      <c r="AC380" s="44" t="s">
        <v>74</v>
      </c>
      <c r="AD380" s="45">
        <f>_xll.qlCalendarAdvance(calendar,AD379,AC380,,,trigger)</f>
        <v>54017</v>
      </c>
      <c r="AE380" s="45">
        <f>_xll.qlInterestRateIndexMaturity($V$5,AD380,trigger)</f>
        <v>54109</v>
      </c>
      <c r="AF380" s="49">
        <f>_xll.qlTenorBasisValue($V$13,AD380,trigger)</f>
        <v>2.3999028250163104E-4</v>
      </c>
      <c r="AG380" s="49">
        <f>_xll.qlTenorBasisForwardRate($V$13,AD380,_xll.ohTrigger($AA$9:$AA$12))</f>
        <v>1.5599209858218105E-2</v>
      </c>
      <c r="AH380" s="49">
        <f>_xll.qlTenorBasisForwardRate2($V$13,AD380,AE380,_xll.ohTrigger($AA$9:$AA$12))</f>
        <v>1.5599209858218105E-2</v>
      </c>
      <c r="AI380" s="49">
        <f>_xll.qlIndexFixing($V$5,_xll.qlInterestRateIndexFixingDate($V$5,AD380,trigger),,trigger)</f>
        <v>1.565174501616548E-2</v>
      </c>
      <c r="AJ380" s="49">
        <f t="shared" si="21"/>
        <v>-5.2535157947375052E-5</v>
      </c>
      <c r="AK380" s="52">
        <f t="shared" si="22"/>
        <v>1.0033678089098659</v>
      </c>
    </row>
    <row r="381" spans="29:37" x14ac:dyDescent="0.2">
      <c r="AC381" s="44" t="s">
        <v>74</v>
      </c>
      <c r="AD381" s="45">
        <f>_xll.qlCalendarAdvance(calendar,AD380,AC381,,,trigger)</f>
        <v>54049</v>
      </c>
      <c r="AE381" s="45">
        <f>_xll.qlInterestRateIndexMaturity($V$5,AD381,trigger)</f>
        <v>54140</v>
      </c>
      <c r="AF381" s="49">
        <f>_xll.qlTenorBasisValue($V$13,AD381,trigger)</f>
        <v>2.3879211114068589E-4</v>
      </c>
      <c r="AG381" s="49">
        <f>_xll.qlTenorBasisForwardRate($V$13,AD381,_xll.ohTrigger($AA$9:$AA$12))</f>
        <v>1.5603588153413376E-2</v>
      </c>
      <c r="AH381" s="49">
        <f>_xll.qlTenorBasisForwardRate2($V$13,AD381,AE381,_xll.ohTrigger($AA$9:$AA$12))</f>
        <v>1.5603588153413376E-2</v>
      </c>
      <c r="AI381" s="49">
        <f>_xll.qlIndexFixing($V$5,_xll.qlInterestRateIndexFixingDate($V$5,AD381,trigger),,trigger)</f>
        <v>1.5654939144875042E-2</v>
      </c>
      <c r="AJ381" s="49">
        <f t="shared" si="21"/>
        <v>-5.1350991461666592E-5</v>
      </c>
      <c r="AK381" s="52">
        <f t="shared" si="22"/>
        <v>1.0032909732656865</v>
      </c>
    </row>
    <row r="382" spans="29:37" x14ac:dyDescent="0.2">
      <c r="AC382" s="44" t="s">
        <v>74</v>
      </c>
      <c r="AD382" s="45">
        <f>_xll.qlCalendarAdvance(calendar,AD381,AC382,,,trigger)</f>
        <v>54080</v>
      </c>
      <c r="AE382" s="45">
        <f>_xll.qlInterestRateIndexMaturity($V$5,AD382,trigger)</f>
        <v>54171</v>
      </c>
      <c r="AF382" s="49">
        <f>_xll.qlTenorBasisValue($V$13,AD382,trigger)</f>
        <v>2.3764342916934183E-4</v>
      </c>
      <c r="AG382" s="49">
        <f>_xll.qlTenorBasisForwardRate($V$13,AD382,_xll.ohTrigger($AA$9:$AA$12))</f>
        <v>1.5607581180622478E-2</v>
      </c>
      <c r="AH382" s="49">
        <f>_xll.qlTenorBasisForwardRate2($V$13,AD382,AE382,_xll.ohTrigger($AA$9:$AA$12))</f>
        <v>1.5607581180622478E-2</v>
      </c>
      <c r="AI382" s="49">
        <f>_xll.qlIndexFixing($V$5,_xll.qlInterestRateIndexFixingDate($V$5,AD382,trigger),,trigger)</f>
        <v>1.5657769029854579E-2</v>
      </c>
      <c r="AJ382" s="49">
        <f t="shared" si="21"/>
        <v>-5.0187849232101456E-5</v>
      </c>
      <c r="AK382" s="52">
        <f t="shared" si="22"/>
        <v>1.0032156071239542</v>
      </c>
    </row>
    <row r="383" spans="29:37" x14ac:dyDescent="0.2">
      <c r="AC383" s="44" t="s">
        <v>74</v>
      </c>
      <c r="AD383" s="45">
        <f>_xll.qlCalendarAdvance(calendar,AD382,AC383,,,trigger)</f>
        <v>54112</v>
      </c>
      <c r="AE383" s="45">
        <f>_xll.qlInterestRateIndexMaturity($V$5,AD383,trigger)</f>
        <v>54203</v>
      </c>
      <c r="AF383" s="49">
        <f>_xll.qlTenorBasisValue($V$13,AD383,trigger)</f>
        <v>2.364700096603344E-4</v>
      </c>
      <c r="AG383" s="49">
        <f>_xll.qlTenorBasisForwardRate($V$13,AD383,_xll.ohTrigger($AA$9:$AA$12))</f>
        <v>1.5611033903870886E-2</v>
      </c>
      <c r="AH383" s="49">
        <f>_xll.qlTenorBasisForwardRate2($V$13,AD383,AE383,_xll.ohTrigger($AA$9:$AA$12))</f>
        <v>1.5611033903870886E-2</v>
      </c>
      <c r="AI383" s="49">
        <f>_xll.qlIndexFixing($V$5,_xll.qlInterestRateIndexFixingDate($V$5,AD383,trigger),,trigger)</f>
        <v>1.5660021192070422E-2</v>
      </c>
      <c r="AJ383" s="49">
        <f t="shared" si="21"/>
        <v>-4.8987288199535753E-5</v>
      </c>
      <c r="AK383" s="52">
        <f t="shared" si="22"/>
        <v>1.0031379912759903</v>
      </c>
    </row>
    <row r="384" spans="29:37" x14ac:dyDescent="0.2">
      <c r="AC384" s="44" t="s">
        <v>74</v>
      </c>
      <c r="AD384" s="45">
        <f>_xll.qlCalendarAdvance(calendar,AD383,AC384,,,trigger)</f>
        <v>54141</v>
      </c>
      <c r="AE384" s="45">
        <f>_xll.qlInterestRateIndexMaturity($V$5,AD384,trigger)</f>
        <v>54233</v>
      </c>
      <c r="AF384" s="49">
        <f>_xll.qlTenorBasisValue($V$13,AD384,trigger)</f>
        <v>2.3541730605663327E-4</v>
      </c>
      <c r="AG384" s="49">
        <f>_xll.qlTenorBasisForwardRate($V$13,AD384,_xll.ohTrigger($AA$9:$AA$12))</f>
        <v>1.5613947720234101E-2</v>
      </c>
      <c r="AH384" s="49">
        <f>_xll.qlTenorBasisForwardRate2($V$13,AD384,AE384,_xll.ohTrigger($AA$9:$AA$12))</f>
        <v>1.5613947720234101E-2</v>
      </c>
      <c r="AI384" s="49">
        <f>_xll.qlIndexFixing($V$5,_xll.qlInterestRateIndexFixingDate($V$5,AD384,trigger),,trigger)</f>
        <v>1.5661830509820483E-2</v>
      </c>
      <c r="AJ384" s="49">
        <f t="shared" si="21"/>
        <v>-4.788278958638148E-5</v>
      </c>
      <c r="AK384" s="52">
        <f t="shared" si="22"/>
        <v>1.0030666677283882</v>
      </c>
    </row>
    <row r="385" spans="29:37" x14ac:dyDescent="0.2">
      <c r="AC385" s="44" t="s">
        <v>74</v>
      </c>
      <c r="AD385" s="45">
        <f>_xll.qlCalendarAdvance(calendar,AD384,AC385,,,trigger)</f>
        <v>54172</v>
      </c>
      <c r="AE385" s="45">
        <f>_xll.qlInterestRateIndexMaturity($V$5,AD385,trigger)</f>
        <v>54263</v>
      </c>
      <c r="AF385" s="49">
        <f>_xll.qlTenorBasisValue($V$13,AD385,trigger)</f>
        <v>2.3430315667367636E-4</v>
      </c>
      <c r="AG385" s="49">
        <f>_xll.qlTenorBasisForwardRate($V$13,AD385,_xll.ohTrigger($AA$9:$AA$12))</f>
        <v>1.5615675267394732E-2</v>
      </c>
      <c r="AH385" s="49">
        <f>_xll.qlTenorBasisForwardRate2($V$13,AD385,AE385,_xll.ohTrigger($AA$9:$AA$12))</f>
        <v>1.5615675267394732E-2</v>
      </c>
      <c r="AI385" s="49">
        <f>_xll.qlIndexFixing($V$5,_xll.qlInterestRateIndexFixingDate($V$5,AD385,trigger),,trigger)</f>
        <v>1.5662412181116733E-2</v>
      </c>
      <c r="AJ385" s="49">
        <f t="shared" si="21"/>
        <v>-4.6736913722001186E-5</v>
      </c>
      <c r="AK385" s="52">
        <f t="shared" si="22"/>
        <v>1.0029929486187246</v>
      </c>
    </row>
    <row r="386" spans="29:37" x14ac:dyDescent="0.2">
      <c r="AC386" s="44" t="s">
        <v>74</v>
      </c>
      <c r="AD386" s="45">
        <f>_xll.qlCalendarAdvance(calendar,AD385,AC386,,,trigger)</f>
        <v>54203</v>
      </c>
      <c r="AE386" s="45">
        <f>_xll.qlInterestRateIndexMaturity($V$5,AD386,trigger)</f>
        <v>54295</v>
      </c>
      <c r="AF386" s="49">
        <f>_xll.qlTenorBasisValue($V$13,AD386,trigger)</f>
        <v>2.3320042790754265E-4</v>
      </c>
      <c r="AG386" s="49">
        <f>_xll.qlTenorBasisForwardRate($V$13,AD386,_xll.ohTrigger($AA$9:$AA$12))</f>
        <v>1.5617488184216958E-2</v>
      </c>
      <c r="AH386" s="49">
        <f>_xll.qlTenorBasisForwardRate2($V$13,AD386,AE386,_xll.ohTrigger($AA$9:$AA$12))</f>
        <v>1.5617488184216958E-2</v>
      </c>
      <c r="AI386" s="49">
        <f>_xll.qlIndexFixing($V$5,_xll.qlInterestRateIndexFixingDate($V$5,AD386,trigger),,trigger)</f>
        <v>1.5663046191034442E-2</v>
      </c>
      <c r="AJ386" s="49">
        <f t="shared" si="21"/>
        <v>-4.555800681748344E-5</v>
      </c>
      <c r="AK386" s="52">
        <f t="shared" si="22"/>
        <v>1.0029171148574023</v>
      </c>
    </row>
    <row r="387" spans="29:37" x14ac:dyDescent="0.2">
      <c r="AC387" s="44" t="s">
        <v>74</v>
      </c>
      <c r="AD387" s="45">
        <f>_xll.qlCalendarAdvance(calendar,AD386,AC387,,,trigger)</f>
        <v>54234</v>
      </c>
      <c r="AE387" s="45">
        <f>_xll.qlInterestRateIndexMaturity($V$5,AD387,trigger)</f>
        <v>54326</v>
      </c>
      <c r="AF387" s="49">
        <f>_xll.qlTenorBasisValue($V$13,AD387,trigger)</f>
        <v>2.3210901259390989E-4</v>
      </c>
      <c r="AG387" s="49">
        <f>_xll.qlTenorBasisForwardRate($V$13,AD387,_xll.ohTrigger($AA$9:$AA$12))</f>
        <v>1.5618300935152206E-2</v>
      </c>
      <c r="AH387" s="49">
        <f>_xll.qlTenorBasisForwardRate2($V$13,AD387,AE387,_xll.ohTrigger($AA$9:$AA$12))</f>
        <v>1.5618300935152206E-2</v>
      </c>
      <c r="AI387" s="49">
        <f>_xll.qlIndexFixing($V$5,_xll.qlInterestRateIndexFixingDate($V$5,AD387,trigger),,trigger)</f>
        <v>1.5662697263385927E-2</v>
      </c>
      <c r="AJ387" s="49">
        <f t="shared" si="21"/>
        <v>-4.4396328233721818E-5</v>
      </c>
      <c r="AK387" s="52">
        <f t="shared" si="22"/>
        <v>1.0028425837367365</v>
      </c>
    </row>
    <row r="388" spans="29:37" x14ac:dyDescent="0.2">
      <c r="AC388" s="44" t="s">
        <v>74</v>
      </c>
      <c r="AD388" s="45">
        <f>_xll.qlCalendarAdvance(calendar,AD387,AC388,,,trigger)</f>
        <v>54266</v>
      </c>
      <c r="AE388" s="45">
        <f>_xll.qlInterestRateIndexMaturity($V$5,AD388,trigger)</f>
        <v>54358</v>
      </c>
      <c r="AF388" s="49">
        <f>_xll.qlTenorBasisValue($V$13,AD388,trigger)</f>
        <v>2.3099414437836808E-4</v>
      </c>
      <c r="AG388" s="49">
        <f>_xll.qlTenorBasisForwardRate($V$13,AD388,_xll.ohTrigger($AA$9:$AA$12))</f>
        <v>1.5618470221236486E-2</v>
      </c>
      <c r="AH388" s="49">
        <f>_xll.qlTenorBasisForwardRate2($V$13,AD388,AE388,_xll.ohTrigger($AA$9:$AA$12))</f>
        <v>1.5618470221236486E-2</v>
      </c>
      <c r="AI388" s="49">
        <f>_xll.qlIndexFixing($V$5,_xll.qlInterestRateIndexFixingDate($V$5,AD388,trigger),,trigger)</f>
        <v>1.5661668039279986E-2</v>
      </c>
      <c r="AJ388" s="49">
        <f t="shared" ref="AJ388:AJ451" si="23">AG388-AI388</f>
        <v>-4.3197818043499286E-5</v>
      </c>
      <c r="AK388" s="52">
        <f t="shared" ref="AK388:AK451" si="24">AI388/AH388</f>
        <v>1.0027658162055311</v>
      </c>
    </row>
    <row r="389" spans="29:37" x14ac:dyDescent="0.2">
      <c r="AC389" s="44" t="s">
        <v>74</v>
      </c>
      <c r="AD389" s="45">
        <f>_xll.qlCalendarAdvance(calendar,AD388,AC389,,,trigger)</f>
        <v>54297</v>
      </c>
      <c r="AE389" s="45">
        <f>_xll.qlInterestRateIndexMaturity($V$5,AD389,trigger)</f>
        <v>54389</v>
      </c>
      <c r="AF389" s="49">
        <f>_xll.qlTenorBasisValue($V$13,AD389,trigger)</f>
        <v>2.2992539418911483E-4</v>
      </c>
      <c r="AG389" s="49">
        <f>_xll.qlTenorBasisForwardRate($V$13,AD389,_xll.ohTrigger($AA$9:$AA$12))</f>
        <v>1.5617985359239847E-2</v>
      </c>
      <c r="AH389" s="49">
        <f>_xll.qlTenorBasisForwardRate2($V$13,AD389,AE389,_xll.ohTrigger($AA$9:$AA$12))</f>
        <v>1.5617985359239847E-2</v>
      </c>
      <c r="AI389" s="49">
        <f>_xll.qlIndexFixing($V$5,_xll.qlInterestRateIndexFixingDate($V$5,AD389,trigger),,trigger)</f>
        <v>1.566002284572034E-2</v>
      </c>
      <c r="AJ389" s="49">
        <f t="shared" si="23"/>
        <v>-4.2037486480493019E-5</v>
      </c>
      <c r="AK389" s="52">
        <f t="shared" si="24"/>
        <v>1.0026916074969696</v>
      </c>
    </row>
    <row r="390" spans="29:37" x14ac:dyDescent="0.2">
      <c r="AC390" s="44" t="s">
        <v>74</v>
      </c>
      <c r="AD390" s="45">
        <f>_xll.qlCalendarAdvance(calendar,AD389,AC390,,,trigger)</f>
        <v>54329</v>
      </c>
      <c r="AE390" s="45">
        <f>_xll.qlInterestRateIndexMaturity($V$5,AD390,trigger)</f>
        <v>54420</v>
      </c>
      <c r="AF390" s="49">
        <f>_xll.qlTenorBasisValue($V$13,AD390,trigger)</f>
        <v>2.2883369828454294E-4</v>
      </c>
      <c r="AG390" s="49">
        <f>_xll.qlTenorBasisForwardRate($V$13,AD390,_xll.ohTrigger($AA$9:$AA$12))</f>
        <v>1.5616505275811014E-2</v>
      </c>
      <c r="AH390" s="49">
        <f>_xll.qlTenorBasisForwardRate2($V$13,AD390,AE390,_xll.ohTrigger($AA$9:$AA$12))</f>
        <v>1.5616505275811014E-2</v>
      </c>
      <c r="AI390" s="49">
        <f>_xll.qlIndexFixing($V$5,_xll.qlInterestRateIndexFixingDate($V$5,AD390,trigger),,trigger)</f>
        <v>1.5657362772077271E-2</v>
      </c>
      <c r="AJ390" s="49">
        <f t="shared" si="23"/>
        <v>-4.0857496266257301E-5</v>
      </c>
      <c r="AK390" s="52">
        <f t="shared" si="24"/>
        <v>1.0026163021460084</v>
      </c>
    </row>
    <row r="391" spans="29:37" x14ac:dyDescent="0.2">
      <c r="AC391" s="44" t="s">
        <v>74</v>
      </c>
      <c r="AD391" s="45">
        <f>_xll.qlCalendarAdvance(calendar,AD390,AC391,,,trigger)</f>
        <v>54359</v>
      </c>
      <c r="AE391" s="45">
        <f>_xll.qlInterestRateIndexMaturity($V$5,AD391,trigger)</f>
        <v>54451</v>
      </c>
      <c r="AF391" s="49">
        <f>_xll.qlTenorBasisValue($V$13,AD391,trigger)</f>
        <v>2.2782077080404887E-4</v>
      </c>
      <c r="AG391" s="49">
        <f>_xll.qlTenorBasisForwardRate($V$13,AD391,_xll.ohTrigger($AA$9:$AA$12))</f>
        <v>1.5615099561798837E-2</v>
      </c>
      <c r="AH391" s="49">
        <f>_xll.qlTenorBasisForwardRate2($V$13,AD391,AE391,_xll.ohTrigger($AA$9:$AA$12))</f>
        <v>1.5615099561798837E-2</v>
      </c>
      <c r="AI391" s="49">
        <f>_xll.qlIndexFixing($V$5,_xll.qlInterestRateIndexFixingDate($V$5,AD391,trigger),,trigger)</f>
        <v>1.565481892748314E-2</v>
      </c>
      <c r="AJ391" s="49">
        <f t="shared" si="23"/>
        <v>-3.9719365684302843E-5</v>
      </c>
      <c r="AK391" s="52">
        <f t="shared" si="24"/>
        <v>1.0025436511324892</v>
      </c>
    </row>
    <row r="392" spans="29:37" x14ac:dyDescent="0.2">
      <c r="AC392" s="44" t="s">
        <v>74</v>
      </c>
      <c r="AD392" s="45">
        <f>_xll.qlCalendarAdvance(calendar,AD391,AC392,,,trigger)</f>
        <v>54392</v>
      </c>
      <c r="AE392" s="45">
        <f>_xll.qlInterestRateIndexMaturity($V$5,AD392,trigger)</f>
        <v>54480</v>
      </c>
      <c r="AF392" s="49">
        <f>_xll.qlTenorBasisValue($V$13,AD392,trigger)</f>
        <v>2.267182149262707E-4</v>
      </c>
      <c r="AG392" s="49">
        <f>_xll.qlTenorBasisForwardRate($V$13,AD392,_xll.ohTrigger($AA$9:$AA$12))</f>
        <v>1.561136604860458E-2</v>
      </c>
      <c r="AH392" s="49">
        <f>_xll.qlTenorBasisForwardRate2($V$13,AD392,AE392,_xll.ohTrigger($AA$9:$AA$12))</f>
        <v>1.561136604860458E-2</v>
      </c>
      <c r="AI392" s="49">
        <f>_xll.qlIndexFixing($V$5,_xll.qlInterestRateIndexFixingDate($V$5,AD392,trigger),,trigger)</f>
        <v>1.5649921103508723E-2</v>
      </c>
      <c r="AJ392" s="49">
        <f t="shared" si="23"/>
        <v>-3.8555054904142877E-5</v>
      </c>
      <c r="AK392" s="52">
        <f t="shared" si="24"/>
        <v>1.0024696784883593</v>
      </c>
    </row>
    <row r="393" spans="29:37" x14ac:dyDescent="0.2">
      <c r="AC393" s="44" t="s">
        <v>74</v>
      </c>
      <c r="AD393" s="45">
        <f>_xll.qlCalendarAdvance(calendar,AD392,AC393,,,trigger)</f>
        <v>54422</v>
      </c>
      <c r="AE393" s="45">
        <f>_xll.qlInterestRateIndexMaturity($V$5,AD393,trigger)</f>
        <v>54512</v>
      </c>
      <c r="AF393" s="49">
        <f>_xll.qlTenorBasisValue($V$13,AD393,trigger)</f>
        <v>2.2572639491211214E-4</v>
      </c>
      <c r="AG393" s="49">
        <f>_xll.qlTenorBasisForwardRate($V$13,AD393,_xll.ohTrigger($AA$9:$AA$12))</f>
        <v>1.5608992519124953E-2</v>
      </c>
      <c r="AH393" s="49">
        <f>_xll.qlTenorBasisForwardRate2($V$13,AD393,AE393,_xll.ohTrigger($AA$9:$AA$12))</f>
        <v>1.5608992519124953E-2</v>
      </c>
      <c r="AI393" s="49">
        <f>_xll.qlIndexFixing($V$5,_xll.qlInterestRateIndexFixingDate($V$5,AD393,trigger),,trigger)</f>
        <v>1.5646394548375575E-2</v>
      </c>
      <c r="AJ393" s="49">
        <f t="shared" si="23"/>
        <v>-3.7402029250621638E-5</v>
      </c>
      <c r="AK393" s="52">
        <f t="shared" si="24"/>
        <v>1.002396184712421</v>
      </c>
    </row>
    <row r="394" spans="29:37" x14ac:dyDescent="0.2">
      <c r="AC394" s="44" t="s">
        <v>74</v>
      </c>
      <c r="AD394" s="45">
        <f>_xll.qlCalendarAdvance(calendar,AD393,AC394,,,trigger)</f>
        <v>54455</v>
      </c>
      <c r="AE394" s="45">
        <f>_xll.qlInterestRateIndexMaturity($V$5,AD394,trigger)</f>
        <v>54546</v>
      </c>
      <c r="AF394" s="49">
        <f>_xll.qlTenorBasisValue($V$13,AD394,trigger)</f>
        <v>2.2464683363081976E-4</v>
      </c>
      <c r="AG394" s="49">
        <f>_xll.qlTenorBasisForwardRate($V$13,AD394,_xll.ohTrigger($AA$9:$AA$12))</f>
        <v>1.5605321961281641E-2</v>
      </c>
      <c r="AH394" s="49">
        <f>_xll.qlTenorBasisForwardRate2($V$13,AD394,AE394,_xll.ohTrigger($AA$9:$AA$12))</f>
        <v>1.5605321961281641E-2</v>
      </c>
      <c r="AI394" s="49">
        <f>_xll.qlIndexFixing($V$5,_xll.qlInterestRateIndexFixingDate($V$5,AD394,trigger),,trigger)</f>
        <v>1.5641477282613638E-2</v>
      </c>
      <c r="AJ394" s="49">
        <f t="shared" si="23"/>
        <v>-3.615532133199699E-5</v>
      </c>
      <c r="AK394" s="52">
        <f t="shared" si="24"/>
        <v>1.0023168584039279</v>
      </c>
    </row>
    <row r="395" spans="29:37" x14ac:dyDescent="0.2">
      <c r="AC395" s="44" t="s">
        <v>74</v>
      </c>
      <c r="AD395" s="45">
        <f>_xll.qlCalendarAdvance(calendar,AD394,AC395,,,trigger)</f>
        <v>54483</v>
      </c>
      <c r="AE395" s="45">
        <f>_xll.qlInterestRateIndexMaturity($V$5,AD395,trigger)</f>
        <v>54575</v>
      </c>
      <c r="AF395" s="49">
        <f>_xll.qlTenorBasisValue($V$13,AD395,trigger)</f>
        <v>2.2374015396848894E-4</v>
      </c>
      <c r="AG395" s="49">
        <f>_xll.qlTenorBasisForwardRate($V$13,AD395,_xll.ohTrigger($AA$9:$AA$12))</f>
        <v>1.560166097773155E-2</v>
      </c>
      <c r="AH395" s="49">
        <f>_xll.qlTenorBasisForwardRate2($V$13,AD395,AE395,_xll.ohTrigger($AA$9:$AA$12))</f>
        <v>1.560166097773155E-2</v>
      </c>
      <c r="AI395" s="49">
        <f>_xll.qlIndexFixing($V$5,_xll.qlInterestRateIndexFixingDate($V$5,AD395,trigger),,trigger)</f>
        <v>1.5636757008526139E-2</v>
      </c>
      <c r="AJ395" s="49">
        <f t="shared" si="23"/>
        <v>-3.5096030794589186E-5</v>
      </c>
      <c r="AK395" s="52">
        <f t="shared" si="24"/>
        <v>1.0022495060522518</v>
      </c>
    </row>
    <row r="396" spans="29:37" x14ac:dyDescent="0.2">
      <c r="AC396" s="44" t="s">
        <v>74</v>
      </c>
      <c r="AD396" s="45">
        <f>_xll.qlCalendarAdvance(calendar,AD395,AC396,,,trigger)</f>
        <v>54514</v>
      </c>
      <c r="AE396" s="45">
        <f>_xll.qlInterestRateIndexMaturity($V$5,AD396,trigger)</f>
        <v>54605</v>
      </c>
      <c r="AF396" s="49">
        <f>_xll.qlTenorBasisValue($V$13,AD396,trigger)</f>
        <v>2.2274620759057219E-4</v>
      </c>
      <c r="AG396" s="49">
        <f>_xll.qlTenorBasisForwardRate($V$13,AD396,_xll.ohTrigger($AA$9:$AA$12))</f>
        <v>1.5596456190737559E-2</v>
      </c>
      <c r="AH396" s="49">
        <f>_xll.qlTenorBasisForwardRate2($V$13,AD396,AE396,_xll.ohTrigger($AA$9:$AA$12))</f>
        <v>1.5596456190737559E-2</v>
      </c>
      <c r="AI396" s="49">
        <f>_xll.qlIndexFixing($V$5,_xll.qlInterestRateIndexFixingDate($V$5,AD396,trigger),,trigger)</f>
        <v>1.5630416733635837E-2</v>
      </c>
      <c r="AJ396" s="49">
        <f t="shared" si="23"/>
        <v>-3.3960542898277962E-5</v>
      </c>
      <c r="AK396" s="52">
        <f t="shared" si="24"/>
        <v>1.0021774525240192</v>
      </c>
    </row>
    <row r="397" spans="29:37" x14ac:dyDescent="0.2">
      <c r="AC397" s="44" t="s">
        <v>74</v>
      </c>
      <c r="AD397" s="45">
        <f>_xll.qlCalendarAdvance(calendar,AD396,AC397,,,trigger)</f>
        <v>54546</v>
      </c>
      <c r="AE397" s="45">
        <f>_xll.qlInterestRateIndexMaturity($V$5,AD397,trigger)</f>
        <v>54638</v>
      </c>
      <c r="AF397" s="49">
        <f>_xll.qlTenorBasisValue($V$13,AD397,trigger)</f>
        <v>2.217309843429637E-4</v>
      </c>
      <c r="AG397" s="49">
        <f>_xll.qlTenorBasisForwardRate($V$13,AD397,_xll.ohTrigger($AA$9:$AA$12))</f>
        <v>1.5590915505943532E-2</v>
      </c>
      <c r="AH397" s="49">
        <f>_xll.qlTenorBasisForwardRate2($V$13,AD397,AE397,_xll.ohTrigger($AA$9:$AA$12))</f>
        <v>1.5590915505943532E-2</v>
      </c>
      <c r="AI397" s="49">
        <f>_xll.qlIndexFixing($V$5,_xll.qlInterestRateIndexFixingDate($V$5,AD397,trigger),,trigger)</f>
        <v>1.5623670749483658E-2</v>
      </c>
      <c r="AJ397" s="49">
        <f t="shared" si="23"/>
        <v>-3.2755243540126197E-5</v>
      </c>
      <c r="AK397" s="52">
        <f t="shared" si="24"/>
        <v>1.0021009185462932</v>
      </c>
    </row>
    <row r="398" spans="29:37" x14ac:dyDescent="0.2">
      <c r="AC398" s="44" t="s">
        <v>74</v>
      </c>
      <c r="AD398" s="45">
        <f>_xll.qlCalendarAdvance(calendar,AD397,AC398,,,trigger)</f>
        <v>54577</v>
      </c>
      <c r="AE398" s="45">
        <f>_xll.qlInterestRateIndexMaturity($V$5,AD398,trigger)</f>
        <v>54669</v>
      </c>
      <c r="AF398" s="49">
        <f>_xll.qlTenorBasisValue($V$13,AD398,trigger)</f>
        <v>2.2075783490468648E-4</v>
      </c>
      <c r="AG398" s="49">
        <f>_xll.qlTenorBasisForwardRate($V$13,AD398,_xll.ohTrigger($AA$9:$AA$12))</f>
        <v>1.5584658669475469E-2</v>
      </c>
      <c r="AH398" s="49">
        <f>_xll.qlTenorBasisForwardRate2($V$13,AD398,AE398,_xll.ohTrigger($AA$9:$AA$12))</f>
        <v>1.5584658669475469E-2</v>
      </c>
      <c r="AI398" s="49">
        <f>_xll.qlIndexFixing($V$5,_xll.qlInterestRateIndexFixingDate($V$5,AD398,trigger),,trigger)</f>
        <v>1.5616264450362708E-2</v>
      </c>
      <c r="AJ398" s="49">
        <f t="shared" si="23"/>
        <v>-3.1605780887239074E-5</v>
      </c>
      <c r="AK398" s="52">
        <f t="shared" si="24"/>
        <v>1.0020280059741791</v>
      </c>
    </row>
    <row r="399" spans="29:37" x14ac:dyDescent="0.2">
      <c r="AC399" s="44" t="s">
        <v>74</v>
      </c>
      <c r="AD399" s="45">
        <f>_xll.qlCalendarAdvance(calendar,AD398,AC399,,,trigger)</f>
        <v>54609</v>
      </c>
      <c r="AE399" s="45">
        <f>_xll.qlInterestRateIndexMaturity($V$5,AD399,trigger)</f>
        <v>54701</v>
      </c>
      <c r="AF399" s="49">
        <f>_xll.qlTenorBasisValue($V$13,AD399,trigger)</f>
        <v>2.1976387117659567E-4</v>
      </c>
      <c r="AG399" s="49">
        <f>_xll.qlTenorBasisForwardRate($V$13,AD399,_xll.ohTrigger($AA$9:$AA$12))</f>
        <v>1.5577529223510573E-2</v>
      </c>
      <c r="AH399" s="49">
        <f>_xll.qlTenorBasisForwardRate2($V$13,AD399,AE399,_xll.ohTrigger($AA$9:$AA$12))</f>
        <v>1.5577529223510573E-2</v>
      </c>
      <c r="AI399" s="49">
        <f>_xll.qlIndexFixing($V$5,_xll.qlInterestRateIndexFixingDate($V$5,AD399,trigger),,trigger)</f>
        <v>1.5607950221400883E-2</v>
      </c>
      <c r="AJ399" s="49">
        <f t="shared" si="23"/>
        <v>-3.0420997890310067E-5</v>
      </c>
      <c r="AK399" s="52">
        <f t="shared" si="24"/>
        <v>1.0019528769584587</v>
      </c>
    </row>
    <row r="400" spans="29:37" x14ac:dyDescent="0.2">
      <c r="AC400" s="44" t="s">
        <v>74</v>
      </c>
      <c r="AD400" s="45">
        <f>_xll.qlCalendarAdvance(calendar,AD399,AC400,,,trigger)</f>
        <v>54640</v>
      </c>
      <c r="AE400" s="45">
        <f>_xll.qlInterestRateIndexMaturity($V$5,AD400,trigger)</f>
        <v>54732</v>
      </c>
      <c r="AF400" s="49">
        <f>_xll.qlTenorBasisValue($V$13,AD400,trigger)</f>
        <v>2.1881111677566939E-4</v>
      </c>
      <c r="AG400" s="49">
        <f>_xll.qlTenorBasisForwardRate($V$13,AD400,_xll.ohTrigger($AA$9:$AA$12))</f>
        <v>1.5569972668851175E-2</v>
      </c>
      <c r="AH400" s="49">
        <f>_xll.qlTenorBasisForwardRate2($V$13,AD400,AE400,_xll.ohTrigger($AA$9:$AA$12))</f>
        <v>1.5569972668851175E-2</v>
      </c>
      <c r="AI400" s="49">
        <f>_xll.qlIndexFixing($V$5,_xll.qlInterestRateIndexFixingDate($V$5,AD400,trigger),,trigger)</f>
        <v>1.5599247705933501E-2</v>
      </c>
      <c r="AJ400" s="49">
        <f t="shared" si="23"/>
        <v>-2.9275037082325539E-5</v>
      </c>
      <c r="AK400" s="52">
        <f t="shared" si="24"/>
        <v>1.0018802240508033</v>
      </c>
    </row>
    <row r="401" spans="29:37" x14ac:dyDescent="0.2">
      <c r="AC401" s="44" t="s">
        <v>74</v>
      </c>
      <c r="AD401" s="45">
        <f>_xll.qlCalendarAdvance(calendar,AD400,AC401,,,trigger)</f>
        <v>54672</v>
      </c>
      <c r="AE401" s="45">
        <f>_xll.qlInterestRateIndexMaturity($V$5,AD401,trigger)</f>
        <v>54763</v>
      </c>
      <c r="AF401" s="49">
        <f>_xll.qlTenorBasisValue($V$13,AD401,trigger)</f>
        <v>2.1783800113257736E-4</v>
      </c>
      <c r="AG401" s="49">
        <f>_xll.qlTenorBasisForwardRate($V$13,AD401,_xll.ohTrigger($AA$9:$AA$12))</f>
        <v>1.5561308185816945E-2</v>
      </c>
      <c r="AH401" s="49">
        <f>_xll.qlTenorBasisForwardRate2($V$13,AD401,AE401,_xll.ohTrigger($AA$9:$AA$12))</f>
        <v>1.5561308185816945E-2</v>
      </c>
      <c r="AI401" s="49">
        <f>_xll.qlIndexFixing($V$5,_xll.qlInterestRateIndexFixingDate($V$5,AD401,trigger),,trigger)</f>
        <v>1.5589419455745063E-2</v>
      </c>
      <c r="AJ401" s="49">
        <f t="shared" si="23"/>
        <v>-2.8111269928118854E-5</v>
      </c>
      <c r="AK401" s="52">
        <f t="shared" si="24"/>
        <v>1.0018064850070729</v>
      </c>
    </row>
    <row r="402" spans="29:37" x14ac:dyDescent="0.2">
      <c r="AC402" s="44" t="s">
        <v>74</v>
      </c>
      <c r="AD402" s="45">
        <f>_xll.qlCalendarAdvance(calendar,AD401,AC402,,,trigger)</f>
        <v>54702</v>
      </c>
      <c r="AE402" s="45">
        <f>_xll.qlInterestRateIndexMaturity($V$5,AD402,trigger)</f>
        <v>54794</v>
      </c>
      <c r="AF402" s="49">
        <f>_xll.qlTenorBasisValue($V$13,AD402,trigger)</f>
        <v>2.1693518348143135E-4</v>
      </c>
      <c r="AG402" s="49">
        <f>_xll.qlTenorBasisForwardRate($V$13,AD402,_xll.ohTrigger($AA$9:$AA$12))</f>
        <v>1.5552940449815155E-2</v>
      </c>
      <c r="AH402" s="49">
        <f>_xll.qlTenorBasisForwardRate2($V$13,AD402,AE402,_xll.ohTrigger($AA$9:$AA$12))</f>
        <v>1.5552940449815155E-2</v>
      </c>
      <c r="AI402" s="49">
        <f>_xll.qlIndexFixing($V$5,_xll.qlInterestRateIndexFixingDate($V$5,AD402,trigger),,trigger)</f>
        <v>1.5579929236123566E-2</v>
      </c>
      <c r="AJ402" s="49">
        <f t="shared" si="23"/>
        <v>-2.6988786308411103E-5</v>
      </c>
      <c r="AK402" s="52">
        <f t="shared" si="24"/>
        <v>1.0017352851311618</v>
      </c>
    </row>
    <row r="403" spans="29:37" x14ac:dyDescent="0.2">
      <c r="AC403" s="44" t="s">
        <v>74</v>
      </c>
      <c r="AD403" s="45">
        <f>_xll.qlCalendarAdvance(calendar,AD402,AC403,,,trigger)</f>
        <v>54735</v>
      </c>
      <c r="AE403" s="45">
        <f>_xll.qlInterestRateIndexMaturity($V$5,AD403,trigger)</f>
        <v>54827</v>
      </c>
      <c r="AF403" s="49">
        <f>_xll.qlTenorBasisValue($V$13,AD403,trigger)</f>
        <v>2.1595257432035277E-4</v>
      </c>
      <c r="AG403" s="49">
        <f>_xll.qlTenorBasisForwardRate($V$13,AD403,_xll.ohTrigger($AA$9:$AA$12))</f>
        <v>1.5542831298957E-2</v>
      </c>
      <c r="AH403" s="49">
        <f>_xll.qlTenorBasisForwardRate2($V$13,AD403,AE403,_xll.ohTrigger($AA$9:$AA$12))</f>
        <v>1.5542831298957E-2</v>
      </c>
      <c r="AI403" s="49">
        <f>_xll.qlIndexFixing($V$5,_xll.qlInterestRateIndexFixingDate($V$5,AD403,trigger),,trigger)</f>
        <v>1.5568606489899469E-2</v>
      </c>
      <c r="AJ403" s="49">
        <f t="shared" si="23"/>
        <v>-2.5775190942468884E-5</v>
      </c>
      <c r="AK403" s="52">
        <f t="shared" si="24"/>
        <v>1.0016583330570021</v>
      </c>
    </row>
    <row r="404" spans="29:37" x14ac:dyDescent="0.2">
      <c r="AC404" s="44" t="s">
        <v>74</v>
      </c>
      <c r="AD404" s="45">
        <f>_xll.qlCalendarAdvance(calendar,AD403,AC404,,,trigger)</f>
        <v>54765</v>
      </c>
      <c r="AE404" s="45">
        <f>_xll.qlInterestRateIndexMaturity($V$5,AD404,trigger)</f>
        <v>54855</v>
      </c>
      <c r="AF404" s="49">
        <f>_xll.qlTenorBasisValue($V$13,AD404,trigger)</f>
        <v>2.1506873807641659E-4</v>
      </c>
      <c r="AG404" s="49">
        <f>_xll.qlTenorBasisForwardRate($V$13,AD404,_xll.ohTrigger($AA$9:$AA$12))</f>
        <v>1.5532689626024165E-2</v>
      </c>
      <c r="AH404" s="49">
        <f>_xll.qlTenorBasisForwardRate2($V$13,AD404,AE404,_xll.ohTrigger($AA$9:$AA$12))</f>
        <v>1.5532689626024165E-2</v>
      </c>
      <c r="AI404" s="49">
        <f>_xll.qlIndexFixing($V$5,_xll.qlInterestRateIndexFixingDate($V$5,AD404,trigger),,trigger)</f>
        <v>1.5557398150408019E-2</v>
      </c>
      <c r="AJ404" s="49">
        <f t="shared" si="23"/>
        <v>-2.4708524383854069E-5</v>
      </c>
      <c r="AK404" s="52">
        <f t="shared" si="24"/>
        <v>1.0015907434564622</v>
      </c>
    </row>
    <row r="405" spans="29:37" x14ac:dyDescent="0.2">
      <c r="AC405" s="44" t="s">
        <v>74</v>
      </c>
      <c r="AD405" s="45">
        <f>_xll.qlCalendarAdvance(calendar,AD404,AC405,,,trigger)</f>
        <v>54798</v>
      </c>
      <c r="AE405" s="45">
        <f>_xll.qlInterestRateIndexMaturity($V$5,AD405,trigger)</f>
        <v>54890</v>
      </c>
      <c r="AF405" s="49">
        <f>_xll.qlTenorBasisValue($V$13,AD405,trigger)</f>
        <v>2.141068041575217E-4</v>
      </c>
      <c r="AG405" s="49">
        <f>_xll.qlTenorBasisForwardRate($V$13,AD405,_xll.ohTrigger($AA$9:$AA$12))</f>
        <v>1.5521518241301741E-2</v>
      </c>
      <c r="AH405" s="49">
        <f>_xll.qlTenorBasisForwardRate2($V$13,AD405,AE405,_xll.ohTrigger($AA$9:$AA$12))</f>
        <v>1.5521518241301741E-2</v>
      </c>
      <c r="AI405" s="49">
        <f>_xll.qlIndexFixing($V$5,_xll.qlInterestRateIndexFixingDate($V$5,AD405,trigger),,trigger)</f>
        <v>1.5544983365625348E-2</v>
      </c>
      <c r="AJ405" s="49">
        <f t="shared" si="23"/>
        <v>-2.3465124323607256E-5</v>
      </c>
      <c r="AK405" s="52">
        <f t="shared" si="24"/>
        <v>1.001511780223997</v>
      </c>
    </row>
    <row r="406" spans="29:37" x14ac:dyDescent="0.2">
      <c r="AC406" s="44" t="s">
        <v>74</v>
      </c>
      <c r="AD406" s="45">
        <f>_xll.qlCalendarAdvance(calendar,AD405,AC406,,,trigger)</f>
        <v>54829</v>
      </c>
      <c r="AE406" s="45">
        <f>_xll.qlInterestRateIndexMaturity($V$5,AD406,trigger)</f>
        <v>54918</v>
      </c>
      <c r="AF406" s="49">
        <f>_xll.qlTenorBasisValue($V$13,AD406,trigger)</f>
        <v>2.1321288945068471E-4</v>
      </c>
      <c r="AG406" s="49">
        <f>_xll.qlTenorBasisForwardRate($V$13,AD406,_xll.ohTrigger($AA$9:$AA$12))</f>
        <v>1.5509643605711339E-2</v>
      </c>
      <c r="AH406" s="49">
        <f>_xll.qlTenorBasisForwardRate2($V$13,AD406,AE406,_xll.ohTrigger($AA$9:$AA$12))</f>
        <v>1.5509643605711339E-2</v>
      </c>
      <c r="AI406" s="49">
        <f>_xll.qlIndexFixing($V$5,_xll.qlInterestRateIndexFixingDate($V$5,AD406,trigger),,trigger)</f>
        <v>1.5532027319031055E-2</v>
      </c>
      <c r="AJ406" s="49">
        <f t="shared" si="23"/>
        <v>-2.2383713319716614E-5</v>
      </c>
      <c r="AK406" s="52">
        <f t="shared" si="24"/>
        <v>1.0014432126158899</v>
      </c>
    </row>
    <row r="407" spans="29:37" x14ac:dyDescent="0.2">
      <c r="AC407" s="44" t="s">
        <v>74</v>
      </c>
      <c r="AD407" s="45">
        <f>_xll.qlCalendarAdvance(calendar,AD406,AC407,,,trigger)</f>
        <v>54857</v>
      </c>
      <c r="AE407" s="45">
        <f>_xll.qlInterestRateIndexMaturity($V$5,AD407,trigger)</f>
        <v>54949</v>
      </c>
      <c r="AF407" s="49">
        <f>_xll.qlTenorBasisValue($V$13,AD407,trigger)</f>
        <v>2.1241349885324669E-4</v>
      </c>
      <c r="AG407" s="49">
        <f>_xll.qlTenorBasisForwardRate($V$13,AD407,_xll.ohTrigger($AA$9:$AA$12))</f>
        <v>1.5499161211196256E-2</v>
      </c>
      <c r="AH407" s="49">
        <f>_xll.qlTenorBasisForwardRate2($V$13,AD407,AE407,_xll.ohTrigger($AA$9:$AA$12))</f>
        <v>1.5499161211196256E-2</v>
      </c>
      <c r="AI407" s="49">
        <f>_xll.qlIndexFixing($V$5,_xll.qlInterestRateIndexFixingDate($V$5,AD407,trigger),,trigger)</f>
        <v>1.5520471568839995E-2</v>
      </c>
      <c r="AJ407" s="49">
        <f t="shared" si="23"/>
        <v>-2.1310357643739355E-5</v>
      </c>
      <c r="AK407" s="52">
        <f t="shared" si="24"/>
        <v>1.0013749361886981</v>
      </c>
    </row>
    <row r="408" spans="29:37" x14ac:dyDescent="0.2">
      <c r="AC408" s="44" t="s">
        <v>74</v>
      </c>
      <c r="AD408" s="45">
        <f>_xll.qlCalendarAdvance(calendar,AD407,AC408,,,trigger)</f>
        <v>54890</v>
      </c>
      <c r="AE408" s="45">
        <f>_xll.qlInterestRateIndexMaturity($V$5,AD408,trigger)</f>
        <v>54981</v>
      </c>
      <c r="AF408" s="49">
        <f>_xll.qlTenorBasisValue($V$13,AD408,trigger)</f>
        <v>2.1148103439460768E-4</v>
      </c>
      <c r="AG408" s="49">
        <f>_xll.qlTenorBasisForwardRate($V$13,AD408,_xll.ohTrigger($AA$9:$AA$12))</f>
        <v>1.5485527785738817E-2</v>
      </c>
      <c r="AH408" s="49">
        <f>_xll.qlTenorBasisForwardRate2($V$13,AD408,AE408,_xll.ohTrigger($AA$9:$AA$12))</f>
        <v>1.5485527785738817E-2</v>
      </c>
      <c r="AI408" s="49">
        <f>_xll.qlIndexFixing($V$5,_xll.qlInterestRateIndexFixingDate($V$5,AD408,trigger),,trigger)</f>
        <v>1.5505654094734474E-2</v>
      </c>
      <c r="AJ408" s="49">
        <f t="shared" si="23"/>
        <v>-2.0126308995657705E-5</v>
      </c>
      <c r="AK408" s="52">
        <f t="shared" si="24"/>
        <v>1.0012996850526588</v>
      </c>
    </row>
    <row r="409" spans="29:37" x14ac:dyDescent="0.2">
      <c r="AC409" s="44" t="s">
        <v>74</v>
      </c>
      <c r="AD409" s="45">
        <f>_xll.qlCalendarAdvance(calendar,AD408,AC409,,,trigger)</f>
        <v>54920</v>
      </c>
      <c r="AE409" s="45">
        <f>_xll.qlInterestRateIndexMaturity($V$5,AD409,trigger)</f>
        <v>55012</v>
      </c>
      <c r="AF409" s="49">
        <f>_xll.qlTenorBasisValue($V$13,AD409,trigger)</f>
        <v>2.1064233663166252E-4</v>
      </c>
      <c r="AG409" s="49">
        <f>_xll.qlTenorBasisForwardRate($V$13,AD409,_xll.ohTrigger($AA$9:$AA$12))</f>
        <v>1.5472728120603374E-2</v>
      </c>
      <c r="AH409" s="49">
        <f>_xll.qlTenorBasisForwardRate2($V$13,AD409,AE409,_xll.ohTrigger($AA$9:$AA$12))</f>
        <v>1.5472728120603374E-2</v>
      </c>
      <c r="AI409" s="49">
        <f>_xll.qlIndexFixing($V$5,_xll.qlInterestRateIndexFixingDate($V$5,AD409,trigger),,trigger)</f>
        <v>1.5491747515976789E-2</v>
      </c>
      <c r="AJ409" s="49">
        <f t="shared" si="23"/>
        <v>-1.9019395373414891E-5</v>
      </c>
      <c r="AK409" s="52">
        <f t="shared" si="24"/>
        <v>1.0012292205501943</v>
      </c>
    </row>
    <row r="410" spans="29:37" x14ac:dyDescent="0.2">
      <c r="AC410" s="44" t="s">
        <v>74</v>
      </c>
      <c r="AD410" s="45">
        <f>_xll.qlCalendarAdvance(calendar,AD409,AC410,,,trigger)</f>
        <v>54952</v>
      </c>
      <c r="AE410" s="45">
        <f>_xll.qlInterestRateIndexMaturity($V$5,AD410,trigger)</f>
        <v>55044</v>
      </c>
      <c r="AF410" s="49">
        <f>_xll.qlTenorBasisValue($V$13,AD410,trigger)</f>
        <v>2.0975707676884045E-4</v>
      </c>
      <c r="AG410" s="49">
        <f>_xll.qlTenorBasisForwardRate($V$13,AD410,_xll.ohTrigger($AA$9:$AA$12))</f>
        <v>1.5458288915020007E-2</v>
      </c>
      <c r="AH410" s="49">
        <f>_xll.qlTenorBasisForwardRate2($V$13,AD410,AE410,_xll.ohTrigger($AA$9:$AA$12))</f>
        <v>1.5458288915020007E-2</v>
      </c>
      <c r="AI410" s="49">
        <f>_xll.qlIndexFixing($V$5,_xll.qlInterestRateIndexFixingDate($V$5,AD410,trigger),,trigger)</f>
        <v>1.5476148777911217E-2</v>
      </c>
      <c r="AJ410" s="49">
        <f t="shared" si="23"/>
        <v>-1.7859862891210151E-5</v>
      </c>
      <c r="AK410" s="52">
        <f t="shared" si="24"/>
        <v>1.0011553583316621</v>
      </c>
    </row>
    <row r="411" spans="29:37" x14ac:dyDescent="0.2">
      <c r="AC411" s="44" t="s">
        <v>74</v>
      </c>
      <c r="AD411" s="45">
        <f>_xll.qlCalendarAdvance(calendar,AD410,AC411,,,trigger)</f>
        <v>54982</v>
      </c>
      <c r="AE411" s="45">
        <f>_xll.qlInterestRateIndexMaturity($V$5,AD411,trigger)</f>
        <v>55074</v>
      </c>
      <c r="AF411" s="49">
        <f>_xll.qlTenorBasisValue($V$13,AD411,trigger)</f>
        <v>2.0893582803573668E-4</v>
      </c>
      <c r="AG411" s="49">
        <f>_xll.qlTenorBasisForwardRate($V$13,AD411,_xll.ohTrigger($AA$9:$AA$12))</f>
        <v>1.5444132343096592E-2</v>
      </c>
      <c r="AH411" s="49">
        <f>_xll.qlTenorBasisForwardRate2($V$13,AD411,AE411,_xll.ohTrigger($AA$9:$AA$12))</f>
        <v>1.5444132343096592E-2</v>
      </c>
      <c r="AI411" s="49">
        <f>_xll.qlIndexFixing($V$5,_xll.qlInterestRateIndexFixingDate($V$5,AD411,trigger),,trigger)</f>
        <v>1.5460907779024792E-2</v>
      </c>
      <c r="AJ411" s="49">
        <f t="shared" si="23"/>
        <v>-1.6775435928199911E-5</v>
      </c>
      <c r="AK411" s="52">
        <f t="shared" si="24"/>
        <v>1.0010862012546595</v>
      </c>
    </row>
    <row r="412" spans="29:37" x14ac:dyDescent="0.2">
      <c r="AC412" s="44" t="s">
        <v>74</v>
      </c>
      <c r="AD412" s="45">
        <f>_xll.qlCalendarAdvance(calendar,AD411,AC412,,,trigger)</f>
        <v>55015</v>
      </c>
      <c r="AE412" s="45">
        <f>_xll.qlInterestRateIndexMaturity($V$5,AD412,trigger)</f>
        <v>55107</v>
      </c>
      <c r="AF412" s="49">
        <f>_xll.qlTenorBasisValue($V$13,AD412,trigger)</f>
        <v>2.0804206268197595E-4</v>
      </c>
      <c r="AG412" s="49">
        <f>_xll.qlTenorBasisForwardRate($V$13,AD412,_xll.ohTrigger($AA$9:$AA$12))</f>
        <v>1.5427867237302197E-2</v>
      </c>
      <c r="AH412" s="49">
        <f>_xll.qlTenorBasisForwardRate2($V$13,AD412,AE412,_xll.ohTrigger($AA$9:$AA$12))</f>
        <v>1.5427867237302197E-2</v>
      </c>
      <c r="AI412" s="49">
        <f>_xll.qlIndexFixing($V$5,_xll.qlInterestRateIndexFixingDate($V$5,AD412,trigger),,trigger)</f>
        <v>1.544345283858046E-2</v>
      </c>
      <c r="AJ412" s="49">
        <f t="shared" si="23"/>
        <v>-1.5585601278263542E-5</v>
      </c>
      <c r="AK412" s="52">
        <f t="shared" si="24"/>
        <v>1.0010102239692975</v>
      </c>
    </row>
    <row r="413" spans="29:37" x14ac:dyDescent="0.2">
      <c r="AC413" s="44" t="s">
        <v>74</v>
      </c>
      <c r="AD413" s="45">
        <f>_xll.qlCalendarAdvance(calendar,AD412,AC413,,,trigger)</f>
        <v>55046</v>
      </c>
      <c r="AE413" s="45">
        <f>_xll.qlInterestRateIndexMaturity($V$5,AD413,trigger)</f>
        <v>55137</v>
      </c>
      <c r="AF413" s="49">
        <f>_xll.qlTenorBasisValue($V$13,AD413,trigger)</f>
        <v>2.072115438690142E-4</v>
      </c>
      <c r="AG413" s="49">
        <f>_xll.qlTenorBasisForwardRate($V$13,AD413,_xll.ohTrigger($AA$9:$AA$12))</f>
        <v>1.541186440472799E-2</v>
      </c>
      <c r="AH413" s="49">
        <f>_xll.qlTenorBasisForwardRate2($V$13,AD413,AE413,_xll.ohTrigger($AA$9:$AA$12))</f>
        <v>1.541186440472799E-2</v>
      </c>
      <c r="AI413" s="49">
        <f>_xll.qlIndexFixing($V$5,_xll.qlInterestRateIndexFixingDate($V$5,AD413,trigger),,trigger)</f>
        <v>1.5426352576651705E-2</v>
      </c>
      <c r="AJ413" s="49">
        <f t="shared" si="23"/>
        <v>-1.4488171923714849E-5</v>
      </c>
      <c r="AK413" s="52">
        <f t="shared" si="24"/>
        <v>1.0009400661427614</v>
      </c>
    </row>
    <row r="414" spans="29:37" x14ac:dyDescent="0.2">
      <c r="AC414" s="44" t="s">
        <v>74</v>
      </c>
      <c r="AD414" s="45">
        <f>_xll.qlCalendarAdvance(calendar,AD413,AC414,,,trigger)</f>
        <v>55078</v>
      </c>
      <c r="AE414" s="45">
        <f>_xll.qlInterestRateIndexMaturity($V$5,AD414,trigger)</f>
        <v>55170</v>
      </c>
      <c r="AF414" s="49">
        <f>_xll.qlTenorBasisValue($V$13,AD414,trigger)</f>
        <v>2.0636336664587489E-4</v>
      </c>
      <c r="AG414" s="49">
        <f>_xll.qlTenorBasisForwardRate($V$13,AD414,_xll.ohTrigger($AA$9:$AA$12))</f>
        <v>1.5394799721537471E-2</v>
      </c>
      <c r="AH414" s="49">
        <f>_xll.qlTenorBasisForwardRate2($V$13,AD414,AE414,_xll.ohTrigger($AA$9:$AA$12))</f>
        <v>1.5394799721537471E-2</v>
      </c>
      <c r="AI414" s="49">
        <f>_xll.qlIndexFixing($V$5,_xll.qlInterestRateIndexFixingDate($V$5,AD414,trigger),,trigger)</f>
        <v>1.540812299272812E-2</v>
      </c>
      <c r="AJ414" s="49">
        <f t="shared" si="23"/>
        <v>-1.3323271190648911E-5</v>
      </c>
      <c r="AK414" s="52">
        <f t="shared" si="24"/>
        <v>1.0008654397219607</v>
      </c>
    </row>
    <row r="415" spans="29:37" x14ac:dyDescent="0.2">
      <c r="AC415" s="44" t="s">
        <v>74</v>
      </c>
      <c r="AD415" s="45">
        <f>_xll.qlCalendarAdvance(calendar,AD414,AC415,,,trigger)</f>
        <v>55109</v>
      </c>
      <c r="AE415" s="45">
        <f>_xll.qlInterestRateIndexMaturity($V$5,AD415,trigger)</f>
        <v>55201</v>
      </c>
      <c r="AF415" s="49">
        <f>_xll.qlTenorBasisValue($V$13,AD415,trigger)</f>
        <v>2.0555045477380987E-4</v>
      </c>
      <c r="AG415" s="49">
        <f>_xll.qlTenorBasisForwardRate($V$13,AD415,_xll.ohTrigger($AA$9:$AA$12))</f>
        <v>1.5377556947713063E-2</v>
      </c>
      <c r="AH415" s="49">
        <f>_xll.qlTenorBasisForwardRate2($V$13,AD415,AE415,_xll.ohTrigger($AA$9:$AA$12))</f>
        <v>1.5377556947713063E-2</v>
      </c>
      <c r="AI415" s="49">
        <f>_xll.qlIndexFixing($V$5,_xll.qlInterestRateIndexFixingDate($V$5,AD415,trigger),,trigger)</f>
        <v>1.538977159299351E-2</v>
      </c>
      <c r="AJ415" s="49">
        <f t="shared" si="23"/>
        <v>-1.2214645280447106E-5</v>
      </c>
      <c r="AK415" s="52">
        <f t="shared" si="24"/>
        <v>1.0007943163743096</v>
      </c>
    </row>
    <row r="416" spans="29:37" x14ac:dyDescent="0.2">
      <c r="AC416" s="44" t="s">
        <v>74</v>
      </c>
      <c r="AD416" s="45">
        <f>_xll.qlCalendarAdvance(calendar,AD415,AC416,,,trigger)</f>
        <v>55141</v>
      </c>
      <c r="AE416" s="45">
        <f>_xll.qlInterestRateIndexMaturity($V$5,AD416,trigger)</f>
        <v>55232</v>
      </c>
      <c r="AF416" s="49">
        <f>_xll.qlTenorBasisValue($V$13,AD416,trigger)</f>
        <v>2.0472027202477559E-4</v>
      </c>
      <c r="AG416" s="49">
        <f>_xll.qlTenorBasisForwardRate($V$13,AD416,_xll.ohTrigger($AA$9:$AA$12))</f>
        <v>1.535905749967444E-2</v>
      </c>
      <c r="AH416" s="49">
        <f>_xll.qlTenorBasisForwardRate2($V$13,AD416,AE416,_xll.ohTrigger($AA$9:$AA$12))</f>
        <v>1.535905749967444E-2</v>
      </c>
      <c r="AI416" s="49">
        <f>_xll.qlIndexFixing($V$5,_xll.qlInterestRateIndexFixingDate($V$5,AD416,trigger),,trigger)</f>
        <v>1.5370148345949221E-2</v>
      </c>
      <c r="AJ416" s="49">
        <f t="shared" si="23"/>
        <v>-1.1090846274781213E-5</v>
      </c>
      <c r="AK416" s="52">
        <f t="shared" si="24"/>
        <v>1.0007221046131911</v>
      </c>
    </row>
    <row r="417" spans="29:37" x14ac:dyDescent="0.2">
      <c r="AC417" s="44" t="s">
        <v>74</v>
      </c>
      <c r="AD417" s="45">
        <f>_xll.qlCalendarAdvance(calendar,AD416,AC417,,,trigger)</f>
        <v>55172</v>
      </c>
      <c r="AE417" s="45">
        <f>_xll.qlInterestRateIndexMaturity($V$5,AD417,trigger)</f>
        <v>55262</v>
      </c>
      <c r="AF417" s="49">
        <f>_xll.qlTenorBasisValue($V$13,AD417,trigger)</f>
        <v>2.0392461901505484E-4</v>
      </c>
      <c r="AG417" s="49">
        <f>_xll.qlTenorBasisForwardRate($V$13,AD417,_xll.ohTrigger($AA$9:$AA$12))</f>
        <v>1.5340506041980007E-2</v>
      </c>
      <c r="AH417" s="49">
        <f>_xll.qlTenorBasisForwardRate2($V$13,AD417,AE417,_xll.ohTrigger($AA$9:$AA$12))</f>
        <v>1.5340506041980007E-2</v>
      </c>
      <c r="AI417" s="49">
        <f>_xll.qlIndexFixing($V$5,_xll.qlInterestRateIndexFixingDate($V$5,AD417,trigger),,trigger)</f>
        <v>1.5350511997749727E-2</v>
      </c>
      <c r="AJ417" s="49">
        <f t="shared" si="23"/>
        <v>-1.0005955769720742E-5</v>
      </c>
      <c r="AK417" s="52">
        <f t="shared" si="24"/>
        <v>1.0006522572164398</v>
      </c>
    </row>
    <row r="418" spans="29:37" x14ac:dyDescent="0.2">
      <c r="AC418" s="44" t="s">
        <v>74</v>
      </c>
      <c r="AD418" s="45">
        <f>_xll.qlCalendarAdvance(calendar,AD417,AC418,,,trigger)</f>
        <v>55204</v>
      </c>
      <c r="AE418" s="45">
        <f>_xll.qlInterestRateIndexMaturity($V$5,AD418,trigger)</f>
        <v>55295</v>
      </c>
      <c r="AF418" s="49">
        <f>_xll.qlTenorBasisValue($V$13,AD418,trigger)</f>
        <v>2.0311207455697147E-4</v>
      </c>
      <c r="AG418" s="49">
        <f>_xll.qlTenorBasisForwardRate($V$13,AD418,_xll.ohTrigger($AA$9:$AA$12))</f>
        <v>1.5320719177680447E-2</v>
      </c>
      <c r="AH418" s="49">
        <f>_xll.qlTenorBasisForwardRate2($V$13,AD418,AE418,_xll.ohTrigger($AA$9:$AA$12))</f>
        <v>1.5320719177680447E-2</v>
      </c>
      <c r="AI418" s="49">
        <f>_xll.qlIndexFixing($V$5,_xll.qlInterestRateIndexFixingDate($V$5,AD418,trigger),,trigger)</f>
        <v>1.5329573534775882E-2</v>
      </c>
      <c r="AJ418" s="49">
        <f t="shared" si="23"/>
        <v>-8.8543570954356665E-6</v>
      </c>
      <c r="AK418" s="52">
        <f t="shared" si="24"/>
        <v>1.0005779335155711</v>
      </c>
    </row>
    <row r="419" spans="29:37" x14ac:dyDescent="0.2">
      <c r="AC419" s="44" t="s">
        <v>74</v>
      </c>
      <c r="AD419" s="45">
        <f>_xll.qlCalendarAdvance(calendar,AD418,AC419,,,trigger)</f>
        <v>55232</v>
      </c>
      <c r="AE419" s="45">
        <f>_xll.qlInterestRateIndexMaturity($V$5,AD419,trigger)</f>
        <v>55324</v>
      </c>
      <c r="AF419" s="49">
        <f>_xll.qlTenorBasisValue($V$13,AD419,trigger)</f>
        <v>2.0240834024264605E-4</v>
      </c>
      <c r="AG419" s="49">
        <f>_xll.qlTenorBasisForwardRate($V$13,AD419,_xll.ohTrigger($AA$9:$AA$12))</f>
        <v>1.5302825683808124E-2</v>
      </c>
      <c r="AH419" s="49">
        <f>_xll.qlTenorBasisForwardRate2($V$13,AD419,AE419,_xll.ohTrigger($AA$9:$AA$12))</f>
        <v>1.5302825683808124E-2</v>
      </c>
      <c r="AI419" s="49">
        <f>_xll.qlIndexFixing($V$5,_xll.qlInterestRateIndexFixingDate($V$5,AD419,trigger),,trigger)</f>
        <v>1.5310673181200902E-2</v>
      </c>
      <c r="AJ419" s="49">
        <f t="shared" si="23"/>
        <v>-7.8474973927780689E-6</v>
      </c>
      <c r="AK419" s="52">
        <f t="shared" si="24"/>
        <v>1.0005128136172317</v>
      </c>
    </row>
    <row r="420" spans="29:37" x14ac:dyDescent="0.2">
      <c r="AC420" s="44" t="s">
        <v>74</v>
      </c>
      <c r="AD420" s="45">
        <f>_xll.qlCalendarAdvance(calendar,AD419,AC420,,,trigger)</f>
        <v>55263</v>
      </c>
      <c r="AE420" s="45">
        <f>_xll.qlInterestRateIndexMaturity($V$5,AD420,trigger)</f>
        <v>55354</v>
      </c>
      <c r="AF420" s="49">
        <f>_xll.qlTenorBasisValue($V$13,AD420,trigger)</f>
        <v>2.016370144055953E-4</v>
      </c>
      <c r="AG420" s="49">
        <f>_xll.qlTenorBasisForwardRate($V$13,AD420,_xll.ohTrigger($AA$9:$AA$12))</f>
        <v>1.5282414386543666E-2</v>
      </c>
      <c r="AH420" s="49">
        <f>_xll.qlTenorBasisForwardRate2($V$13,AD420,AE420,_xll.ohTrigger($AA$9:$AA$12))</f>
        <v>1.5282414386543666E-2</v>
      </c>
      <c r="AI420" s="49">
        <f>_xll.qlIndexFixing($V$5,_xll.qlInterestRateIndexFixingDate($V$5,AD420,trigger),,trigger)</f>
        <v>1.5289186837442651E-2</v>
      </c>
      <c r="AJ420" s="49">
        <f t="shared" si="23"/>
        <v>-6.7724508989851911E-6</v>
      </c>
      <c r="AK420" s="52">
        <f t="shared" si="24"/>
        <v>1.0004431532039171</v>
      </c>
    </row>
    <row r="421" spans="29:37" x14ac:dyDescent="0.2">
      <c r="AC421" s="44" t="s">
        <v>74</v>
      </c>
      <c r="AD421" s="45">
        <f>_xll.qlCalendarAdvance(calendar,AD420,AC421,,,trigger)</f>
        <v>55295</v>
      </c>
      <c r="AE421" s="45">
        <f>_xll.qlInterestRateIndexMaturity($V$5,AD421,trigger)</f>
        <v>55387</v>
      </c>
      <c r="AF421" s="49">
        <f>_xll.qlTenorBasisValue($V$13,AD421,trigger)</f>
        <v>2.0084933119221345E-4</v>
      </c>
      <c r="AG421" s="49">
        <f>_xll.qlTenorBasisForwardRate($V$13,AD421,_xll.ohTrigger($AA$9:$AA$12))</f>
        <v>1.5260640270574177E-2</v>
      </c>
      <c r="AH421" s="49">
        <f>_xll.qlTenorBasisForwardRate2($V$13,AD421,AE421,_xll.ohTrigger($AA$9:$AA$12))</f>
        <v>1.5260640270574177E-2</v>
      </c>
      <c r="AI421" s="49">
        <f>_xll.qlIndexFixing($V$5,_xll.qlInterestRateIndexFixingDate($V$5,AD421,trigger),,trigger)</f>
        <v>1.5266271567677585E-2</v>
      </c>
      <c r="AJ421" s="49">
        <f t="shared" si="23"/>
        <v>-5.6312971034085807E-6</v>
      </c>
      <c r="AK421" s="52">
        <f t="shared" si="24"/>
        <v>1.0003690079186434</v>
      </c>
    </row>
    <row r="422" spans="29:37" x14ac:dyDescent="0.2">
      <c r="AC422" s="44" t="s">
        <v>74</v>
      </c>
      <c r="AD422" s="45">
        <f>_xll.qlCalendarAdvance(calendar,AD421,AC422,,,trigger)</f>
        <v>55326</v>
      </c>
      <c r="AE422" s="45">
        <f>_xll.qlInterestRateIndexMaturity($V$5,AD422,trigger)</f>
        <v>55418</v>
      </c>
      <c r="AF422" s="49">
        <f>_xll.qlTenorBasisValue($V$13,AD422,trigger)</f>
        <v>2.0009443861061397E-4</v>
      </c>
      <c r="AG422" s="49">
        <f>_xll.qlTenorBasisForwardRate($V$13,AD422,_xll.ohTrigger($AA$9:$AA$12))</f>
        <v>1.5238910204258273E-2</v>
      </c>
      <c r="AH422" s="49">
        <f>_xll.qlTenorBasisForwardRate2($V$13,AD422,AE422,_xll.ohTrigger($AA$9:$AA$12))</f>
        <v>1.5238910204258273E-2</v>
      </c>
      <c r="AI422" s="49">
        <f>_xll.qlIndexFixing($V$5,_xll.qlInterestRateIndexFixingDate($V$5,AD422,trigger),,trigger)</f>
        <v>1.5243456385874651E-2</v>
      </c>
      <c r="AJ422" s="49">
        <f t="shared" si="23"/>
        <v>-4.5461816163775565E-6</v>
      </c>
      <c r="AK422" s="52">
        <f t="shared" si="24"/>
        <v>1.0002983272133927</v>
      </c>
    </row>
    <row r="423" spans="29:37" x14ac:dyDescent="0.2">
      <c r="AC423" s="44" t="s">
        <v>74</v>
      </c>
      <c r="AD423" s="45">
        <f>_xll.qlCalendarAdvance(calendar,AD422,AC423,,,trigger)</f>
        <v>55358</v>
      </c>
      <c r="AE423" s="45">
        <f>_xll.qlInterestRateIndexMaturity($V$5,AD423,trigger)</f>
        <v>55450</v>
      </c>
      <c r="AF423" s="49">
        <f>_xll.qlTenorBasisValue($V$13,AD423,trigger)</f>
        <v>1.993235489236091E-4</v>
      </c>
      <c r="AG423" s="49">
        <f>_xll.qlTenorBasisForwardRate($V$13,AD423,_xll.ohTrigger($AA$9:$AA$12))</f>
        <v>1.5215806504186063E-2</v>
      </c>
      <c r="AH423" s="49">
        <f>_xll.qlTenorBasisForwardRate2($V$13,AD423,AE423,_xll.ohTrigger($AA$9:$AA$12))</f>
        <v>1.5215806504186063E-2</v>
      </c>
      <c r="AI423" s="49">
        <f>_xll.qlIndexFixing($V$5,_xll.qlInterestRateIndexFixingDate($V$5,AD423,trigger),,trigger)</f>
        <v>1.5219236404036288E-2</v>
      </c>
      <c r="AJ423" s="49">
        <f t="shared" si="23"/>
        <v>-3.4298998502248212E-6</v>
      </c>
      <c r="AK423" s="52">
        <f t="shared" si="24"/>
        <v>1.0002254168945486</v>
      </c>
    </row>
    <row r="424" spans="29:37" x14ac:dyDescent="0.2">
      <c r="AC424" s="44" t="s">
        <v>74</v>
      </c>
      <c r="AD424" s="45">
        <f>_xll.qlCalendarAdvance(calendar,AD423,AC424,,,trigger)</f>
        <v>55389</v>
      </c>
      <c r="AE424" s="45">
        <f>_xll.qlInterestRateIndexMaturity($V$5,AD424,trigger)</f>
        <v>55481</v>
      </c>
      <c r="AF424" s="49">
        <f>_xll.qlTenorBasisValue($V$13,AD424,trigger)</f>
        <v>1.9858476198997366E-4</v>
      </c>
      <c r="AG424" s="49">
        <f>_xll.qlTenorBasisForwardRate($V$13,AD424,_xll.ohTrigger($AA$9:$AA$12))</f>
        <v>1.519277308876065E-2</v>
      </c>
      <c r="AH424" s="49">
        <f>_xll.qlTenorBasisForwardRate2($V$13,AD424,AE424,_xll.ohTrigger($AA$9:$AA$12))</f>
        <v>1.519277308876065E-2</v>
      </c>
      <c r="AI424" s="49">
        <f>_xll.qlIndexFixing($V$5,_xll.qlInterestRateIndexFixingDate($V$5,AD424,trigger),,trigger)</f>
        <v>1.5195125382765448E-2</v>
      </c>
      <c r="AJ424" s="49">
        <f t="shared" si="23"/>
        <v>-2.3522940047985413E-6</v>
      </c>
      <c r="AK424" s="52">
        <f t="shared" si="24"/>
        <v>1.0001548297990799</v>
      </c>
    </row>
    <row r="425" spans="29:37" x14ac:dyDescent="0.2">
      <c r="AC425" s="44" t="s">
        <v>74</v>
      </c>
      <c r="AD425" s="45">
        <f>_xll.qlCalendarAdvance(calendar,AD424,AC425,,,trigger)</f>
        <v>55421</v>
      </c>
      <c r="AE425" s="45">
        <f>_xll.qlInterestRateIndexMaturity($V$5,AD425,trigger)</f>
        <v>55514</v>
      </c>
      <c r="AF425" s="49">
        <f>_xll.qlTenorBasisValue($V$13,AD425,trigger)</f>
        <v>1.9783033064546497E-4</v>
      </c>
      <c r="AG425" s="49">
        <f>_xll.qlTenorBasisForwardRate($V$13,AD425,_xll.ohTrigger($AA$9:$AA$12))</f>
        <v>1.5168250406287918E-2</v>
      </c>
      <c r="AH425" s="49">
        <f>_xll.qlTenorBasisForwardRate2($V$13,AD425,AE425,_xll.ohTrigger($AA$9:$AA$12))</f>
        <v>1.5168250406287918E-2</v>
      </c>
      <c r="AI425" s="49">
        <f>_xll.qlIndexFixing($V$5,_xll.qlInterestRateIndexFixingDate($V$5,AD425,trigger),,trigger)</f>
        <v>1.5169477121279869E-2</v>
      </c>
      <c r="AJ425" s="49">
        <f t="shared" si="23"/>
        <v>-1.2267149919510667E-6</v>
      </c>
      <c r="AK425" s="52">
        <f t="shared" si="24"/>
        <v>1.0000808738621194</v>
      </c>
    </row>
    <row r="426" spans="29:37" x14ac:dyDescent="0.2">
      <c r="AC426" s="44" t="s">
        <v>74</v>
      </c>
      <c r="AD426" s="45">
        <f>_xll.qlCalendarAdvance(calendar,AD425,AC426,,,trigger)</f>
        <v>55451</v>
      </c>
      <c r="AE426" s="45">
        <f>_xll.qlInterestRateIndexMaturity($V$5,AD426,trigger)</f>
        <v>55543</v>
      </c>
      <c r="AF426" s="49">
        <f>_xll.qlTenorBasisValue($V$13,AD426,trigger)</f>
        <v>1.9713053039112046E-4</v>
      </c>
      <c r="AG426" s="49">
        <f>_xll.qlTenorBasisForwardRate($V$13,AD426,_xll.ohTrigger($AA$9:$AA$12))</f>
        <v>1.5144781931921704E-2</v>
      </c>
      <c r="AH426" s="49">
        <f>_xll.qlTenorBasisForwardRate2($V$13,AD426,AE426,_xll.ohTrigger($AA$9:$AA$12))</f>
        <v>1.5144781931921704E-2</v>
      </c>
      <c r="AI426" s="49">
        <f>_xll.qlIndexFixing($V$5,_xll.qlInterestRateIndexFixingDate($V$5,AD426,trigger),,trigger)</f>
        <v>1.5144990499323314E-2</v>
      </c>
      <c r="AJ426" s="49">
        <f t="shared" si="23"/>
        <v>-2.0856740160987708E-7</v>
      </c>
      <c r="AK426" s="52">
        <f t="shared" si="24"/>
        <v>1.0000137715684878</v>
      </c>
    </row>
    <row r="427" spans="29:37" x14ac:dyDescent="0.2">
      <c r="AC427" s="44" t="s">
        <v>74</v>
      </c>
      <c r="AD427" s="45">
        <f>_xll.qlCalendarAdvance(calendar,AD426,AC427,,,trigger)</f>
        <v>55484</v>
      </c>
      <c r="AE427" s="45">
        <f>_xll.qlInterestRateIndexMaturity($V$5,AD427,trigger)</f>
        <v>55576</v>
      </c>
      <c r="AF427" s="49">
        <f>_xll.qlTenorBasisValue($V$13,AD427,trigger)</f>
        <v>1.9636902526931087E-4</v>
      </c>
      <c r="AG427" s="49">
        <f>_xll.qlTenorBasisForwardRate($V$13,AD427,_xll.ohTrigger($AA$9:$AA$12))</f>
        <v>1.5118191857404702E-2</v>
      </c>
      <c r="AH427" s="49">
        <f>_xll.qlTenorBasisForwardRate2($V$13,AD427,AE427,_xll.ohTrigger($AA$9:$AA$12))</f>
        <v>1.5118191857404702E-2</v>
      </c>
      <c r="AI427" s="49">
        <f>_xll.qlIndexFixing($V$5,_xll.qlInterestRateIndexFixingDate($V$5,AD427,trigger),,trigger)</f>
        <v>1.5117265810131925E-2</v>
      </c>
      <c r="AJ427" s="49">
        <f t="shared" si="23"/>
        <v>9.26047272777758E-7</v>
      </c>
      <c r="AK427" s="52">
        <f t="shared" si="24"/>
        <v>0.99993874616213951</v>
      </c>
    </row>
    <row r="428" spans="29:37" x14ac:dyDescent="0.2">
      <c r="AC428" s="44" t="s">
        <v>74</v>
      </c>
      <c r="AD428" s="45">
        <f>_xll.qlCalendarAdvance(calendar,AD427,AC428,,,trigger)</f>
        <v>55514</v>
      </c>
      <c r="AE428" s="45">
        <f>_xll.qlInterestRateIndexMaturity($V$5,AD428,trigger)</f>
        <v>55605</v>
      </c>
      <c r="AF428" s="49">
        <f>_xll.qlTenorBasisValue($V$13,AD428,trigger)</f>
        <v>1.9568419615101327E-4</v>
      </c>
      <c r="AG428" s="49">
        <f>_xll.qlTenorBasisForwardRate($V$13,AD428,_xll.ohTrigger($AA$9:$AA$12))</f>
        <v>1.5093495547220637E-2</v>
      </c>
      <c r="AH428" s="49">
        <f>_xll.qlTenorBasisForwardRate2($V$13,AD428,AE428,_xll.ohTrigger($AA$9:$AA$12))</f>
        <v>1.5093495547220637E-2</v>
      </c>
      <c r="AI428" s="49">
        <f>_xll.qlIndexFixing($V$5,_xll.qlInterestRateIndexFixingDate($V$5,AD428,trigger),,trigger)</f>
        <v>1.5091559126414956E-2</v>
      </c>
      <c r="AJ428" s="49">
        <f t="shared" si="23"/>
        <v>1.9364208056812243E-6</v>
      </c>
      <c r="AK428" s="52">
        <f t="shared" si="24"/>
        <v>0.99987170494736466</v>
      </c>
    </row>
    <row r="429" spans="29:37" x14ac:dyDescent="0.2">
      <c r="AC429" s="44" t="s">
        <v>74</v>
      </c>
      <c r="AD429" s="45">
        <f>_xll.qlCalendarAdvance(calendar,AD428,AC429,,,trigger)</f>
        <v>55547</v>
      </c>
      <c r="AE429" s="45">
        <f>_xll.qlInterestRateIndexMaturity($V$5,AD429,trigger)</f>
        <v>55638</v>
      </c>
      <c r="AF429" s="49">
        <f>_xll.qlTenorBasisValue($V$13,AD429,trigger)</f>
        <v>1.9493899325722123E-4</v>
      </c>
      <c r="AG429" s="49">
        <f>_xll.qlTenorBasisForwardRate($V$13,AD429,_xll.ohTrigger($AA$9:$AA$12))</f>
        <v>1.5065529581104577E-2</v>
      </c>
      <c r="AH429" s="49">
        <f>_xll.qlTenorBasisForwardRate2($V$13,AD429,AE429,_xll.ohTrigger($AA$9:$AA$12))</f>
        <v>1.5065529581104577E-2</v>
      </c>
      <c r="AI429" s="49">
        <f>_xll.qlIndexFixing($V$5,_xll.qlInterestRateIndexFixingDate($V$5,AD429,trigger),,trigger)</f>
        <v>1.5062467291748859E-2</v>
      </c>
      <c r="AJ429" s="49">
        <f t="shared" si="23"/>
        <v>3.0622893557180619E-6</v>
      </c>
      <c r="AK429" s="52">
        <f t="shared" si="24"/>
        <v>0.99979673536603997</v>
      </c>
    </row>
    <row r="430" spans="29:37" x14ac:dyDescent="0.2">
      <c r="AC430" s="44" t="s">
        <v>74</v>
      </c>
      <c r="AD430" s="45">
        <f>_xll.qlCalendarAdvance(calendar,AD429,AC430,,,trigger)</f>
        <v>55578</v>
      </c>
      <c r="AE430" s="45">
        <f>_xll.qlInterestRateIndexMaturity($V$5,AD430,trigger)</f>
        <v>55670</v>
      </c>
      <c r="AF430" s="49">
        <f>_xll.qlTenorBasisValue($V$13,AD430,trigger)</f>
        <v>1.9424661502367014E-4</v>
      </c>
      <c r="AG430" s="49">
        <f>_xll.qlTenorBasisForwardRate($V$13,AD430,_xll.ohTrigger($AA$9:$AA$12))</f>
        <v>1.503846507225353E-2</v>
      </c>
      <c r="AH430" s="49">
        <f>_xll.qlTenorBasisForwardRate2($V$13,AD430,AE430,_xll.ohTrigger($AA$9:$AA$12))</f>
        <v>1.503846507225353E-2</v>
      </c>
      <c r="AI430" s="49">
        <f>_xll.qlIndexFixing($V$5,_xll.qlInterestRateIndexFixingDate($V$5,AD430,trigger),,trigger)</f>
        <v>1.5034332346721305E-2</v>
      </c>
      <c r="AJ430" s="49">
        <f t="shared" si="23"/>
        <v>4.1327255322250178E-6</v>
      </c>
      <c r="AK430" s="52">
        <f t="shared" si="24"/>
        <v>0.99972518967112878</v>
      </c>
    </row>
    <row r="431" spans="29:37" x14ac:dyDescent="0.2">
      <c r="AC431" s="44" t="s">
        <v>74</v>
      </c>
      <c r="AD431" s="45">
        <f>_xll.qlCalendarAdvance(calendar,AD430,AC431,,,trigger)</f>
        <v>55607</v>
      </c>
      <c r="AE431" s="45">
        <f>_xll.qlInterestRateIndexMaturity($V$5,AD431,trigger)</f>
        <v>55698</v>
      </c>
      <c r="AF431" s="49">
        <f>_xll.qlTenorBasisValue($V$13,AD431,trigger)</f>
        <v>1.9360555817907117E-4</v>
      </c>
      <c r="AG431" s="49">
        <f>_xll.qlTenorBasisForwardRate($V$13,AD431,_xll.ohTrigger($AA$9:$AA$12))</f>
        <v>1.5012819359819711E-2</v>
      </c>
      <c r="AH431" s="49">
        <f>_xll.qlTenorBasisForwardRate2($V$13,AD431,AE431,_xll.ohTrigger($AA$9:$AA$12))</f>
        <v>1.5012819359819711E-2</v>
      </c>
      <c r="AI431" s="49">
        <f>_xll.qlIndexFixing($V$5,_xll.qlInterestRateIndexFixingDate($V$5,AD431,trigger),,trigger)</f>
        <v>1.5007722168522974E-2</v>
      </c>
      <c r="AJ431" s="49">
        <f t="shared" si="23"/>
        <v>5.0971912967361782E-6</v>
      </c>
      <c r="AK431" s="52">
        <f t="shared" si="24"/>
        <v>0.99966047741103325</v>
      </c>
    </row>
    <row r="432" spans="29:37" x14ac:dyDescent="0.2">
      <c r="AC432" s="44" t="s">
        <v>74</v>
      </c>
      <c r="AD432" s="45">
        <f>_xll.qlCalendarAdvance(calendar,AD431,AC432,,,trigger)</f>
        <v>55638</v>
      </c>
      <c r="AE432" s="45">
        <f>_xll.qlInterestRateIndexMaturity($V$5,AD432,trigger)</f>
        <v>55729</v>
      </c>
      <c r="AF432" s="49">
        <f>_xll.qlTenorBasisValue($V$13,AD432,trigger)</f>
        <v>1.9292733177363088E-4</v>
      </c>
      <c r="AG432" s="49">
        <f>_xll.qlTenorBasisForwardRate($V$13,AD432,_xll.ohTrigger($AA$9:$AA$12))</f>
        <v>1.4984643784968887E-2</v>
      </c>
      <c r="AH432" s="49">
        <f>_xll.qlTenorBasisForwardRate2($V$13,AD432,AE432,_xll.ohTrigger($AA$9:$AA$12))</f>
        <v>1.4984643784968887E-2</v>
      </c>
      <c r="AI432" s="49">
        <f>_xll.qlIndexFixing($V$5,_xll.qlInterestRateIndexFixingDate($V$5,AD432,trigger),,trigger)</f>
        <v>1.4978501493000652E-2</v>
      </c>
      <c r="AJ432" s="49">
        <f t="shared" si="23"/>
        <v>6.1422919682349586E-6</v>
      </c>
      <c r="AK432" s="52">
        <f t="shared" si="24"/>
        <v>0.99959009422870659</v>
      </c>
    </row>
    <row r="433" spans="29:37" x14ac:dyDescent="0.2">
      <c r="AC433" s="44" t="s">
        <v>74</v>
      </c>
      <c r="AD433" s="45">
        <f>_xll.qlCalendarAdvance(calendar,AD432,AC433,,,trigger)</f>
        <v>55668</v>
      </c>
      <c r="AE433" s="45">
        <f>_xll.qlInterestRateIndexMaturity($V$5,AD433,trigger)</f>
        <v>55760</v>
      </c>
      <c r="AF433" s="49">
        <f>_xll.qlTenorBasisValue($V$13,AD433,trigger)</f>
        <v>1.9227784446310884E-4</v>
      </c>
      <c r="AG433" s="49">
        <f>_xll.qlTenorBasisForwardRate($V$13,AD433,_xll.ohTrigger($AA$9:$AA$12))</f>
        <v>1.4956601455979881E-2</v>
      </c>
      <c r="AH433" s="49">
        <f>_xll.qlTenorBasisForwardRate2($V$13,AD433,AE433,_xll.ohTrigger($AA$9:$AA$12))</f>
        <v>1.4956601455979881E-2</v>
      </c>
      <c r="AI433" s="49">
        <f>_xll.qlIndexFixing($V$5,_xll.qlInterestRateIndexFixingDate($V$5,AD433,trigger),,trigger)</f>
        <v>1.4949434908601737E-2</v>
      </c>
      <c r="AJ433" s="49">
        <f t="shared" si="23"/>
        <v>7.1665473781439698E-6</v>
      </c>
      <c r="AK433" s="52">
        <f t="shared" si="24"/>
        <v>0.99952084386287643</v>
      </c>
    </row>
    <row r="434" spans="29:37" x14ac:dyDescent="0.2">
      <c r="AC434" s="44" t="s">
        <v>74</v>
      </c>
      <c r="AD434" s="45">
        <f>_xll.qlCalendarAdvance(calendar,AD433,AC434,,,trigger)</f>
        <v>55701</v>
      </c>
      <c r="AE434" s="45">
        <f>_xll.qlInterestRateIndexMaturity($V$5,AD434,trigger)</f>
        <v>55793</v>
      </c>
      <c r="AF434" s="49">
        <f>_xll.qlTenorBasisValue($V$13,AD434,trigger)</f>
        <v>1.9157112413061648E-4</v>
      </c>
      <c r="AG434" s="49">
        <f>_xll.qlTenorBasisForwardRate($V$13,AD434,_xll.ohTrigger($AA$9:$AA$12))</f>
        <v>1.4925229218121904E-2</v>
      </c>
      <c r="AH434" s="49">
        <f>_xll.qlTenorBasisForwardRate2($V$13,AD434,AE434,_xll.ohTrigger($AA$9:$AA$12))</f>
        <v>1.4925229218121904E-2</v>
      </c>
      <c r="AI434" s="49">
        <f>_xll.qlIndexFixing($V$5,_xll.qlInterestRateIndexFixingDate($V$5,AD434,trigger),,trigger)</f>
        <v>1.4916959521035658E-2</v>
      </c>
      <c r="AJ434" s="49">
        <f t="shared" si="23"/>
        <v>8.2696970862463498E-6</v>
      </c>
      <c r="AK434" s="52">
        <f t="shared" si="24"/>
        <v>0.99944592495261608</v>
      </c>
    </row>
    <row r="435" spans="29:37" x14ac:dyDescent="0.2">
      <c r="AC435" s="44" t="s">
        <v>74</v>
      </c>
      <c r="AD435" s="45">
        <f>_xll.qlCalendarAdvance(calendar,AD434,AC435,,,trigger)</f>
        <v>55732</v>
      </c>
      <c r="AE435" s="45">
        <f>_xll.qlInterestRateIndexMaturity($V$5,AD435,trigger)</f>
        <v>55824</v>
      </c>
      <c r="AF435" s="49">
        <f>_xll.qlTenorBasisValue($V$13,AD435,trigger)</f>
        <v>1.9091452410465869E-4</v>
      </c>
      <c r="AG435" s="49">
        <f>_xll.qlTenorBasisForwardRate($V$13,AD435,_xll.ohTrigger($AA$9:$AA$12))</f>
        <v>1.4895095647494454E-2</v>
      </c>
      <c r="AH435" s="49">
        <f>_xll.qlTenorBasisForwardRate2($V$13,AD435,AE435,_xll.ohTrigger($AA$9:$AA$12))</f>
        <v>1.4895095647494454E-2</v>
      </c>
      <c r="AI435" s="49">
        <f>_xll.qlIndexFixing($V$5,_xll.qlInterestRateIndexFixingDate($V$5,AD435,trigger),,trigger)</f>
        <v>1.4885794292324029E-2</v>
      </c>
      <c r="AJ435" s="49">
        <f t="shared" si="23"/>
        <v>9.3013551704258096E-6</v>
      </c>
      <c r="AK435" s="52">
        <f t="shared" si="24"/>
        <v>0.99937554243419779</v>
      </c>
    </row>
    <row r="436" spans="29:37" x14ac:dyDescent="0.2">
      <c r="AC436" s="44" t="s">
        <v>74</v>
      </c>
      <c r="AD436" s="45">
        <f>_xll.qlCalendarAdvance(calendar,AD435,AC436,,,trigger)</f>
        <v>55764</v>
      </c>
      <c r="AE436" s="45">
        <f>_xll.qlInterestRateIndexMaturity($V$5,AD436,trigger)</f>
        <v>55855</v>
      </c>
      <c r="AF436" s="49">
        <f>_xll.qlTenorBasisValue($V$13,AD436,trigger)</f>
        <v>1.9024407329061512E-4</v>
      </c>
      <c r="AG436" s="49">
        <f>_xll.qlTenorBasisForwardRate($V$13,AD436,_xll.ohTrigger($AA$9:$AA$12))</f>
        <v>1.4863517049485866E-2</v>
      </c>
      <c r="AH436" s="49">
        <f>_xll.qlTenorBasisForwardRate2($V$13,AD436,AE436,_xll.ohTrigger($AA$9:$AA$12))</f>
        <v>1.4863517049485866E-2</v>
      </c>
      <c r="AI436" s="49">
        <f>_xll.qlIndexFixing($V$5,_xll.qlInterestRateIndexFixingDate($V$5,AD436,trigger),,trigger)</f>
        <v>1.4853172452546817E-2</v>
      </c>
      <c r="AJ436" s="49">
        <f t="shared" si="23"/>
        <v>1.0344596939049211E-5</v>
      </c>
      <c r="AK436" s="52">
        <f t="shared" si="24"/>
        <v>0.99930402764671322</v>
      </c>
    </row>
    <row r="437" spans="29:37" x14ac:dyDescent="0.2">
      <c r="AC437" s="44" t="s">
        <v>74</v>
      </c>
      <c r="AD437" s="45">
        <f>_xll.qlCalendarAdvance(calendar,AD436,AC437,,,trigger)</f>
        <v>55794</v>
      </c>
      <c r="AE437" s="45">
        <f>_xll.qlInterestRateIndexMaturity($V$5,AD437,trigger)</f>
        <v>55886</v>
      </c>
      <c r="AF437" s="49">
        <f>_xll.qlTenorBasisValue($V$13,AD437,trigger)</f>
        <v>1.896222205898615E-4</v>
      </c>
      <c r="AG437" s="49">
        <f>_xll.qlTenorBasisForwardRate($V$13,AD437,_xll.ohTrigger($AA$9:$AA$12))</f>
        <v>1.4832902391305917E-2</v>
      </c>
      <c r="AH437" s="49">
        <f>_xll.qlTenorBasisForwardRate2($V$13,AD437,AE437,_xll.ohTrigger($AA$9:$AA$12))</f>
        <v>1.4832902391305917E-2</v>
      </c>
      <c r="AI437" s="49">
        <f>_xll.qlIndexFixing($V$5,_xll.qlInterestRateIndexFixingDate($V$5,AD437,trigger),,trigger)</f>
        <v>1.4821551449379525E-2</v>
      </c>
      <c r="AJ437" s="49">
        <f t="shared" si="23"/>
        <v>1.13509419263913E-5</v>
      </c>
      <c r="AK437" s="52">
        <f t="shared" si="24"/>
        <v>0.9992347457276437</v>
      </c>
    </row>
    <row r="438" spans="29:37" x14ac:dyDescent="0.2">
      <c r="AC438" s="44" t="s">
        <v>74</v>
      </c>
      <c r="AD438" s="45">
        <f>_xll.qlCalendarAdvance(calendar,AD437,AC438,,,trigger)</f>
        <v>55827</v>
      </c>
      <c r="AE438" s="45">
        <f>_xll.qlInterestRateIndexMaturity($V$5,AD438,trigger)</f>
        <v>55919</v>
      </c>
      <c r="AF438" s="49">
        <f>_xll.qlTenorBasisValue($V$13,AD438,trigger)</f>
        <v>1.8894558920532905E-4</v>
      </c>
      <c r="AG438" s="49">
        <f>_xll.qlTenorBasisForwardRate($V$13,AD438,_xll.ohTrigger($AA$9:$AA$12))</f>
        <v>1.4798752185951036E-2</v>
      </c>
      <c r="AH438" s="49">
        <f>_xll.qlTenorBasisForwardRate2($V$13,AD438,AE438,_xll.ohTrigger($AA$9:$AA$12))</f>
        <v>1.4798752185951036E-2</v>
      </c>
      <c r="AI438" s="49">
        <f>_xll.qlIndexFixing($V$5,_xll.qlInterestRateIndexFixingDate($V$5,AD438,trigger),,trigger)</f>
        <v>1.4786317940151082E-2</v>
      </c>
      <c r="AJ438" s="49">
        <f t="shared" si="23"/>
        <v>1.2434245799953711E-5</v>
      </c>
      <c r="AK438" s="52">
        <f t="shared" si="24"/>
        <v>0.99915977741611495</v>
      </c>
    </row>
    <row r="439" spans="29:37" x14ac:dyDescent="0.2">
      <c r="AC439" s="44" t="s">
        <v>74</v>
      </c>
      <c r="AD439" s="45">
        <f>_xll.qlCalendarAdvance(calendar,AD438,AC439,,,trigger)</f>
        <v>55857</v>
      </c>
      <c r="AE439" s="45">
        <f>_xll.qlInterestRateIndexMaturity($V$5,AD439,trigger)</f>
        <v>55947</v>
      </c>
      <c r="AF439" s="49">
        <f>_xll.qlTenorBasisValue($V$13,AD439,trigger)</f>
        <v>1.8833713545032309E-4</v>
      </c>
      <c r="AG439" s="49">
        <f>_xll.qlTenorBasisForwardRate($V$13,AD439,_xll.ohTrigger($AA$9:$AA$12))</f>
        <v>1.4767545752460087E-2</v>
      </c>
      <c r="AH439" s="49">
        <f>_xll.qlTenorBasisForwardRate2($V$13,AD439,AE439,_xll.ohTrigger($AA$9:$AA$12))</f>
        <v>1.4767545752460087E-2</v>
      </c>
      <c r="AI439" s="49">
        <f>_xll.qlIndexFixing($V$5,_xll.qlInterestRateIndexFixingDate($V$5,AD439,trigger),,trigger)</f>
        <v>1.4754164972137218E-2</v>
      </c>
      <c r="AJ439" s="49">
        <f t="shared" si="23"/>
        <v>1.3380780322869157E-5</v>
      </c>
      <c r="AK439" s="52">
        <f t="shared" si="24"/>
        <v>0.99909390628970018</v>
      </c>
    </row>
    <row r="440" spans="29:37" x14ac:dyDescent="0.2">
      <c r="AC440" s="44" t="s">
        <v>74</v>
      </c>
      <c r="AD440" s="45">
        <f>_xll.qlCalendarAdvance(calendar,AD439,AC440,,,trigger)</f>
        <v>55890</v>
      </c>
      <c r="AE440" s="45">
        <f>_xll.qlInterestRateIndexMaturity($V$5,AD440,trigger)</f>
        <v>55982</v>
      </c>
      <c r="AF440" s="49">
        <f>_xll.qlTenorBasisValue($V$13,AD440,trigger)</f>
        <v>1.8767509254682537E-4</v>
      </c>
      <c r="AG440" s="49">
        <f>_xll.qlTenorBasisForwardRate($V$13,AD440,_xll.ohTrigger($AA$9:$AA$12))</f>
        <v>1.473153557041401E-2</v>
      </c>
      <c r="AH440" s="49">
        <f>_xll.qlTenorBasisForwardRate2($V$13,AD440,AE440,_xll.ohTrigger($AA$9:$AA$12))</f>
        <v>1.473153557041401E-2</v>
      </c>
      <c r="AI440" s="49">
        <f>_xll.qlIndexFixing($V$5,_xll.qlInterestRateIndexFixingDate($V$5,AD440,trigger),,trigger)</f>
        <v>1.471704820558188E-2</v>
      </c>
      <c r="AJ440" s="49">
        <f t="shared" si="23"/>
        <v>1.4487364832130312E-5</v>
      </c>
      <c r="AK440" s="52">
        <f t="shared" si="24"/>
        <v>0.99901657469699046</v>
      </c>
    </row>
    <row r="441" spans="29:37" x14ac:dyDescent="0.2">
      <c r="AC441" s="44" t="s">
        <v>74</v>
      </c>
      <c r="AD441" s="45">
        <f>_xll.qlCalendarAdvance(calendar,AD440,AC441,,,trigger)</f>
        <v>55921</v>
      </c>
      <c r="AE441" s="45">
        <f>_xll.qlInterestRateIndexMaturity($V$5,AD441,trigger)</f>
        <v>56010</v>
      </c>
      <c r="AF441" s="49">
        <f>_xll.qlTenorBasisValue($V$13,AD441,trigger)</f>
        <v>1.870600277250545E-4</v>
      </c>
      <c r="AG441" s="49">
        <f>_xll.qlTenorBasisForwardRate($V$13,AD441,_xll.ohTrigger($AA$9:$AA$12))</f>
        <v>1.4698265320143813E-2</v>
      </c>
      <c r="AH441" s="49">
        <f>_xll.qlTenorBasisForwardRate2($V$13,AD441,AE441,_xll.ohTrigger($AA$9:$AA$12))</f>
        <v>1.4698265320143813E-2</v>
      </c>
      <c r="AI441" s="49">
        <f>_xll.qlIndexFixing($V$5,_xll.qlInterestRateIndexFixingDate($V$5,AD441,trigger),,trigger)</f>
        <v>1.4682825234194256E-2</v>
      </c>
      <c r="AJ441" s="49">
        <f t="shared" si="23"/>
        <v>1.5440085949556745E-5</v>
      </c>
      <c r="AK441" s="52">
        <f t="shared" si="24"/>
        <v>0.99894953005587694</v>
      </c>
    </row>
    <row r="442" spans="29:37" x14ac:dyDescent="0.2">
      <c r="AC442" s="44" t="s">
        <v>74</v>
      </c>
      <c r="AD442" s="45">
        <f>_xll.qlCalendarAdvance(calendar,AD441,AC442,,,trigger)</f>
        <v>55949</v>
      </c>
      <c r="AE442" s="45">
        <f>_xll.qlInterestRateIndexMaturity($V$5,AD442,trigger)</f>
        <v>56041</v>
      </c>
      <c r="AF442" s="49">
        <f>_xll.qlTenorBasisValue($V$13,AD442,trigger)</f>
        <v>1.8651013574214303E-4</v>
      </c>
      <c r="AG442" s="49">
        <f>_xll.qlTenorBasisForwardRate($V$13,AD442,_xll.ohTrigger($AA$9:$AA$12))</f>
        <v>1.4666181387439071E-2</v>
      </c>
      <c r="AH442" s="49">
        <f>_xll.qlTenorBasisForwardRate2($V$13,AD442,AE442,_xll.ohTrigger($AA$9:$AA$12))</f>
        <v>1.4666181387439071E-2</v>
      </c>
      <c r="AI442" s="49">
        <f>_xll.qlIndexFixing($V$5,_xll.qlInterestRateIndexFixingDate($V$5,AD442,trigger),,trigger)</f>
        <v>1.4649789504307351E-2</v>
      </c>
      <c r="AJ442" s="49">
        <f t="shared" si="23"/>
        <v>1.6391883131719812E-5</v>
      </c>
      <c r="AK442" s="52">
        <f t="shared" si="24"/>
        <v>0.99888233462421527</v>
      </c>
    </row>
    <row r="443" spans="29:37" x14ac:dyDescent="0.2">
      <c r="AC443" s="44" t="s">
        <v>74</v>
      </c>
      <c r="AD443" s="45">
        <f>_xll.qlCalendarAdvance(calendar,AD442,AC443,,,trigger)</f>
        <v>55982</v>
      </c>
      <c r="AE443" s="45">
        <f>_xll.qlInterestRateIndexMaturity($V$5,AD443,trigger)</f>
        <v>56073</v>
      </c>
      <c r="AF443" s="49">
        <f>_xll.qlTenorBasisValue($V$13,AD443,trigger)</f>
        <v>1.858688653122713E-4</v>
      </c>
      <c r="AG443" s="49">
        <f>_xll.qlTenorBasisForwardRate($V$13,AD443,_xll.ohTrigger($AA$9:$AA$12))</f>
        <v>1.462889561228875E-2</v>
      </c>
      <c r="AH443" s="49">
        <f>_xll.qlTenorBasisForwardRate2($V$13,AD443,AE443,_xll.ohTrigger($AA$9:$AA$12))</f>
        <v>1.462889561228875E-2</v>
      </c>
      <c r="AI443" s="49">
        <f>_xll.qlIndexFixing($V$5,_xll.qlInterestRateIndexFixingDate($V$5,AD443,trigger),,trigger)</f>
        <v>1.4611462989812645E-2</v>
      </c>
      <c r="AJ443" s="49">
        <f t="shared" si="23"/>
        <v>1.74326224761049E-5</v>
      </c>
      <c r="AK443" s="52">
        <f t="shared" si="24"/>
        <v>0.99880834323122381</v>
      </c>
    </row>
    <row r="444" spans="29:37" x14ac:dyDescent="0.2">
      <c r="AC444" s="44" t="s">
        <v>74</v>
      </c>
      <c r="AD444" s="45">
        <f>_xll.qlCalendarAdvance(calendar,AD443,AC444,,,trigger)</f>
        <v>56012</v>
      </c>
      <c r="AE444" s="45">
        <f>_xll.qlInterestRateIndexMaturity($V$5,AD444,trigger)</f>
        <v>56104</v>
      </c>
      <c r="AF444" s="49">
        <f>_xll.qlTenorBasisValue($V$13,AD444,trigger)</f>
        <v>1.852922290609919E-4</v>
      </c>
      <c r="AG444" s="49">
        <f>_xll.qlTenorBasisForwardRate($V$13,AD444,_xll.ohTrigger($AA$9:$AA$12))</f>
        <v>1.4593827708956585E-2</v>
      </c>
      <c r="AH444" s="49">
        <f>_xll.qlTenorBasisForwardRate2($V$13,AD444,AE444,_xll.ohTrigger($AA$9:$AA$12))</f>
        <v>1.4593827708956585E-2</v>
      </c>
      <c r="AI444" s="49">
        <f>_xll.qlIndexFixing($V$5,_xll.qlInterestRateIndexFixingDate($V$5,AD444,trigger),,trigger)</f>
        <v>1.4575422149323667E-2</v>
      </c>
      <c r="AJ444" s="49">
        <f t="shared" si="23"/>
        <v>1.8405559632917248E-5</v>
      </c>
      <c r="AK444" s="52">
        <f t="shared" si="24"/>
        <v>0.99873881205123305</v>
      </c>
    </row>
    <row r="445" spans="29:37" x14ac:dyDescent="0.2">
      <c r="AC445" s="44" t="s">
        <v>74</v>
      </c>
      <c r="AD445" s="45">
        <f>_xll.qlCalendarAdvance(calendar,AD444,AC445,,,trigger)</f>
        <v>56044</v>
      </c>
      <c r="AE445" s="45">
        <f>_xll.qlInterestRateIndexMaturity($V$5,AD445,trigger)</f>
        <v>56136</v>
      </c>
      <c r="AF445" s="49">
        <f>_xll.qlTenorBasisValue($V$13,AD445,trigger)</f>
        <v>1.8468373382246676E-4</v>
      </c>
      <c r="AG445" s="49">
        <f>_xll.qlTenorBasisForwardRate($V$13,AD445,_xll.ohTrigger($AA$9:$AA$12))</f>
        <v>1.455606054040927E-2</v>
      </c>
      <c r="AH445" s="49">
        <f>_xll.qlTenorBasisForwardRate2($V$13,AD445,AE445,_xll.ohTrigger($AA$9:$AA$12))</f>
        <v>1.455606054040927E-2</v>
      </c>
      <c r="AI445" s="49">
        <f>_xll.qlIndexFixing($V$5,_xll.qlInterestRateIndexFixingDate($V$5,AD445,trigger),,trigger)</f>
        <v>1.4536640211850074E-2</v>
      </c>
      <c r="AJ445" s="49">
        <f t="shared" si="23"/>
        <v>1.942032855919637E-5</v>
      </c>
      <c r="AK445" s="52">
        <f t="shared" si="24"/>
        <v>0.99866582524129499</v>
      </c>
    </row>
    <row r="446" spans="29:37" x14ac:dyDescent="0.2">
      <c r="AC446" s="44" t="s">
        <v>74</v>
      </c>
      <c r="AD446" s="45">
        <f>_xll.qlCalendarAdvance(calendar,AD445,AC446,,,trigger)</f>
        <v>56074</v>
      </c>
      <c r="AE446" s="45">
        <f>_xll.qlInterestRateIndexMaturity($V$5,AD446,trigger)</f>
        <v>56166</v>
      </c>
      <c r="AF446" s="49">
        <f>_xll.qlTenorBasisValue($V$13,AD446,trigger)</f>
        <v>1.8411937978897992E-4</v>
      </c>
      <c r="AG446" s="49">
        <f>_xll.qlTenorBasisForwardRate($V$13,AD446,_xll.ohTrigger($AA$9:$AA$12))</f>
        <v>1.4520032078538851E-2</v>
      </c>
      <c r="AH446" s="49">
        <f>_xll.qlTenorBasisForwardRate2($V$13,AD446,AE446,_xll.ohTrigger($AA$9:$AA$12))</f>
        <v>1.4520032078538851E-2</v>
      </c>
      <c r="AI446" s="49">
        <f>_xll.qlIndexFixing($V$5,_xll.qlInterestRateIndexFixingDate($V$5,AD446,trigger),,trigger)</f>
        <v>1.4499665406083367E-2</v>
      </c>
      <c r="AJ446" s="49">
        <f t="shared" si="23"/>
        <v>2.0366672455484486E-5</v>
      </c>
      <c r="AK446" s="52">
        <f t="shared" si="24"/>
        <v>0.99859733970659836</v>
      </c>
    </row>
    <row r="447" spans="29:37" x14ac:dyDescent="0.2">
      <c r="AC447" s="44" t="s">
        <v>74</v>
      </c>
      <c r="AD447" s="45">
        <f>_xll.qlCalendarAdvance(calendar,AD446,AC447,,,trigger)</f>
        <v>56107</v>
      </c>
      <c r="AE447" s="45">
        <f>_xll.qlInterestRateIndexMaturity($V$5,AD447,trigger)</f>
        <v>56199</v>
      </c>
      <c r="AF447" s="49">
        <f>_xll.qlTenorBasisValue($V$13,AD447,trigger)</f>
        <v>1.83505349466043E-4</v>
      </c>
      <c r="AG447" s="49">
        <f>_xll.qlTenorBasisForwardRate($V$13,AD447,_xll.ohTrigger($AA$9:$AA$12))</f>
        <v>1.4479705780834256E-2</v>
      </c>
      <c r="AH447" s="49">
        <f>_xll.qlTenorBasisForwardRate2($V$13,AD447,AE447,_xll.ohTrigger($AA$9:$AA$12))</f>
        <v>1.4479705780834256E-2</v>
      </c>
      <c r="AI447" s="49">
        <f>_xll.qlIndexFixing($V$5,_xll.qlInterestRateIndexFixingDate($V$5,AD447,trigger),,trigger)</f>
        <v>1.4458303784824924E-2</v>
      </c>
      <c r="AJ447" s="49">
        <f t="shared" si="23"/>
        <v>2.140199600933132E-5</v>
      </c>
      <c r="AK447" s="52">
        <f t="shared" si="24"/>
        <v>0.9985219315686884</v>
      </c>
    </row>
    <row r="448" spans="29:37" x14ac:dyDescent="0.2">
      <c r="AC448" s="44" t="s">
        <v>74</v>
      </c>
      <c r="AD448" s="45">
        <f>_xll.qlCalendarAdvance(calendar,AD447,AC448,,,trigger)</f>
        <v>56138</v>
      </c>
      <c r="AE448" s="45">
        <f>_xll.qlInterestRateIndexMaturity($V$5,AD448,trigger)</f>
        <v>56229</v>
      </c>
      <c r="AF448" s="49">
        <f>_xll.qlTenorBasisValue($V$13,AD448,trigger)</f>
        <v>1.8293491734000839E-4</v>
      </c>
      <c r="AG448" s="49">
        <f>_xll.qlTenorBasisForwardRate($V$13,AD448,_xll.ohTrigger($AA$9:$AA$12))</f>
        <v>1.4441502817135871E-2</v>
      </c>
      <c r="AH448" s="49">
        <f>_xll.qlTenorBasisForwardRate2($V$13,AD448,AE448,_xll.ohTrigger($AA$9:$AA$12))</f>
        <v>1.4441502817135871E-2</v>
      </c>
      <c r="AI448" s="49">
        <f>_xll.qlIndexFixing($V$5,_xll.qlInterestRateIndexFixingDate($V$5,AD448,trigger),,trigger)</f>
        <v>1.441915010905578E-2</v>
      </c>
      <c r="AJ448" s="49">
        <f t="shared" si="23"/>
        <v>2.2352708080090877E-5</v>
      </c>
      <c r="AK448" s="52">
        <f t="shared" si="24"/>
        <v>0.9984521896119033</v>
      </c>
    </row>
    <row r="449" spans="29:37" x14ac:dyDescent="0.2">
      <c r="AC449" s="44" t="s">
        <v>74</v>
      </c>
      <c r="AD449" s="45">
        <f>_xll.qlCalendarAdvance(calendar,AD448,AC449,,,trigger)</f>
        <v>56170</v>
      </c>
      <c r="AE449" s="45">
        <f>_xll.qlInterestRateIndexMaturity($V$5,AD449,trigger)</f>
        <v>56262</v>
      </c>
      <c r="AF449" s="49">
        <f>_xll.qlTenorBasisValue($V$13,AD449,trigger)</f>
        <v>1.8235250351577968E-4</v>
      </c>
      <c r="AG449" s="49">
        <f>_xll.qlTenorBasisForwardRate($V$13,AD449,_xll.ohTrigger($AA$9:$AA$12))</f>
        <v>1.4400697262363132E-2</v>
      </c>
      <c r="AH449" s="49">
        <f>_xll.qlTenorBasisForwardRate2($V$13,AD449,AE449,_xll.ohTrigger($AA$9:$AA$12))</f>
        <v>1.4400697262363132E-2</v>
      </c>
      <c r="AI449" s="49">
        <f>_xll.qlIndexFixing($V$5,_xll.qlInterestRateIndexFixingDate($V$5,AD449,trigger),,trigger)</f>
        <v>1.4377335432777505E-2</v>
      </c>
      <c r="AJ449" s="49">
        <f t="shared" si="23"/>
        <v>2.3361829585627145E-5</v>
      </c>
      <c r="AK449" s="52">
        <f t="shared" si="24"/>
        <v>0.99837772927518698</v>
      </c>
    </row>
    <row r="450" spans="29:37" x14ac:dyDescent="0.2">
      <c r="AC450" s="44" t="s">
        <v>74</v>
      </c>
      <c r="AD450" s="45">
        <f>_xll.qlCalendarAdvance(calendar,AD449,AC450,,,trigger)</f>
        <v>56201</v>
      </c>
      <c r="AE450" s="45">
        <f>_xll.qlInterestRateIndexMaturity($V$5,AD450,trigger)</f>
        <v>56293</v>
      </c>
      <c r="AF450" s="49">
        <f>_xll.qlTenorBasisValue($V$13,AD450,trigger)</f>
        <v>1.8179444508281662E-4</v>
      </c>
      <c r="AG450" s="49">
        <f>_xll.qlTenorBasisForwardRate($V$13,AD450,_xll.ohTrigger($AA$9:$AA$12))</f>
        <v>1.4360845778305195E-2</v>
      </c>
      <c r="AH450" s="49">
        <f>_xll.qlTenorBasisForwardRate2($V$13,AD450,AE450,_xll.ohTrigger($AA$9:$AA$12))</f>
        <v>1.4360845778305195E-2</v>
      </c>
      <c r="AI450" s="49">
        <f>_xll.qlIndexFixing($V$5,_xll.qlInterestRateIndexFixingDate($V$5,AD450,trigger),,trigger)</f>
        <v>1.4336527745695852E-2</v>
      </c>
      <c r="AJ450" s="49">
        <f t="shared" si="23"/>
        <v>2.4318032609342913E-5</v>
      </c>
      <c r="AK450" s="52">
        <f t="shared" si="24"/>
        <v>0.99830664342582942</v>
      </c>
    </row>
    <row r="451" spans="29:37" x14ac:dyDescent="0.2">
      <c r="AC451" s="44" t="s">
        <v>74</v>
      </c>
      <c r="AD451" s="45">
        <f>_xll.qlCalendarAdvance(calendar,AD450,AC451,,,trigger)</f>
        <v>56233</v>
      </c>
      <c r="AE451" s="45">
        <f>_xll.qlInterestRateIndexMaturity($V$5,AD451,trigger)</f>
        <v>56324</v>
      </c>
      <c r="AF451" s="49">
        <f>_xll.qlTenorBasisValue($V$13,AD451,trigger)</f>
        <v>1.8122467236161965E-4</v>
      </c>
      <c r="AG451" s="49">
        <f>_xll.qlTenorBasisForwardRate($V$13,AD451,_xll.ohTrigger($AA$9:$AA$12))</f>
        <v>1.4319413896849809E-2</v>
      </c>
      <c r="AH451" s="49">
        <f>_xll.qlTenorBasisForwardRate2($V$13,AD451,AE451,_xll.ohTrigger($AA$9:$AA$12))</f>
        <v>1.4319413896849809E-2</v>
      </c>
      <c r="AI451" s="49">
        <f>_xll.qlIndexFixing($V$5,_xll.qlInterestRateIndexFixingDate($V$5,AD451,trigger),,trigger)</f>
        <v>1.4294130787519711E-2</v>
      </c>
      <c r="AJ451" s="49">
        <f t="shared" si="23"/>
        <v>2.5283109330098003E-5</v>
      </c>
      <c r="AK451" s="52">
        <f t="shared" si="24"/>
        <v>0.99823434747314199</v>
      </c>
    </row>
    <row r="452" spans="29:37" x14ac:dyDescent="0.2">
      <c r="AC452" s="44" t="s">
        <v>74</v>
      </c>
      <c r="AD452" s="45">
        <f>_xll.qlCalendarAdvance(calendar,AD451,AC452,,,trigger)</f>
        <v>56264</v>
      </c>
      <c r="AE452" s="45">
        <f>_xll.qlInterestRateIndexMaturity($V$5,AD452,trigger)</f>
        <v>56354</v>
      </c>
      <c r="AF452" s="49">
        <f>_xll.qlTenorBasisValue($V$13,AD452,trigger)</f>
        <v>1.8067873356161459E-4</v>
      </c>
      <c r="AG452" s="49">
        <f>_xll.qlTenorBasisForwardRate($V$13,AD452,_xll.ohTrigger($AA$9:$AA$12))</f>
        <v>1.4278659282052075E-2</v>
      </c>
      <c r="AH452" s="49">
        <f>_xll.qlTenorBasisForwardRate2($V$13,AD452,AE452,_xll.ohTrigger($AA$9:$AA$12))</f>
        <v>1.4278659282052075E-2</v>
      </c>
      <c r="AI452" s="49">
        <f>_xll.qlIndexFixing($V$5,_xll.qlInterestRateIndexFixingDate($V$5,AD452,trigger),,trigger)</f>
        <v>1.4252447253993772E-2</v>
      </c>
      <c r="AJ452" s="49">
        <f t="shared" ref="AJ452:AJ515" si="25">AG452-AI452</f>
        <v>2.621202805830336E-5</v>
      </c>
      <c r="AK452" s="52">
        <f t="shared" ref="AK452:AK515" si="26">AI452/AH452</f>
        <v>0.99816425145102727</v>
      </c>
    </row>
    <row r="453" spans="29:37" x14ac:dyDescent="0.2">
      <c r="AC453" s="44" t="s">
        <v>74</v>
      </c>
      <c r="AD453" s="45">
        <f>_xll.qlCalendarAdvance(calendar,AD452,AC453,,,trigger)</f>
        <v>56296</v>
      </c>
      <c r="AE453" s="45">
        <f>_xll.qlInterestRateIndexMaturity($V$5,AD453,trigger)</f>
        <v>56387</v>
      </c>
      <c r="AF453" s="49">
        <f>_xll.qlTenorBasisValue($V$13,AD453,trigger)</f>
        <v>1.8012134214600705E-4</v>
      </c>
      <c r="AG453" s="49">
        <f>_xll.qlTenorBasisForwardRate($V$13,AD453,_xll.ohTrigger($AA$9:$AA$12))</f>
        <v>1.4235121352222021E-2</v>
      </c>
      <c r="AH453" s="49">
        <f>_xll.qlTenorBasisForwardRate2($V$13,AD453,AE453,_xll.ohTrigger($AA$9:$AA$12))</f>
        <v>1.4235121352222021E-2</v>
      </c>
      <c r="AI453" s="49">
        <f>_xll.qlIndexFixing($V$5,_xll.qlInterestRateIndexFixingDate($V$5,AD453,trigger),,trigger)</f>
        <v>1.4207923370690019E-2</v>
      </c>
      <c r="AJ453" s="49">
        <f t="shared" si="25"/>
        <v>2.7197981532001148E-5</v>
      </c>
      <c r="AK453" s="52">
        <f t="shared" si="26"/>
        <v>0.99808937480341497</v>
      </c>
    </row>
    <row r="454" spans="29:37" x14ac:dyDescent="0.2">
      <c r="AC454" s="44" t="s">
        <v>74</v>
      </c>
      <c r="AD454" s="45">
        <f>_xll.qlCalendarAdvance(calendar,AD453,AC454,,,trigger)</f>
        <v>56324</v>
      </c>
      <c r="AE454" s="45">
        <f>_xll.qlInterestRateIndexMaturity($V$5,AD454,trigger)</f>
        <v>56416</v>
      </c>
      <c r="AF454" s="49">
        <f>_xll.qlTenorBasisValue($V$13,AD454,trigger)</f>
        <v>1.7963870542987454E-4</v>
      </c>
      <c r="AG454" s="49">
        <f>_xll.qlTenorBasisForwardRate($V$13,AD454,_xll.ohTrigger($AA$9:$AA$12))</f>
        <v>1.4196391434168693E-2</v>
      </c>
      <c r="AH454" s="49">
        <f>_xll.qlTenorBasisForwardRate2($V$13,AD454,AE454,_xll.ohTrigger($AA$9:$AA$12))</f>
        <v>1.4196391434168693E-2</v>
      </c>
      <c r="AI454" s="49">
        <f>_xll.qlIndexFixing($V$5,_xll.qlInterestRateIndexFixingDate($V$5,AD454,trigger),,trigger)</f>
        <v>1.4168333742579474E-2</v>
      </c>
      <c r="AJ454" s="49">
        <f t="shared" si="25"/>
        <v>2.8057691589219655E-5</v>
      </c>
      <c r="AK454" s="52">
        <f t="shared" si="26"/>
        <v>0.99802360397574774</v>
      </c>
    </row>
    <row r="455" spans="29:37" x14ac:dyDescent="0.2">
      <c r="AC455" s="44" t="s">
        <v>74</v>
      </c>
      <c r="AD455" s="45">
        <f>_xll.qlCalendarAdvance(calendar,AD454,AC455,,,trigger)</f>
        <v>56355</v>
      </c>
      <c r="AE455" s="45">
        <f>_xll.qlInterestRateIndexMaturity($V$5,AD455,trigger)</f>
        <v>56446</v>
      </c>
      <c r="AF455" s="49">
        <f>_xll.qlTenorBasisValue($V$13,AD455,trigger)</f>
        <v>1.7910983384154076E-4</v>
      </c>
      <c r="AG455" s="49">
        <f>_xll.qlTenorBasisForwardRate($V$13,AD455,_xll.ohTrigger($AA$9:$AA$12))</f>
        <v>1.415377362856592E-2</v>
      </c>
      <c r="AH455" s="49">
        <f>_xll.qlTenorBasisForwardRate2($V$13,AD455,AE455,_xll.ohTrigger($AA$9:$AA$12))</f>
        <v>1.415377362856592E-2</v>
      </c>
      <c r="AI455" s="49">
        <f>_xll.qlIndexFixing($V$5,_xll.qlInterestRateIndexFixingDate($V$5,AD455,trigger),,trigger)</f>
        <v>1.4124803397700258E-2</v>
      </c>
      <c r="AJ455" s="49">
        <f t="shared" si="25"/>
        <v>2.8970230865661348E-5</v>
      </c>
      <c r="AK455" s="52">
        <f t="shared" si="26"/>
        <v>0.9979531797225305</v>
      </c>
    </row>
    <row r="456" spans="29:37" x14ac:dyDescent="0.2">
      <c r="AC456" s="44" t="s">
        <v>74</v>
      </c>
      <c r="AD456" s="45">
        <f>_xll.qlCalendarAdvance(calendar,AD455,AC456,,,trigger)</f>
        <v>56387</v>
      </c>
      <c r="AE456" s="45">
        <f>_xll.qlInterestRateIndexMaturity($V$5,AD456,trigger)</f>
        <v>56479</v>
      </c>
      <c r="AF456" s="49">
        <f>_xll.qlTenorBasisValue($V$13,AD456,trigger)</f>
        <v>1.785698777144097E-4</v>
      </c>
      <c r="AG456" s="49">
        <f>_xll.qlTenorBasisForwardRate($V$13,AD456,_xll.ohTrigger($AA$9:$AA$12))</f>
        <v>1.4108239914361538E-2</v>
      </c>
      <c r="AH456" s="49">
        <f>_xll.qlTenorBasisForwardRate2($V$13,AD456,AE456,_xll.ohTrigger($AA$9:$AA$12))</f>
        <v>1.4108239914361538E-2</v>
      </c>
      <c r="AI456" s="49">
        <f>_xll.qlIndexFixing($V$5,_xll.qlInterestRateIndexFixingDate($V$5,AD456,trigger),,trigger)</f>
        <v>1.4078301150466571E-2</v>
      </c>
      <c r="AJ456" s="49">
        <f t="shared" si="25"/>
        <v>2.9938763894966566E-5</v>
      </c>
      <c r="AK456" s="52">
        <f t="shared" si="26"/>
        <v>0.99787792353428229</v>
      </c>
    </row>
    <row r="457" spans="29:37" x14ac:dyDescent="0.2">
      <c r="AC457" s="44" t="s">
        <v>74</v>
      </c>
      <c r="AD457" s="45">
        <f>_xll.qlCalendarAdvance(calendar,AD456,AC457,,,trigger)</f>
        <v>56418</v>
      </c>
      <c r="AE457" s="45">
        <f>_xll.qlInterestRateIndexMaturity($V$5,AD457,trigger)</f>
        <v>56510</v>
      </c>
      <c r="AF457" s="49">
        <f>_xll.qlTenorBasisValue($V$13,AD457,trigger)</f>
        <v>1.7805252455137922E-4</v>
      </c>
      <c r="AG457" s="49">
        <f>_xll.qlTenorBasisForwardRate($V$13,AD457,_xll.ohTrigger($AA$9:$AA$12))</f>
        <v>1.4063889140315197E-2</v>
      </c>
      <c r="AH457" s="49">
        <f>_xll.qlTenorBasisForwardRate2($V$13,AD457,AE457,_xll.ohTrigger($AA$9:$AA$12))</f>
        <v>1.4063889140315197E-2</v>
      </c>
      <c r="AI457" s="49">
        <f>_xll.qlIndexFixing($V$5,_xll.qlInterestRateIndexFixingDate($V$5,AD457,trigger),,trigger)</f>
        <v>1.4033033501401712E-2</v>
      </c>
      <c r="AJ457" s="49">
        <f t="shared" si="25"/>
        <v>3.085563891348439E-5</v>
      </c>
      <c r="AK457" s="52">
        <f t="shared" si="26"/>
        <v>0.99780603795965406</v>
      </c>
    </row>
    <row r="458" spans="29:37" x14ac:dyDescent="0.2">
      <c r="AC458" s="44" t="s">
        <v>74</v>
      </c>
      <c r="AD458" s="45">
        <f>_xll.qlCalendarAdvance(calendar,AD457,AC458,,,trigger)</f>
        <v>56450</v>
      </c>
      <c r="AE458" s="45">
        <f>_xll.qlInterestRateIndexMaturity($V$5,AD458,trigger)</f>
        <v>56542</v>
      </c>
      <c r="AF458" s="49">
        <f>_xll.qlTenorBasisValue($V$13,AD458,trigger)</f>
        <v>1.7752433498054089E-4</v>
      </c>
      <c r="AG458" s="49">
        <f>_xll.qlTenorBasisForwardRate($V$13,AD458,_xll.ohTrigger($AA$9:$AA$12))</f>
        <v>1.4017433373557412E-2</v>
      </c>
      <c r="AH458" s="49">
        <f>_xll.qlTenorBasisForwardRate2($V$13,AD458,AE458,_xll.ohTrigger($AA$9:$AA$12))</f>
        <v>1.4017433373557412E-2</v>
      </c>
      <c r="AI458" s="49">
        <f>_xll.qlIndexFixing($V$5,_xll.qlInterestRateIndexFixingDate($V$5,AD458,trigger),,trigger)</f>
        <v>1.3985637397572241E-2</v>
      </c>
      <c r="AJ458" s="49">
        <f t="shared" si="25"/>
        <v>3.1795975985170546E-5</v>
      </c>
      <c r="AK458" s="52">
        <f t="shared" si="26"/>
        <v>0.99773168345888841</v>
      </c>
    </row>
    <row r="459" spans="29:37" x14ac:dyDescent="0.2">
      <c r="AC459" s="44" t="s">
        <v>74</v>
      </c>
      <c r="AD459" s="45">
        <f>_xll.qlCalendarAdvance(calendar,AD458,AC459,,,trigger)</f>
        <v>56481</v>
      </c>
      <c r="AE459" s="45">
        <f>_xll.qlInterestRateIndexMaturity($V$5,AD459,trigger)</f>
        <v>56573</v>
      </c>
      <c r="AF459" s="49">
        <f>_xll.qlTenorBasisValue($V$13,AD459,trigger)</f>
        <v>1.7701826222236904E-4</v>
      </c>
      <c r="AG459" s="49">
        <f>_xll.qlTenorBasisForwardRate($V$13,AD459,_xll.ohTrigger($AA$9:$AA$12))</f>
        <v>1.3971776070061224E-2</v>
      </c>
      <c r="AH459" s="49">
        <f>_xll.qlTenorBasisForwardRate2($V$13,AD459,AE459,_xll.ohTrigger($AA$9:$AA$12))</f>
        <v>1.3971776070061224E-2</v>
      </c>
      <c r="AI459" s="49">
        <f>_xll.qlIndexFixing($V$5,_xll.qlInterestRateIndexFixingDate($V$5,AD459,trigger),,trigger)</f>
        <v>1.3939075118425116E-2</v>
      </c>
      <c r="AJ459" s="49">
        <f t="shared" si="25"/>
        <v>3.2700951636108547E-5</v>
      </c>
      <c r="AK459" s="52">
        <f t="shared" si="26"/>
        <v>0.99765949930258468</v>
      </c>
    </row>
    <row r="460" spans="29:37" x14ac:dyDescent="0.2">
      <c r="AC460" s="44" t="s">
        <v>74</v>
      </c>
      <c r="AD460" s="45">
        <f>_xll.qlCalendarAdvance(calendar,AD459,AC460,,,trigger)</f>
        <v>56513</v>
      </c>
      <c r="AE460" s="45">
        <f>_xll.qlInterestRateIndexMaturity($V$5,AD460,trigger)</f>
        <v>56604</v>
      </c>
      <c r="AF460" s="49">
        <f>_xll.qlTenorBasisValue($V$13,AD460,trigger)</f>
        <v>1.7650159583990622E-4</v>
      </c>
      <c r="AG460" s="49">
        <f>_xll.qlTenorBasisForwardRate($V$13,AD460,_xll.ohTrigger($AA$9:$AA$12))</f>
        <v>1.392445990707048E-2</v>
      </c>
      <c r="AH460" s="49">
        <f>_xll.qlTenorBasisForwardRate2($V$13,AD460,AE460,_xll.ohTrigger($AA$9:$AA$12))</f>
        <v>1.392445990707048E-2</v>
      </c>
      <c r="AI460" s="49">
        <f>_xll.qlIndexFixing($V$5,_xll.qlInterestRateIndexFixingDate($V$5,AD460,trigger),,trigger)</f>
        <v>1.3890846709051217E-2</v>
      </c>
      <c r="AJ460" s="49">
        <f t="shared" si="25"/>
        <v>3.3613198019262491E-5</v>
      </c>
      <c r="AK460" s="52">
        <f t="shared" si="26"/>
        <v>0.99758603218770481</v>
      </c>
    </row>
    <row r="461" spans="29:37" x14ac:dyDescent="0.2">
      <c r="AC461" s="44" t="s">
        <v>74</v>
      </c>
      <c r="AD461" s="45">
        <f>_xll.qlCalendarAdvance(calendar,AD460,AC461,,,trigger)</f>
        <v>56543</v>
      </c>
      <c r="AE461" s="45">
        <f>_xll.qlInterestRateIndexMaturity($V$5,AD461,trigger)</f>
        <v>56635</v>
      </c>
      <c r="AF461" s="49">
        <f>_xll.qlTenorBasisValue($V$13,AD461,trigger)</f>
        <v>1.7602245471566946E-4</v>
      </c>
      <c r="AG461" s="49">
        <f>_xll.qlTenorBasisForwardRate($V$13,AD461,_xll.ohTrigger($AA$9:$AA$12))</f>
        <v>1.3878532621874258E-2</v>
      </c>
      <c r="AH461" s="49">
        <f>_xll.qlTenorBasisForwardRate2($V$13,AD461,AE461,_xll.ohTrigger($AA$9:$AA$12))</f>
        <v>1.3878532621874258E-2</v>
      </c>
      <c r="AI461" s="49">
        <f>_xll.qlIndexFixing($V$5,_xll.qlInterestRateIndexFixingDate($V$5,AD461,trigger),,trigger)</f>
        <v>1.3844039565153817E-2</v>
      </c>
      <c r="AJ461" s="49">
        <f t="shared" si="25"/>
        <v>3.4493056720440868E-5</v>
      </c>
      <c r="AK461" s="52">
        <f t="shared" si="26"/>
        <v>0.99751464670940249</v>
      </c>
    </row>
    <row r="462" spans="29:37" x14ac:dyDescent="0.2">
      <c r="AC462" s="44" t="s">
        <v>74</v>
      </c>
      <c r="AD462" s="45">
        <f>_xll.qlCalendarAdvance(calendar,AD461,AC462,,,trigger)</f>
        <v>56576</v>
      </c>
      <c r="AE462" s="45">
        <f>_xll.qlInterestRateIndexMaturity($V$5,AD462,trigger)</f>
        <v>56668</v>
      </c>
      <c r="AF462" s="49">
        <f>_xll.qlTenorBasisValue($V$13,AD462,trigger)</f>
        <v>1.7550118800870019E-4</v>
      </c>
      <c r="AG462" s="49">
        <f>_xll.qlTenorBasisForwardRate($V$13,AD462,_xll.ohTrigger($AA$9:$AA$12))</f>
        <v>1.3827854266311772E-2</v>
      </c>
      <c r="AH462" s="49">
        <f>_xll.qlTenorBasisForwardRate2($V$13,AD462,AE462,_xll.ohTrigger($AA$9:$AA$12))</f>
        <v>1.3827854266311772E-2</v>
      </c>
      <c r="AI462" s="49">
        <f>_xll.qlIndexFixing($V$5,_xll.qlInterestRateIndexFixingDate($V$5,AD462,trigger),,trigger)</f>
        <v>1.3792417160132726E-2</v>
      </c>
      <c r="AJ462" s="49">
        <f t="shared" si="25"/>
        <v>3.5437106179045733E-5</v>
      </c>
      <c r="AK462" s="52">
        <f t="shared" si="26"/>
        <v>0.99743726644086927</v>
      </c>
    </row>
    <row r="463" spans="29:37" x14ac:dyDescent="0.2">
      <c r="AC463" s="44" t="s">
        <v>74</v>
      </c>
      <c r="AD463" s="45">
        <f>_xll.qlCalendarAdvance(calendar,AD462,AC463,,,trigger)</f>
        <v>56606</v>
      </c>
      <c r="AE463" s="45">
        <f>_xll.qlInterestRateIndexMaturity($V$5,AD463,trigger)</f>
        <v>56696</v>
      </c>
      <c r="AF463" s="49">
        <f>_xll.qlTenorBasisValue($V$13,AD463,trigger)</f>
        <v>1.7503251745110306E-4</v>
      </c>
      <c r="AG463" s="49">
        <f>_xll.qlTenorBasisForwardRate($V$13,AD463,_xll.ohTrigger($AA$9:$AA$12))</f>
        <v>1.3782200322935978E-2</v>
      </c>
      <c r="AH463" s="49">
        <f>_xll.qlTenorBasisForwardRate2($V$13,AD463,AE463,_xll.ohTrigger($AA$9:$AA$12))</f>
        <v>1.3782200322935978E-2</v>
      </c>
      <c r="AI463" s="49">
        <f>_xll.qlIndexFixing($V$5,_xll.qlInterestRateIndexFixingDate($V$5,AD463,trigger),,trigger)</f>
        <v>1.3745941958227981E-2</v>
      </c>
      <c r="AJ463" s="49">
        <f t="shared" si="25"/>
        <v>3.6258364707997259E-5</v>
      </c>
      <c r="AK463" s="52">
        <f t="shared" si="26"/>
        <v>0.99736918896414117</v>
      </c>
    </row>
    <row r="464" spans="29:37" x14ac:dyDescent="0.2">
      <c r="AC464" s="44" t="s">
        <v>74</v>
      </c>
      <c r="AD464" s="45">
        <f>_xll.qlCalendarAdvance(calendar,AD463,AC464,,,trigger)</f>
        <v>56639</v>
      </c>
      <c r="AE464" s="45">
        <f>_xll.qlInterestRateIndexMaturity($V$5,AD464,trigger)</f>
        <v>56730</v>
      </c>
      <c r="AF464" s="49">
        <f>_xll.qlTenorBasisValue($V$13,AD464,trigger)</f>
        <v>1.745226481647195E-4</v>
      </c>
      <c r="AG464" s="49">
        <f>_xll.qlTenorBasisForwardRate($V$13,AD464,_xll.ohTrigger($AA$9:$AA$12))</f>
        <v>1.372961921962613E-2</v>
      </c>
      <c r="AH464" s="49">
        <f>_xll.qlTenorBasisForwardRate2($V$13,AD464,AE464,_xll.ohTrigger($AA$9:$AA$12))</f>
        <v>1.372961921962613E-2</v>
      </c>
      <c r="AI464" s="49">
        <f>_xll.qlIndexFixing($V$5,_xll.qlInterestRateIndexFixingDate($V$5,AD464,trigger),,trigger)</f>
        <v>1.3692414446925249E-2</v>
      </c>
      <c r="AJ464" s="49">
        <f t="shared" si="25"/>
        <v>3.7204772700881461E-5</v>
      </c>
      <c r="AK464" s="52">
        <f t="shared" si="26"/>
        <v>0.99729018175189466</v>
      </c>
    </row>
    <row r="465" spans="29:37" x14ac:dyDescent="0.2">
      <c r="AC465" s="44" t="s">
        <v>74</v>
      </c>
      <c r="AD465" s="45">
        <f>_xll.qlCalendarAdvance(calendar,AD464,AC465,,,trigger)</f>
        <v>56670</v>
      </c>
      <c r="AE465" s="45">
        <f>_xll.qlInterestRateIndexMaturity($V$5,AD465,trigger)</f>
        <v>56759</v>
      </c>
      <c r="AF465" s="49">
        <f>_xll.qlTenorBasisValue($V$13,AD465,trigger)</f>
        <v>1.7404903312614586E-4</v>
      </c>
      <c r="AG465" s="49">
        <f>_xll.qlTenorBasisForwardRate($V$13,AD465,_xll.ohTrigger($AA$9:$AA$12))</f>
        <v>1.3681153531860578E-2</v>
      </c>
      <c r="AH465" s="49">
        <f>_xll.qlTenorBasisForwardRate2($V$13,AD465,AE465,_xll.ohTrigger($AA$9:$AA$12))</f>
        <v>1.3681153531860578E-2</v>
      </c>
      <c r="AI465" s="49">
        <f>_xll.qlIndexFixing($V$5,_xll.qlInterestRateIndexFixingDate($V$5,AD465,trigger),,trigger)</f>
        <v>1.3643111335582063E-2</v>
      </c>
      <c r="AJ465" s="49">
        <f t="shared" si="25"/>
        <v>3.8042196278514559E-5</v>
      </c>
      <c r="AK465" s="52">
        <f t="shared" si="26"/>
        <v>0.99721937216844159</v>
      </c>
    </row>
    <row r="466" spans="29:37" x14ac:dyDescent="0.2">
      <c r="AC466" s="44" t="s">
        <v>74</v>
      </c>
      <c r="AD466" s="45">
        <f>_xll.qlCalendarAdvance(calendar,AD465,AC466,,,trigger)</f>
        <v>56698</v>
      </c>
      <c r="AE466" s="45">
        <f>_xll.qlInterestRateIndexMaturity($V$5,AD466,trigger)</f>
        <v>56790</v>
      </c>
      <c r="AF466" s="49">
        <f>_xll.qlTenorBasisValue($V$13,AD466,trigger)</f>
        <v>1.7362566370110488E-4</v>
      </c>
      <c r="AG466" s="49">
        <f>_xll.qlTenorBasisForwardRate($V$13,AD466,_xll.ohTrigger($AA$9:$AA$12))</f>
        <v>1.3634171225618276E-2</v>
      </c>
      <c r="AH466" s="49">
        <f>_xll.qlTenorBasisForwardRate2($V$13,AD466,AE466,_xll.ohTrigger($AA$9:$AA$12))</f>
        <v>1.3634171225618276E-2</v>
      </c>
      <c r="AI466" s="49">
        <f>_xll.qlIndexFixing($V$5,_xll.qlInterestRateIndexFixingDate($V$5,AD466,trigger),,trigger)</f>
        <v>1.3595304305480298E-2</v>
      </c>
      <c r="AJ466" s="49">
        <f t="shared" si="25"/>
        <v>3.8866920137978211E-5</v>
      </c>
      <c r="AK466" s="52">
        <f t="shared" si="26"/>
        <v>0.99714930086363096</v>
      </c>
    </row>
    <row r="467" spans="29:37" x14ac:dyDescent="0.2">
      <c r="AC467" s="44" t="s">
        <v>74</v>
      </c>
      <c r="AD467" s="45">
        <f>_xll.qlCalendarAdvance(calendar,AD466,AC467,,,trigger)</f>
        <v>56730</v>
      </c>
      <c r="AE467" s="45">
        <f>_xll.qlInterestRateIndexMaturity($V$5,AD467,trigger)</f>
        <v>56821</v>
      </c>
      <c r="AF467" s="49">
        <f>_xll.qlTenorBasisValue($V$13,AD467,trigger)</f>
        <v>1.7314688886200269E-4</v>
      </c>
      <c r="AG467" s="49">
        <f>_xll.qlTenorBasisForwardRate($V$13,AD467,_xll.ohTrigger($AA$9:$AA$12))</f>
        <v>1.3582294235500109E-2</v>
      </c>
      <c r="AH467" s="49">
        <f>_xll.qlTenorBasisForwardRate2($V$13,AD467,AE467,_xll.ohTrigger($AA$9:$AA$12))</f>
        <v>1.3582294235500109E-2</v>
      </c>
      <c r="AI467" s="49">
        <f>_xll.qlIndexFixing($V$5,_xll.qlInterestRateIndexFixingDate($V$5,AD467,trigger),,trigger)</f>
        <v>1.3542558854369608E-2</v>
      </c>
      <c r="AJ467" s="49">
        <f t="shared" si="25"/>
        <v>3.9735381130501235E-5</v>
      </c>
      <c r="AK467" s="52">
        <f t="shared" si="26"/>
        <v>0.99707447207065769</v>
      </c>
    </row>
    <row r="468" spans="29:37" x14ac:dyDescent="0.2">
      <c r="AC468" s="44" t="s">
        <v>74</v>
      </c>
      <c r="AD468" s="45">
        <f>_xll.qlCalendarAdvance(calendar,AD467,AC468,,,trigger)</f>
        <v>56760</v>
      </c>
      <c r="AE468" s="45">
        <f>_xll.qlInterestRateIndexMaturity($V$5,AD468,trigger)</f>
        <v>56852</v>
      </c>
      <c r="AF468" s="49">
        <f>_xll.qlTenorBasisValue($V$13,AD468,trigger)</f>
        <v>1.7270290568391334E-4</v>
      </c>
      <c r="AG468" s="49">
        <f>_xll.qlTenorBasisForwardRate($V$13,AD468,_xll.ohTrigger($AA$9:$AA$12))</f>
        <v>1.353192505868517E-2</v>
      </c>
      <c r="AH468" s="49">
        <f>_xll.qlTenorBasisForwardRate2($V$13,AD468,AE468,_xll.ohTrigger($AA$9:$AA$12))</f>
        <v>1.353192505868517E-2</v>
      </c>
      <c r="AI468" s="49">
        <f>_xll.qlIndexFixing($V$5,_xll.qlInterestRateIndexFixingDate($V$5,AD468,trigger),,trigger)</f>
        <v>1.3491352159673372E-2</v>
      </c>
      <c r="AJ468" s="49">
        <f t="shared" si="25"/>
        <v>4.0572899011798169E-5</v>
      </c>
      <c r="AK468" s="52">
        <f t="shared" si="26"/>
        <v>0.99700169053288112</v>
      </c>
    </row>
    <row r="469" spans="29:37" x14ac:dyDescent="0.2">
      <c r="AC469" s="44" t="s">
        <v>74</v>
      </c>
      <c r="AD469" s="45">
        <f>_xll.qlCalendarAdvance(calendar,AD468,AC469,,,trigger)</f>
        <v>56793</v>
      </c>
      <c r="AE469" s="45">
        <f>_xll.qlInterestRateIndexMaturity($V$5,AD469,trigger)</f>
        <v>56885</v>
      </c>
      <c r="AF469" s="49">
        <f>_xll.qlTenorBasisValue($V$13,AD469,trigger)</f>
        <v>1.7221990825989062E-4</v>
      </c>
      <c r="AG469" s="49">
        <f>_xll.qlTenorBasisForwardRate($V$13,AD469,_xll.ohTrigger($AA$9:$AA$12))</f>
        <v>1.3476454668954077E-2</v>
      </c>
      <c r="AH469" s="49">
        <f>_xll.qlTenorBasisForwardRate2($V$13,AD469,AE469,_xll.ohTrigger($AA$9:$AA$12))</f>
        <v>1.3476454668954077E-2</v>
      </c>
      <c r="AI469" s="49">
        <f>_xll.qlIndexFixing($V$5,_xll.qlInterestRateIndexFixingDate($V$5,AD469,trigger),,trigger)</f>
        <v>1.3434984105363089E-2</v>
      </c>
      <c r="AJ469" s="49">
        <f t="shared" si="25"/>
        <v>4.1470563590988163E-5</v>
      </c>
      <c r="AK469" s="52">
        <f t="shared" si="26"/>
        <v>0.99692273935469655</v>
      </c>
    </row>
    <row r="470" spans="29:37" x14ac:dyDescent="0.2">
      <c r="AC470" s="44" t="s">
        <v>74</v>
      </c>
      <c r="AD470" s="45">
        <f>_xll.qlCalendarAdvance(calendar,AD469,AC470,,,trigger)</f>
        <v>56823</v>
      </c>
      <c r="AE470" s="45">
        <f>_xll.qlInterestRateIndexMaturity($V$5,AD470,trigger)</f>
        <v>56915</v>
      </c>
      <c r="AF470" s="49">
        <f>_xll.qlTenorBasisValue($V$13,AD470,trigger)</f>
        <v>1.7178566374723904E-4</v>
      </c>
      <c r="AG470" s="49">
        <f>_xll.qlTenorBasisForwardRate($V$13,AD470,_xll.ohTrigger($AA$9:$AA$12))</f>
        <v>1.3425429993213838E-2</v>
      </c>
      <c r="AH470" s="49">
        <f>_xll.qlTenorBasisForwardRate2($V$13,AD470,AE470,_xll.ohTrigger($AA$9:$AA$12))</f>
        <v>1.3425429993213838E-2</v>
      </c>
      <c r="AI470" s="49">
        <f>_xll.qlIndexFixing($V$5,_xll.qlInterestRateIndexFixingDate($V$5,AD470,trigger),,trigger)</f>
        <v>1.3383149778188259E-2</v>
      </c>
      <c r="AJ470" s="49">
        <f t="shared" si="25"/>
        <v>4.2280215025579382E-5</v>
      </c>
      <c r="AK470" s="52">
        <f t="shared" si="26"/>
        <v>0.99685073662095358</v>
      </c>
    </row>
    <row r="471" spans="29:37" x14ac:dyDescent="0.2">
      <c r="AC471" s="44" t="s">
        <v>74</v>
      </c>
      <c r="AD471" s="45">
        <f>_xll.qlCalendarAdvance(calendar,AD470,AC471,,,trigger)</f>
        <v>56856</v>
      </c>
      <c r="AE471" s="45">
        <f>_xll.qlInterestRateIndexMaturity($V$5,AD471,trigger)</f>
        <v>56948</v>
      </c>
      <c r="AF471" s="49">
        <f>_xll.qlTenorBasisValue($V$13,AD471,trigger)</f>
        <v>1.7131326639258635E-4</v>
      </c>
      <c r="AG471" s="49">
        <f>_xll.qlTenorBasisForwardRate($V$13,AD471,_xll.ohTrigger($AA$9:$AA$12))</f>
        <v>1.3369007175574033E-2</v>
      </c>
      <c r="AH471" s="49">
        <f>_xll.qlTenorBasisForwardRate2($V$13,AD471,AE471,_xll.ohTrigger($AA$9:$AA$12))</f>
        <v>1.3369007175574033E-2</v>
      </c>
      <c r="AI471" s="49">
        <f>_xll.qlIndexFixing($V$5,_xll.qlInterestRateIndexFixingDate($V$5,AD471,trigger),,trigger)</f>
        <v>1.3325844496628254E-2</v>
      </c>
      <c r="AJ471" s="49">
        <f t="shared" si="25"/>
        <v>4.3162678945779173E-5</v>
      </c>
      <c r="AK471" s="52">
        <f t="shared" si="26"/>
        <v>0.99677143722200701</v>
      </c>
    </row>
    <row r="472" spans="29:37" x14ac:dyDescent="0.2">
      <c r="AC472" s="44" t="s">
        <v>74</v>
      </c>
      <c r="AD472" s="45">
        <f>_xll.qlCalendarAdvance(calendar,AD471,AC472,,,trigger)</f>
        <v>56887</v>
      </c>
      <c r="AE472" s="45">
        <f>_xll.qlInterestRateIndexMaturity($V$5,AD472,trigger)</f>
        <v>56979</v>
      </c>
      <c r="AF472" s="49">
        <f>_xll.qlTenorBasisValue($V$13,AD472,trigger)</f>
        <v>1.7087447729902821E-4</v>
      </c>
      <c r="AG472" s="49">
        <f>_xll.qlTenorBasisForwardRate($V$13,AD472,_xll.ohTrigger($AA$9:$AA$12))</f>
        <v>1.3316198903140846E-2</v>
      </c>
      <c r="AH472" s="49">
        <f>_xll.qlTenorBasisForwardRate2($V$13,AD472,AE472,_xll.ohTrigger($AA$9:$AA$12))</f>
        <v>1.3316198903140846E-2</v>
      </c>
      <c r="AI472" s="49">
        <f>_xll.qlIndexFixing($V$5,_xll.qlInterestRateIndexFixingDate($V$5,AD472,trigger),,trigger)</f>
        <v>1.327221646250089E-2</v>
      </c>
      <c r="AJ472" s="49">
        <f t="shared" si="25"/>
        <v>4.3982440639956516E-5</v>
      </c>
      <c r="AK472" s="52">
        <f t="shared" si="26"/>
        <v>0.99669707241834737</v>
      </c>
    </row>
    <row r="473" spans="29:37" x14ac:dyDescent="0.2">
      <c r="AC473" s="44" t="s">
        <v>74</v>
      </c>
      <c r="AD473" s="45">
        <f>_xll.qlCalendarAdvance(calendar,AD472,AC473,,,trigger)</f>
        <v>56919</v>
      </c>
      <c r="AE473" s="45">
        <f>_xll.qlInterestRateIndexMaturity($V$5,AD473,trigger)</f>
        <v>57011</v>
      </c>
      <c r="AF473" s="49">
        <f>_xll.qlTenorBasisValue($V$13,AD473,trigger)</f>
        <v>1.7042653806822005E-4</v>
      </c>
      <c r="AG473" s="49">
        <f>_xll.qlTenorBasisForwardRate($V$13,AD473,_xll.ohTrigger($AA$9:$AA$12))</f>
        <v>1.3262324760064611E-2</v>
      </c>
      <c r="AH473" s="49">
        <f>_xll.qlTenorBasisForwardRate2($V$13,AD473,AE473,_xll.ohTrigger($AA$9:$AA$12))</f>
        <v>1.3262324760064611E-2</v>
      </c>
      <c r="AI473" s="49">
        <f>_xll.qlIndexFixing($V$5,_xll.qlInterestRateIndexFixingDate($V$5,AD473,trigger),,trigger)</f>
        <v>1.3217506812429759E-2</v>
      </c>
      <c r="AJ473" s="49">
        <f t="shared" si="25"/>
        <v>4.4817947634851613E-5</v>
      </c>
      <c r="AK473" s="52">
        <f t="shared" si="26"/>
        <v>0.99662065675168754</v>
      </c>
    </row>
    <row r="474" spans="29:37" x14ac:dyDescent="0.2">
      <c r="AC474" s="44" t="s">
        <v>74</v>
      </c>
      <c r="AD474" s="45">
        <f>_xll.qlCalendarAdvance(calendar,AD473,AC474,,,trigger)</f>
        <v>56949</v>
      </c>
      <c r="AE474" s="45">
        <f>_xll.qlInterestRateIndexMaturity($V$5,AD474,trigger)</f>
        <v>57040</v>
      </c>
      <c r="AF474" s="49">
        <f>_xll.qlTenorBasisValue($V$13,AD474,trigger)</f>
        <v>1.7001116429777148E-4</v>
      </c>
      <c r="AG474" s="49">
        <f>_xll.qlTenorBasisForwardRate($V$13,AD474,_xll.ohTrigger($AA$9:$AA$12))</f>
        <v>1.3213086976640349E-2</v>
      </c>
      <c r="AH474" s="49">
        <f>_xll.qlTenorBasisForwardRate2($V$13,AD474,AE474,_xll.ohTrigger($AA$9:$AA$12))</f>
        <v>1.3213086976640349E-2</v>
      </c>
      <c r="AI474" s="49">
        <f>_xll.qlIndexFixing($V$5,_xll.qlInterestRateIndexFixingDate($V$5,AD474,trigger),,trigger)</f>
        <v>1.3167510343789289E-2</v>
      </c>
      <c r="AJ474" s="49">
        <f t="shared" si="25"/>
        <v>4.5576632851060048E-5</v>
      </c>
      <c r="AK474" s="52">
        <f t="shared" si="26"/>
        <v>0.99655064460472897</v>
      </c>
    </row>
    <row r="475" spans="29:37" x14ac:dyDescent="0.2">
      <c r="AC475" s="44" t="s">
        <v>74</v>
      </c>
      <c r="AD475" s="45">
        <f>_xll.qlCalendarAdvance(calendar,AD474,AC475,,,trigger)</f>
        <v>56982</v>
      </c>
      <c r="AE475" s="45">
        <f>_xll.qlInterestRateIndexMaturity($V$5,AD475,trigger)</f>
        <v>57074</v>
      </c>
      <c r="AF475" s="49">
        <f>_xll.qlTenorBasisValue($V$13,AD475,trigger)</f>
        <v>1.6955930629924775E-4</v>
      </c>
      <c r="AG475" s="49">
        <f>_xll.qlTenorBasisForwardRate($V$13,AD475,_xll.ohTrigger($AA$9:$AA$12))</f>
        <v>1.3158487964884995E-2</v>
      </c>
      <c r="AH475" s="49">
        <f>_xll.qlTenorBasisForwardRate2($V$13,AD475,AE475,_xll.ohTrigger($AA$9:$AA$12))</f>
        <v>1.3158487964884995E-2</v>
      </c>
      <c r="AI475" s="49">
        <f>_xll.qlIndexFixing($V$5,_xll.qlInterestRateIndexFixingDate($V$5,AD475,trigger),,trigger)</f>
        <v>1.3112058032504459E-2</v>
      </c>
      <c r="AJ475" s="49">
        <f t="shared" si="25"/>
        <v>4.6429932380536235E-5</v>
      </c>
      <c r="AK475" s="52">
        <f t="shared" si="26"/>
        <v>0.99647148422338194</v>
      </c>
    </row>
    <row r="476" spans="29:37" x14ac:dyDescent="0.2">
      <c r="AC476" s="44" t="s">
        <v>74</v>
      </c>
      <c r="AD476" s="45">
        <f>_xll.qlCalendarAdvance(calendar,AD475,AC476,,,trigger)</f>
        <v>57013</v>
      </c>
      <c r="AE476" s="45">
        <f>_xll.qlInterestRateIndexMaturity($V$5,AD476,trigger)</f>
        <v>57103</v>
      </c>
      <c r="AF476" s="49">
        <f>_xll.qlTenorBasisValue($V$13,AD476,trigger)</f>
        <v>1.6913960528941162E-4</v>
      </c>
      <c r="AG476" s="49">
        <f>_xll.qlTenorBasisForwardRate($V$13,AD476,_xll.ohTrigger($AA$9:$AA$12))</f>
        <v>1.3109592301586481E-2</v>
      </c>
      <c r="AH476" s="49">
        <f>_xll.qlTenorBasisForwardRate2($V$13,AD476,AE476,_xll.ohTrigger($AA$9:$AA$12))</f>
        <v>1.3109592301586481E-2</v>
      </c>
      <c r="AI476" s="49">
        <f>_xll.qlIndexFixing($V$5,_xll.qlInterestRateIndexFixingDate($V$5,AD476,trigger),,trigger)</f>
        <v>1.3062413441724985E-2</v>
      </c>
      <c r="AJ476" s="49">
        <f t="shared" si="25"/>
        <v>4.7178859861496392E-5</v>
      </c>
      <c r="AK476" s="52">
        <f t="shared" si="26"/>
        <v>0.99640119549287687</v>
      </c>
    </row>
    <row r="477" spans="29:37" x14ac:dyDescent="0.2">
      <c r="AC477" s="44" t="s">
        <v>74</v>
      </c>
      <c r="AD477" s="45">
        <f>_xll.qlCalendarAdvance(calendar,AD476,AC477,,,trigger)</f>
        <v>57042</v>
      </c>
      <c r="AE477" s="45">
        <f>_xll.qlInterestRateIndexMaturity($V$5,AD477,trigger)</f>
        <v>57136</v>
      </c>
      <c r="AF477" s="49">
        <f>_xll.qlTenorBasisValue($V$13,AD477,trigger)</f>
        <v>1.6875112310481266E-4</v>
      </c>
      <c r="AG477" s="49">
        <f>_xll.qlTenorBasisForwardRate($V$13,AD477,_xll.ohTrigger($AA$9:$AA$12))</f>
        <v>1.306124808414583E-2</v>
      </c>
      <c r="AH477" s="49">
        <f>_xll.qlTenorBasisForwardRate2($V$13,AD477,AE477,_xll.ohTrigger($AA$9:$AA$12))</f>
        <v>1.306124808414583E-2</v>
      </c>
      <c r="AI477" s="49">
        <f>_xll.qlIndexFixing($V$5,_xll.qlInterestRateIndexFixingDate($V$5,AD477,trigger),,trigger)</f>
        <v>1.3013295928377138E-2</v>
      </c>
      <c r="AJ477" s="49">
        <f t="shared" si="25"/>
        <v>4.7952155768691759E-5</v>
      </c>
      <c r="AK477" s="52">
        <f t="shared" si="26"/>
        <v>0.99632866970600631</v>
      </c>
    </row>
    <row r="478" spans="29:37" x14ac:dyDescent="0.2">
      <c r="AC478" s="44" t="s">
        <v>74</v>
      </c>
      <c r="AD478" s="45">
        <f>_xll.qlCalendarAdvance(calendar,AD477,AC478,,,trigger)</f>
        <v>57074</v>
      </c>
      <c r="AE478" s="45">
        <f>_xll.qlInterestRateIndexMaturity($V$5,AD478,trigger)</f>
        <v>57165</v>
      </c>
      <c r="AF478" s="49">
        <f>_xll.qlTenorBasisValue($V$13,AD478,trigger)</f>
        <v>1.6832705124240606E-4</v>
      </c>
      <c r="AG478" s="49">
        <f>_xll.qlTenorBasisForwardRate($V$13,AD478,_xll.ohTrigger($AA$9:$AA$12))</f>
        <v>1.3012698934381372E-2</v>
      </c>
      <c r="AH478" s="49">
        <f>_xll.qlTenorBasisForwardRate2($V$13,AD478,AE478,_xll.ohTrigger($AA$9:$AA$12))</f>
        <v>1.3012698934381372E-2</v>
      </c>
      <c r="AI478" s="49">
        <f>_xll.qlIndexFixing($V$5,_xll.qlInterestRateIndexFixingDate($V$5,AD478,trigger),,trigger)</f>
        <v>1.2964007828744269E-2</v>
      </c>
      <c r="AJ478" s="49">
        <f t="shared" si="25"/>
        <v>4.8691105637103244E-5</v>
      </c>
      <c r="AK478" s="52">
        <f t="shared" si="26"/>
        <v>0.99625818549382905</v>
      </c>
    </row>
    <row r="479" spans="29:37" x14ac:dyDescent="0.2">
      <c r="AC479" s="44" t="s">
        <v>74</v>
      </c>
      <c r="AD479" s="45">
        <f>_xll.qlCalendarAdvance(calendar,AD478,AC479,,,trigger)</f>
        <v>57104</v>
      </c>
      <c r="AE479" s="45">
        <f>_xll.qlInterestRateIndexMaturity($V$5,AD479,trigger)</f>
        <v>57196</v>
      </c>
      <c r="AF479" s="49">
        <f>_xll.qlTenorBasisValue($V$13,AD479,trigger)</f>
        <v>1.6793382068039077E-4</v>
      </c>
      <c r="AG479" s="49">
        <f>_xll.qlTenorBasisForwardRate($V$13,AD479,_xll.ohTrigger($AA$9:$AA$12))</f>
        <v>1.2965808196718293E-2</v>
      </c>
      <c r="AH479" s="49">
        <f>_xll.qlTenorBasisForwardRate2($V$13,AD479,AE479,_xll.ohTrigger($AA$9:$AA$12))</f>
        <v>1.2965808196718293E-2</v>
      </c>
      <c r="AI479" s="49">
        <f>_xll.qlIndexFixing($V$5,_xll.qlInterestRateIndexFixingDate($V$5,AD479,trigger),,trigger)</f>
        <v>1.2916381928620822E-2</v>
      </c>
      <c r="AJ479" s="49">
        <f t="shared" si="25"/>
        <v>4.942626809747129E-5</v>
      </c>
      <c r="AK479" s="52">
        <f t="shared" si="26"/>
        <v>0.99618795316515774</v>
      </c>
    </row>
    <row r="480" spans="29:37" x14ac:dyDescent="0.2">
      <c r="AC480" s="44" t="s">
        <v>74</v>
      </c>
      <c r="AD480" s="45">
        <f>_xll.qlCalendarAdvance(calendar,AD479,AC480,,,trigger)</f>
        <v>57136</v>
      </c>
      <c r="AE480" s="45">
        <f>_xll.qlInterestRateIndexMaturity($V$5,AD480,trigger)</f>
        <v>57228</v>
      </c>
      <c r="AF480" s="49">
        <f>_xll.qlTenorBasisValue($V$13,AD480,trigger)</f>
        <v>1.675189519942275E-4</v>
      </c>
      <c r="AG480" s="49">
        <f>_xll.qlTenorBasisForwardRate($V$13,AD480,_xll.ohTrigger($AA$9:$AA$12))</f>
        <v>1.2917103133224686E-2</v>
      </c>
      <c r="AH480" s="49">
        <f>_xll.qlTenorBasisForwardRate2($V$13,AD480,AE480,_xll.ohTrigger($AA$9:$AA$12))</f>
        <v>1.2917103133224686E-2</v>
      </c>
      <c r="AI480" s="49">
        <f>_xll.qlIndexFixing($V$5,_xll.qlInterestRateIndexFixingDate($V$5,AD480,trigger),,trigger)</f>
        <v>1.286691853971084E-2</v>
      </c>
      <c r="AJ480" s="49">
        <f t="shared" si="25"/>
        <v>5.0184593513845702E-5</v>
      </c>
      <c r="AK480" s="52">
        <f t="shared" si="26"/>
        <v>0.99611487242950292</v>
      </c>
    </row>
    <row r="481" spans="29:37" x14ac:dyDescent="0.2">
      <c r="AC481" s="44" t="s">
        <v>74</v>
      </c>
      <c r="AD481" s="45">
        <f>_xll.qlCalendarAdvance(calendar,AD480,AC481,,,trigger)</f>
        <v>57166</v>
      </c>
      <c r="AE481" s="45">
        <f>_xll.qlInterestRateIndexMaturity($V$5,AD481,trigger)</f>
        <v>57258</v>
      </c>
      <c r="AF481" s="49">
        <f>_xll.qlTenorBasisValue($V$13,AD481,trigger)</f>
        <v>1.671342595315352E-4</v>
      </c>
      <c r="AG481" s="49">
        <f>_xll.qlTenorBasisForwardRate($V$13,AD481,_xll.ohTrigger($AA$9:$AA$12))</f>
        <v>1.2872134183623252E-2</v>
      </c>
      <c r="AH481" s="49">
        <f>_xll.qlTenorBasisForwardRate2($V$13,AD481,AE481,_xll.ohTrigger($AA$9:$AA$12))</f>
        <v>1.2872134183623252E-2</v>
      </c>
      <c r="AI481" s="49">
        <f>_xll.qlIndexFixing($V$5,_xll.qlInterestRateIndexFixingDate($V$5,AD481,trigger),,trigger)</f>
        <v>1.2821249153066257E-2</v>
      </c>
      <c r="AJ481" s="49">
        <f t="shared" si="25"/>
        <v>5.0885030556994948E-5</v>
      </c>
      <c r="AK481" s="52">
        <f t="shared" si="26"/>
        <v>0.99604688470217051</v>
      </c>
    </row>
    <row r="482" spans="29:37" x14ac:dyDescent="0.2">
      <c r="AC482" s="44" t="s">
        <v>74</v>
      </c>
      <c r="AD482" s="45">
        <f>_xll.qlCalendarAdvance(calendar,AD481,AC482,,,trigger)</f>
        <v>57199</v>
      </c>
      <c r="AE482" s="45">
        <f>_xll.qlInterestRateIndexMaturity($V$5,AD482,trigger)</f>
        <v>57291</v>
      </c>
      <c r="AF482" s="49">
        <f>_xll.qlTenorBasisValue($V$13,AD482,trigger)</f>
        <v>1.6671579423303313E-4</v>
      </c>
      <c r="AG482" s="49">
        <f>_xll.qlTenorBasisForwardRate($V$13,AD482,_xll.ohTrigger($AA$9:$AA$12))</f>
        <v>1.2823441797346312E-2</v>
      </c>
      <c r="AH482" s="49">
        <f>_xll.qlTenorBasisForwardRate2($V$13,AD482,AE482,_xll.ohTrigger($AA$9:$AA$12))</f>
        <v>1.2823441797346312E-2</v>
      </c>
      <c r="AI482" s="49">
        <f>_xll.qlIndexFixing($V$5,_xll.qlInterestRateIndexFixingDate($V$5,AD482,trigger),,trigger)</f>
        <v>1.2771798057780654E-2</v>
      </c>
      <c r="AJ482" s="49">
        <f t="shared" si="25"/>
        <v>5.1643739565657501E-5</v>
      </c>
      <c r="AK482" s="52">
        <f t="shared" si="26"/>
        <v>0.99597270838969731</v>
      </c>
    </row>
    <row r="483" spans="29:37" x14ac:dyDescent="0.2">
      <c r="AC483" s="44" t="s">
        <v>74</v>
      </c>
      <c r="AD483" s="45">
        <f>_xll.qlCalendarAdvance(calendar,AD482,AC483,,,trigger)</f>
        <v>57230</v>
      </c>
      <c r="AE483" s="45">
        <f>_xll.qlInterestRateIndexMaturity($V$5,AD483,trigger)</f>
        <v>57321</v>
      </c>
      <c r="AF483" s="49">
        <f>_xll.qlTenorBasisValue($V$13,AD483,trigger)</f>
        <v>1.6632712500127482E-4</v>
      </c>
      <c r="AG483" s="49">
        <f>_xll.qlTenorBasisForwardRate($V$13,AD483,_xll.ohTrigger($AA$9:$AA$12))</f>
        <v>1.2778926465159735E-2</v>
      </c>
      <c r="AH483" s="49">
        <f>_xll.qlTenorBasisForwardRate2($V$13,AD483,AE483,_xll.ohTrigger($AA$9:$AA$12))</f>
        <v>1.2778926465159735E-2</v>
      </c>
      <c r="AI483" s="49">
        <f>_xll.qlIndexFixing($V$5,_xll.qlInterestRateIndexFixingDate($V$5,AD483,trigger),,trigger)</f>
        <v>1.2726594264103615E-2</v>
      </c>
      <c r="AJ483" s="49">
        <f t="shared" si="25"/>
        <v>5.233220105612009E-5</v>
      </c>
      <c r="AK483" s="52">
        <f t="shared" si="26"/>
        <v>0.99590480458598785</v>
      </c>
    </row>
    <row r="484" spans="29:37" x14ac:dyDescent="0.2">
      <c r="AC484" s="44" t="s">
        <v>74</v>
      </c>
      <c r="AD484" s="45">
        <f>_xll.qlCalendarAdvance(calendar,AD483,AC484,,,trigger)</f>
        <v>57262</v>
      </c>
      <c r="AE484" s="45">
        <f>_xll.qlInterestRateIndexMaturity($V$5,AD484,trigger)</f>
        <v>57354</v>
      </c>
      <c r="AF484" s="49">
        <f>_xll.qlTenorBasisValue($V$13,AD484,trigger)</f>
        <v>1.6593037553469018E-4</v>
      </c>
      <c r="AG484" s="49">
        <f>_xll.qlTenorBasisForwardRate($V$13,AD484,_xll.ohTrigger($AA$9:$AA$12))</f>
        <v>1.2732733391861187E-2</v>
      </c>
      <c r="AH484" s="49">
        <f>_xll.qlTenorBasisForwardRate2($V$13,AD484,AE484,_xll.ohTrigger($AA$9:$AA$12))</f>
        <v>1.2732733391861187E-2</v>
      </c>
      <c r="AI484" s="49">
        <f>_xll.qlIndexFixing($V$5,_xll.qlInterestRateIndexFixingDate($V$5,AD484,trigger),,trigger)</f>
        <v>1.2679675617501926E-2</v>
      </c>
      <c r="AJ484" s="49">
        <f t="shared" si="25"/>
        <v>5.3057774359261192E-5</v>
      </c>
      <c r="AK484" s="52">
        <f t="shared" si="26"/>
        <v>0.99583296274834621</v>
      </c>
    </row>
    <row r="485" spans="29:37" x14ac:dyDescent="0.2">
      <c r="AC485" s="44" t="s">
        <v>74</v>
      </c>
      <c r="AD485" s="45">
        <f>_xll.qlCalendarAdvance(calendar,AD484,AC485,,,trigger)</f>
        <v>57293</v>
      </c>
      <c r="AE485" s="45">
        <f>_xll.qlInterestRateIndexMaturity($V$5,AD485,trigger)</f>
        <v>57385</v>
      </c>
      <c r="AF485" s="49">
        <f>_xll.qlTenorBasisValue($V$13,AD485,trigger)</f>
        <v>1.6555029705518417E-4</v>
      </c>
      <c r="AG485" s="49">
        <f>_xll.qlTenorBasisForwardRate($V$13,AD485,_xll.ohTrigger($AA$9:$AA$12))</f>
        <v>1.2689182940682824E-2</v>
      </c>
      <c r="AH485" s="49">
        <f>_xll.qlTenorBasisForwardRate2($V$13,AD485,AE485,_xll.ohTrigger($AA$9:$AA$12))</f>
        <v>1.2689182940682824E-2</v>
      </c>
      <c r="AI485" s="49">
        <f>_xll.qlIndexFixing($V$5,_xll.qlInterestRateIndexFixingDate($V$5,AD485,trigger),,trigger)</f>
        <v>1.2635446029307374E-2</v>
      </c>
      <c r="AJ485" s="49">
        <f t="shared" si="25"/>
        <v>5.3736911375449475E-5</v>
      </c>
      <c r="AK485" s="52">
        <f t="shared" si="26"/>
        <v>0.99576514014916095</v>
      </c>
    </row>
    <row r="486" spans="29:37" x14ac:dyDescent="0.2">
      <c r="AC486" s="44" t="s">
        <v>74</v>
      </c>
      <c r="AD486" s="45">
        <f>_xll.qlCalendarAdvance(calendar,AD485,AC486,,,trigger)</f>
        <v>57325</v>
      </c>
      <c r="AE486" s="45">
        <f>_xll.qlInterestRateIndexMaturity($V$5,AD486,trigger)</f>
        <v>57416</v>
      </c>
      <c r="AF486" s="49">
        <f>_xll.qlTenorBasisValue($V$13,AD486,trigger)</f>
        <v>1.6516232124792117E-4</v>
      </c>
      <c r="AG486" s="49">
        <f>_xll.qlTenorBasisForwardRate($V$13,AD486,_xll.ohTrigger($AA$9:$AA$12))</f>
        <v>1.2645434714036752E-2</v>
      </c>
      <c r="AH486" s="49">
        <f>_xll.qlTenorBasisForwardRate2($V$13,AD486,AE486,_xll.ohTrigger($AA$9:$AA$12))</f>
        <v>1.2645434714036752E-2</v>
      </c>
      <c r="AI486" s="49">
        <f>_xll.qlIndexFixing($V$5,_xll.qlInterestRateIndexFixingDate($V$5,AD486,trigger),,trigger)</f>
        <v>1.2591020834623906E-2</v>
      </c>
      <c r="AJ486" s="49">
        <f t="shared" si="25"/>
        <v>5.4413879412846047E-5</v>
      </c>
      <c r="AK486" s="52">
        <f t="shared" si="26"/>
        <v>0.9956969546209079</v>
      </c>
    </row>
    <row r="487" spans="29:37" x14ac:dyDescent="0.2">
      <c r="AC487" s="44" t="s">
        <v>74</v>
      </c>
      <c r="AD487" s="45">
        <f>_xll.qlCalendarAdvance(calendar,AD486,AC487,,,trigger)</f>
        <v>57356</v>
      </c>
      <c r="AE487" s="45">
        <f>_xll.qlInterestRateIndexMaturity($V$5,AD487,trigger)</f>
        <v>57446</v>
      </c>
      <c r="AF487" s="49">
        <f>_xll.qlTenorBasisValue($V$13,AD487,trigger)</f>
        <v>1.6479065187776027E-4</v>
      </c>
      <c r="AG487" s="49">
        <f>_xll.qlTenorBasisForwardRate($V$13,AD487,_xll.ohTrigger($AA$9:$AA$12))</f>
        <v>1.2603774269077661E-2</v>
      </c>
      <c r="AH487" s="49">
        <f>_xll.qlTenorBasisForwardRate2($V$13,AD487,AE487,_xll.ohTrigger($AA$9:$AA$12))</f>
        <v>1.2603774269077661E-2</v>
      </c>
      <c r="AI487" s="49">
        <f>_xll.qlIndexFixing($V$5,_xll.qlInterestRateIndexFixingDate($V$5,AD487,trigger),,trigger)</f>
        <v>1.2548715899472818E-2</v>
      </c>
      <c r="AJ487" s="49">
        <f t="shared" si="25"/>
        <v>5.5058369604843449E-5</v>
      </c>
      <c r="AK487" s="52">
        <f t="shared" si="26"/>
        <v>0.99563159666069834</v>
      </c>
    </row>
    <row r="488" spans="29:37" x14ac:dyDescent="0.2">
      <c r="AC488" s="44" t="s">
        <v>74</v>
      </c>
      <c r="AD488" s="45">
        <f>_xll.qlCalendarAdvance(calendar,AD487,AC488,,,trigger)</f>
        <v>57388</v>
      </c>
      <c r="AE488" s="45">
        <f>_xll.qlInterestRateIndexMaturity($V$5,AD488,trigger)</f>
        <v>57479</v>
      </c>
      <c r="AF488" s="49">
        <f>_xll.qlTenorBasisValue($V$13,AD488,trigger)</f>
        <v>1.6441126408044948E-4</v>
      </c>
      <c r="AG488" s="49">
        <f>_xll.qlTenorBasisForwardRate($V$13,AD488,_xll.ohTrigger($AA$9:$AA$12))</f>
        <v>1.2560610130887591E-2</v>
      </c>
      <c r="AH488" s="49">
        <f>_xll.qlTenorBasisForwardRate2($V$13,AD488,AE488,_xll.ohTrigger($AA$9:$AA$12))</f>
        <v>1.2560610130887591E-2</v>
      </c>
      <c r="AI488" s="49">
        <f>_xll.qlIndexFixing($V$5,_xll.qlInterestRateIndexFixingDate($V$5,AD488,trigger),,trigger)</f>
        <v>1.2504873059914908E-2</v>
      </c>
      <c r="AJ488" s="49">
        <f t="shared" si="25"/>
        <v>5.573707097268274E-5</v>
      </c>
      <c r="AK488" s="52">
        <f t="shared" si="26"/>
        <v>0.99556255067294697</v>
      </c>
    </row>
    <row r="489" spans="29:37" x14ac:dyDescent="0.2">
      <c r="AC489" s="44" t="s">
        <v>74</v>
      </c>
      <c r="AD489" s="45">
        <f>_xll.qlCalendarAdvance(calendar,AD488,AC489,,,trigger)</f>
        <v>57416</v>
      </c>
      <c r="AE489" s="45">
        <f>_xll.qlInterestRateIndexMaturity($V$5,AD489,trigger)</f>
        <v>57508</v>
      </c>
      <c r="AF489" s="49">
        <f>_xll.qlTenorBasisValue($V$13,AD489,trigger)</f>
        <v>1.6408282232888995E-4</v>
      </c>
      <c r="AG489" s="49">
        <f>_xll.qlTenorBasisForwardRate($V$13,AD489,_xll.ohTrigger($AA$9:$AA$12))</f>
        <v>1.2523429927245529E-2</v>
      </c>
      <c r="AH489" s="49">
        <f>_xll.qlTenorBasisForwardRate2($V$13,AD489,AE489,_xll.ohTrigger($AA$9:$AA$12))</f>
        <v>1.2523429927245529E-2</v>
      </c>
      <c r="AI489" s="49">
        <f>_xll.qlIndexFixing($V$5,_xll.qlInterestRateIndexFixingDate($V$5,AD489,trigger),,trigger)</f>
        <v>1.246710751519739E-2</v>
      </c>
      <c r="AJ489" s="49">
        <f t="shared" si="25"/>
        <v>5.6322412048139675E-5</v>
      </c>
      <c r="AK489" s="52">
        <f t="shared" si="26"/>
        <v>0.99550263686742824</v>
      </c>
    </row>
    <row r="490" spans="29:37" x14ac:dyDescent="0.2">
      <c r="AC490" s="44" t="s">
        <v>74</v>
      </c>
      <c r="AD490" s="45">
        <f>_xll.qlCalendarAdvance(calendar,AD489,AC490,,,trigger)</f>
        <v>57447</v>
      </c>
      <c r="AE490" s="45">
        <f>_xll.qlInterestRateIndexMaturity($V$5,AD490,trigger)</f>
        <v>57538</v>
      </c>
      <c r="AF490" s="49">
        <f>_xll.qlTenorBasisValue($V$13,AD490,trigger)</f>
        <v>1.6372298600399464E-4</v>
      </c>
      <c r="AG490" s="49">
        <f>_xll.qlTenorBasisForwardRate($V$13,AD490,_xll.ohTrigger($AA$9:$AA$12))</f>
        <v>1.2483847382104224E-2</v>
      </c>
      <c r="AH490" s="49">
        <f>_xll.qlTenorBasisForwardRate2($V$13,AD490,AE490,_xll.ohTrigger($AA$9:$AA$12))</f>
        <v>1.2483847382104224E-2</v>
      </c>
      <c r="AI490" s="49">
        <f>_xll.qlIndexFixing($V$5,_xll.qlInterestRateIndexFixingDate($V$5,AD490,trigger),,trigger)</f>
        <v>1.2426912879590368E-2</v>
      </c>
      <c r="AJ490" s="49">
        <f t="shared" si="25"/>
        <v>5.6934502513856719E-5</v>
      </c>
      <c r="AK490" s="52">
        <f t="shared" si="26"/>
        <v>0.99543934647939758</v>
      </c>
    </row>
    <row r="491" spans="29:37" x14ac:dyDescent="0.2">
      <c r="AC491" s="44" t="s">
        <v>74</v>
      </c>
      <c r="AD491" s="45">
        <f>_xll.qlCalendarAdvance(calendar,AD490,AC491,,,trigger)</f>
        <v>57479</v>
      </c>
      <c r="AE491" s="45">
        <f>_xll.qlInterestRateIndexMaturity($V$5,AD491,trigger)</f>
        <v>57571</v>
      </c>
      <c r="AF491" s="49">
        <f>_xll.qlTenorBasisValue($V$13,AD491,trigger)</f>
        <v>1.6335568275977294E-4</v>
      </c>
      <c r="AG491" s="49">
        <f>_xll.qlTenorBasisForwardRate($V$13,AD491,_xll.ohTrigger($AA$9:$AA$12))</f>
        <v>1.2442888749092627E-2</v>
      </c>
      <c r="AH491" s="49">
        <f>_xll.qlTenorBasisForwardRate2($V$13,AD491,AE491,_xll.ohTrigger($AA$9:$AA$12))</f>
        <v>1.2442888749092627E-2</v>
      </c>
      <c r="AI491" s="49">
        <f>_xll.qlIndexFixing($V$5,_xll.qlInterestRateIndexFixingDate($V$5,AD491,trigger),,trigger)</f>
        <v>1.2385310090999038E-2</v>
      </c>
      <c r="AJ491" s="49">
        <f t="shared" si="25"/>
        <v>5.7578658093589141E-5</v>
      </c>
      <c r="AK491" s="52">
        <f t="shared" si="26"/>
        <v>0.99537256506470106</v>
      </c>
    </row>
    <row r="492" spans="29:37" x14ac:dyDescent="0.2">
      <c r="AC492" s="44" t="s">
        <v>74</v>
      </c>
      <c r="AD492" s="45">
        <f>_xll.qlCalendarAdvance(calendar,AD491,AC492,,,trigger)</f>
        <v>57510</v>
      </c>
      <c r="AE492" s="45">
        <f>_xll.qlInterestRateIndexMaturity($V$5,AD492,trigger)</f>
        <v>57602</v>
      </c>
      <c r="AF492" s="49">
        <f>_xll.qlTenorBasisValue($V$13,AD492,trigger)</f>
        <v>1.6300382645345629E-4</v>
      </c>
      <c r="AG492" s="49">
        <f>_xll.qlTenorBasisForwardRate($V$13,AD492,_xll.ohTrigger($AA$9:$AA$12))</f>
        <v>1.2404340583407048E-2</v>
      </c>
      <c r="AH492" s="49">
        <f>_xll.qlTenorBasisForwardRate2($V$13,AD492,AE492,_xll.ohTrigger($AA$9:$AA$12))</f>
        <v>1.2404340583407048E-2</v>
      </c>
      <c r="AI492" s="49">
        <f>_xll.qlIndexFixing($V$5,_xll.qlInterestRateIndexFixingDate($V$5,AD492,trigger),,trigger)</f>
        <v>1.2346160817367431E-2</v>
      </c>
      <c r="AJ492" s="49">
        <f t="shared" si="25"/>
        <v>5.8179766039617373E-5</v>
      </c>
      <c r="AK492" s="52">
        <f t="shared" si="26"/>
        <v>0.99530972520075411</v>
      </c>
    </row>
    <row r="493" spans="29:37" x14ac:dyDescent="0.2">
      <c r="AC493" s="44" t="s">
        <v>74</v>
      </c>
      <c r="AD493" s="45">
        <f>_xll.qlCalendarAdvance(calendar,AD492,AC493,,,trigger)</f>
        <v>57542</v>
      </c>
      <c r="AE493" s="45">
        <f>_xll.qlInterestRateIndexMaturity($V$5,AD493,trigger)</f>
        <v>57634</v>
      </c>
      <c r="AF493" s="49">
        <f>_xll.qlTenorBasisValue($V$13,AD493,trigger)</f>
        <v>1.6264467268329409E-4</v>
      </c>
      <c r="AG493" s="49">
        <f>_xll.qlTenorBasisForwardRate($V$13,AD493,_xll.ohTrigger($AA$9:$AA$12))</f>
        <v>1.2365298246220357E-2</v>
      </c>
      <c r="AH493" s="49">
        <f>_xll.qlTenorBasisForwardRate2($V$13,AD493,AE493,_xll.ohTrigger($AA$9:$AA$12))</f>
        <v>1.2365298246220357E-2</v>
      </c>
      <c r="AI493" s="49">
        <f>_xll.qlIndexFixing($V$5,_xll.qlInterestRateIndexFixingDate($V$5,AD493,trigger),,trigger)</f>
        <v>1.2306509823469621E-2</v>
      </c>
      <c r="AJ493" s="49">
        <f t="shared" si="25"/>
        <v>5.878842275073605E-5</v>
      </c>
      <c r="AK493" s="52">
        <f t="shared" si="26"/>
        <v>0.99524569310176525</v>
      </c>
    </row>
    <row r="494" spans="29:37" x14ac:dyDescent="0.2">
      <c r="AC494" s="44" t="s">
        <v>74</v>
      </c>
      <c r="AD494" s="45">
        <f>_xll.qlCalendarAdvance(calendar,AD493,AC494,,,trigger)</f>
        <v>57573</v>
      </c>
      <c r="AE494" s="45">
        <f>_xll.qlInterestRateIndexMaturity($V$5,AD494,trigger)</f>
        <v>57665</v>
      </c>
      <c r="AF494" s="49">
        <f>_xll.qlTenorBasisValue($V$13,AD494,trigger)</f>
        <v>1.6230062680892306E-4</v>
      </c>
      <c r="AG494" s="49">
        <f>_xll.qlTenorBasisForwardRate($V$13,AD494,_xll.ohTrigger($AA$9:$AA$12))</f>
        <v>1.232820182635312E-2</v>
      </c>
      <c r="AH494" s="49">
        <f>_xll.qlTenorBasisForwardRate2($V$13,AD494,AE494,_xll.ohTrigger($AA$9:$AA$12))</f>
        <v>1.232820182635312E-2</v>
      </c>
      <c r="AI494" s="49">
        <f>_xll.qlIndexFixing($V$5,_xll.qlInterestRateIndexFixingDate($V$5,AD494,trigger),,trigger)</f>
        <v>1.2268835274551665E-2</v>
      </c>
      <c r="AJ494" s="49">
        <f t="shared" si="25"/>
        <v>5.9366551801455156E-5</v>
      </c>
      <c r="AK494" s="52">
        <f t="shared" si="26"/>
        <v>0.99518449222054817</v>
      </c>
    </row>
    <row r="495" spans="29:37" x14ac:dyDescent="0.2">
      <c r="AC495" s="44" t="s">
        <v>74</v>
      </c>
      <c r="AD495" s="45">
        <f>_xll.qlCalendarAdvance(calendar,AD494,AC495,,,trigger)</f>
        <v>57605</v>
      </c>
      <c r="AE495" s="45">
        <f>_xll.qlInterestRateIndexMaturity($V$5,AD495,trigger)</f>
        <v>57696</v>
      </c>
      <c r="AF495" s="49">
        <f>_xll.qlTenorBasisValue($V$13,AD495,trigger)</f>
        <v>1.619494492007729E-4</v>
      </c>
      <c r="AG495" s="49">
        <f>_xll.qlTenorBasisForwardRate($V$13,AD495,_xll.ohTrigger($AA$9:$AA$12))</f>
        <v>1.2291023449690981E-2</v>
      </c>
      <c r="AH495" s="49">
        <f>_xll.qlTenorBasisForwardRate2($V$13,AD495,AE495,_xll.ohTrigger($AA$9:$AA$12))</f>
        <v>1.2291023449690981E-2</v>
      </c>
      <c r="AI495" s="49">
        <f>_xll.qlIndexFixing($V$5,_xll.qlInterestRateIndexFixingDate($V$5,AD495,trigger),,trigger)</f>
        <v>1.2231083027630445E-2</v>
      </c>
      <c r="AJ495" s="49">
        <f t="shared" si="25"/>
        <v>5.9940422060535473E-5</v>
      </c>
      <c r="AK495" s="52">
        <f t="shared" si="26"/>
        <v>0.99512323588789164</v>
      </c>
    </row>
    <row r="496" spans="29:37" x14ac:dyDescent="0.2">
      <c r="AC496" s="44" t="s">
        <v>74</v>
      </c>
      <c r="AD496" s="45">
        <f>_xll.qlCalendarAdvance(calendar,AD495,AC496,,,trigger)</f>
        <v>57635</v>
      </c>
      <c r="AE496" s="45">
        <f>_xll.qlInterestRateIndexMaturity($V$5,AD496,trigger)</f>
        <v>57727</v>
      </c>
      <c r="AF496" s="49">
        <f>_xll.qlTenorBasisValue($V$13,AD496,trigger)</f>
        <v>1.616238412192217E-4</v>
      </c>
      <c r="AG496" s="49">
        <f>_xll.qlTenorBasisForwardRate($V$13,AD496,_xll.ohTrigger($AA$9:$AA$12))</f>
        <v>1.225615173454904E-2</v>
      </c>
      <c r="AH496" s="49">
        <f>_xll.qlTenorBasisForwardRate2($V$13,AD496,AE496,_xll.ohTrigger($AA$9:$AA$12))</f>
        <v>1.225615173454904E-2</v>
      </c>
      <c r="AI496" s="49">
        <f>_xll.qlIndexFixing($V$5,_xll.qlInterestRateIndexFixingDate($V$5,AD496,trigger),,trigger)</f>
        <v>1.219566303518228E-2</v>
      </c>
      <c r="AJ496" s="49">
        <f t="shared" si="25"/>
        <v>6.0488699366759852E-5</v>
      </c>
      <c r="AK496" s="52">
        <f t="shared" si="26"/>
        <v>0.99506462544876562</v>
      </c>
    </row>
    <row r="497" spans="29:37" x14ac:dyDescent="0.2">
      <c r="AC497" s="44" t="s">
        <v>74</v>
      </c>
      <c r="AD497" s="45">
        <f>_xll.qlCalendarAdvance(calendar,AD496,AC497,,,trigger)</f>
        <v>57668</v>
      </c>
      <c r="AE497" s="45">
        <f>_xll.qlInterestRateIndexMaturity($V$5,AD497,trigger)</f>
        <v>57760</v>
      </c>
      <c r="AF497" s="49">
        <f>_xll.qlTenorBasisValue($V$13,AD497,trigger)</f>
        <v>1.6126967622454385E-4</v>
      </c>
      <c r="AG497" s="49">
        <f>_xll.qlTenorBasisForwardRate($V$13,AD497,_xll.ohTrigger($AA$9:$AA$12))</f>
        <v>1.2218967394842566E-2</v>
      </c>
      <c r="AH497" s="49">
        <f>_xll.qlTenorBasisForwardRate2($V$13,AD497,AE497,_xll.ohTrigger($AA$9:$AA$12))</f>
        <v>1.2218967394842566E-2</v>
      </c>
      <c r="AI497" s="49">
        <f>_xll.qlIndexFixing($V$5,_xll.qlInterestRateIndexFixingDate($V$5,AD497,trigger),,trigger)</f>
        <v>1.2157900043556383E-2</v>
      </c>
      <c r="AJ497" s="49">
        <f t="shared" si="25"/>
        <v>6.1067351286182153E-5</v>
      </c>
      <c r="AK497" s="52">
        <f t="shared" si="26"/>
        <v>0.99500224942805249</v>
      </c>
    </row>
    <row r="498" spans="29:37" x14ac:dyDescent="0.2">
      <c r="AC498" s="44" t="s">
        <v>74</v>
      </c>
      <c r="AD498" s="45">
        <f>_xll.qlCalendarAdvance(calendar,AD497,AC498,,,trigger)</f>
        <v>57698</v>
      </c>
      <c r="AE498" s="45">
        <f>_xll.qlInterestRateIndexMaturity($V$5,AD498,trigger)</f>
        <v>57788</v>
      </c>
      <c r="AF498" s="49">
        <f>_xll.qlTenorBasisValue($V$13,AD498,trigger)</f>
        <v>1.6095130944670497E-4</v>
      </c>
      <c r="AG498" s="49">
        <f>_xll.qlTenorBasisForwardRate($V$13,AD498,_xll.ohTrigger($AA$9:$AA$12))</f>
        <v>1.2186534894364165E-2</v>
      </c>
      <c r="AH498" s="49">
        <f>_xll.qlTenorBasisForwardRate2($V$13,AD498,AE498,_xll.ohTrigger($AA$9:$AA$12))</f>
        <v>1.2186534894364165E-2</v>
      </c>
      <c r="AI498" s="49">
        <f>_xll.qlIndexFixing($V$5,_xll.qlInterestRateIndexFixingDate($V$5,AD498,trigger),,trigger)</f>
        <v>1.2124973721160615E-2</v>
      </c>
      <c r="AJ498" s="49">
        <f t="shared" si="25"/>
        <v>6.1561173203550368E-5</v>
      </c>
      <c r="AK498" s="52">
        <f t="shared" si="26"/>
        <v>0.99494842678930662</v>
      </c>
    </row>
    <row r="499" spans="29:37" x14ac:dyDescent="0.2">
      <c r="AC499" s="44" t="s">
        <v>74</v>
      </c>
      <c r="AD499" s="45">
        <f>_xll.qlCalendarAdvance(calendar,AD498,AC499,,,trigger)</f>
        <v>57731</v>
      </c>
      <c r="AE499" s="45">
        <f>_xll.qlInterestRateIndexMaturity($V$5,AD499,trigger)</f>
        <v>57822</v>
      </c>
      <c r="AF499" s="49">
        <f>_xll.qlTenorBasisValue($V$13,AD499,trigger)</f>
        <v>1.6060502435872974E-4</v>
      </c>
      <c r="AG499" s="49">
        <f>_xll.qlTenorBasisForwardRate($V$13,AD499,_xll.ohTrigger($AA$9:$AA$12))</f>
        <v>1.2150549593560434E-2</v>
      </c>
      <c r="AH499" s="49">
        <f>_xll.qlTenorBasisForwardRate2($V$13,AD499,AE499,_xll.ohTrigger($AA$9:$AA$12))</f>
        <v>1.2150549593560434E-2</v>
      </c>
      <c r="AI499" s="49">
        <f>_xll.qlIndexFixing($V$5,_xll.qlInterestRateIndexFixingDate($V$5,AD499,trigger),,trigger)</f>
        <v>1.2088423932200493E-2</v>
      </c>
      <c r="AJ499" s="49">
        <f t="shared" si="25"/>
        <v>6.2125661359940451E-5</v>
      </c>
      <c r="AK499" s="52">
        <f t="shared" si="26"/>
        <v>0.99488700812407149</v>
      </c>
    </row>
    <row r="500" spans="29:37" x14ac:dyDescent="0.2">
      <c r="AC500" s="44" t="s">
        <v>74</v>
      </c>
      <c r="AD500" s="45">
        <f>_xll.qlCalendarAdvance(calendar,AD499,AC500,,,trigger)</f>
        <v>57762</v>
      </c>
      <c r="AE500" s="45">
        <f>_xll.qlInterestRateIndexMaturity($V$5,AD500,trigger)</f>
        <v>57851</v>
      </c>
      <c r="AF500" s="49">
        <f>_xll.qlTenorBasisValue($V$13,AD500,trigger)</f>
        <v>1.6028342563132296E-4</v>
      </c>
      <c r="AG500" s="49">
        <f>_xll.qlTenorBasisForwardRate($V$13,AD500,_xll.ohTrigger($AA$9:$AA$12))</f>
        <v>1.2118423388271821E-2</v>
      </c>
      <c r="AH500" s="49">
        <f>_xll.qlTenorBasisForwardRate2($V$13,AD500,AE500,_xll.ohTrigger($AA$9:$AA$12))</f>
        <v>1.2118423388271821E-2</v>
      </c>
      <c r="AI500" s="49">
        <f>_xll.qlIndexFixing($V$5,_xll.qlInterestRateIndexFixingDate($V$5,AD500,trigger),,trigger)</f>
        <v>1.2055809434443296E-2</v>
      </c>
      <c r="AJ500" s="49">
        <f t="shared" si="25"/>
        <v>6.2613953828524402E-5</v>
      </c>
      <c r="AK500" s="52">
        <f t="shared" si="26"/>
        <v>0.99483316007186862</v>
      </c>
    </row>
    <row r="501" spans="29:37" x14ac:dyDescent="0.2">
      <c r="AC501" s="44" t="s">
        <v>74</v>
      </c>
      <c r="AD501" s="45">
        <f>_xll.qlCalendarAdvance(calendar,AD500,AC501,,,trigger)</f>
        <v>57790</v>
      </c>
      <c r="AE501" s="45">
        <f>_xll.qlInterestRateIndexMaturity($V$5,AD501,trigger)</f>
        <v>57882</v>
      </c>
      <c r="AF501" s="49">
        <f>_xll.qlTenorBasisValue($V$13,AD501,trigger)</f>
        <v>1.5999599747087628E-4</v>
      </c>
      <c r="AG501" s="49">
        <f>_xll.qlTenorBasisForwardRate($V$13,AD501,_xll.ohTrigger($AA$9:$AA$12))</f>
        <v>1.2088523391075266E-2</v>
      </c>
      <c r="AH501" s="49">
        <f>_xll.qlTenorBasisForwardRate2($V$13,AD501,AE501,_xll.ohTrigger($AA$9:$AA$12))</f>
        <v>1.2088523391075266E-2</v>
      </c>
      <c r="AI501" s="49">
        <f>_xll.qlIndexFixing($V$5,_xll.qlInterestRateIndexFixingDate($V$5,AD501,trigger),,trigger)</f>
        <v>1.2025429850036582E-2</v>
      </c>
      <c r="AJ501" s="49">
        <f t="shared" si="25"/>
        <v>6.3093541038684517E-5</v>
      </c>
      <c r="AK501" s="52">
        <f t="shared" si="26"/>
        <v>0.99478070737032565</v>
      </c>
    </row>
    <row r="502" spans="29:37" x14ac:dyDescent="0.2">
      <c r="AC502" s="44" t="s">
        <v>74</v>
      </c>
      <c r="AD502" s="45">
        <f>_xll.qlCalendarAdvance(calendar,AD501,AC502,,,trigger)</f>
        <v>57822</v>
      </c>
      <c r="AE502" s="45">
        <f>_xll.qlInterestRateIndexMaturity($V$5,AD502,trigger)</f>
        <v>57913</v>
      </c>
      <c r="AF502" s="49">
        <f>_xll.qlTenorBasisValue($V$13,AD502,trigger)</f>
        <v>1.5967101406211406E-4</v>
      </c>
      <c r="AG502" s="49">
        <f>_xll.qlTenorBasisForwardRate($V$13,AD502,_xll.ohTrigger($AA$9:$AA$12))</f>
        <v>1.2056431949789583E-2</v>
      </c>
      <c r="AH502" s="49">
        <f>_xll.qlTenorBasisForwardRate2($V$13,AD502,AE502,_xll.ohTrigger($AA$9:$AA$12))</f>
        <v>1.2056431949789583E-2</v>
      </c>
      <c r="AI502" s="49">
        <f>_xll.qlIndexFixing($V$5,_xll.qlInterestRateIndexFixingDate($V$5,AD502,trigger),,trigger)</f>
        <v>1.199284635543405E-2</v>
      </c>
      <c r="AJ502" s="49">
        <f t="shared" si="25"/>
        <v>6.3585594355533223E-5</v>
      </c>
      <c r="AK502" s="52">
        <f t="shared" si="26"/>
        <v>0.99472600230148167</v>
      </c>
    </row>
    <row r="503" spans="29:37" x14ac:dyDescent="0.2">
      <c r="AC503" s="44" t="s">
        <v>74</v>
      </c>
      <c r="AD503" s="45">
        <f>_xll.qlCalendarAdvance(calendar,AD502,AC503,,,trigger)</f>
        <v>57852</v>
      </c>
      <c r="AE503" s="45">
        <f>_xll.qlInterestRateIndexMaturity($V$5,AD503,trigger)</f>
        <v>57944</v>
      </c>
      <c r="AF503" s="49">
        <f>_xll.qlTenorBasisValue($V$13,AD503,trigger)</f>
        <v>1.5936970367123358E-4</v>
      </c>
      <c r="AG503" s="49">
        <f>_xll.qlTenorBasisForwardRate($V$13,AD503,_xll.ohTrigger($AA$9:$AA$12))</f>
        <v>1.2026469732810385E-2</v>
      </c>
      <c r="AH503" s="49">
        <f>_xll.qlTenorBasisForwardRate2($V$13,AD503,AE503,_xll.ohTrigger($AA$9:$AA$12))</f>
        <v>1.2026469732810385E-2</v>
      </c>
      <c r="AI503" s="49">
        <f>_xll.qlIndexFixing($V$5,_xll.qlInterestRateIndexFixingDate($V$5,AD503,trigger),,trigger)</f>
        <v>1.1962415144920904E-2</v>
      </c>
      <c r="AJ503" s="49">
        <f t="shared" si="25"/>
        <v>6.4054587889481041E-5</v>
      </c>
      <c r="AK503" s="52">
        <f t="shared" si="26"/>
        <v>0.99467386612093422</v>
      </c>
    </row>
    <row r="504" spans="29:37" x14ac:dyDescent="0.2">
      <c r="AC504" s="44" t="s">
        <v>74</v>
      </c>
      <c r="AD504" s="45">
        <f>_xll.qlCalendarAdvance(calendar,AD503,AC504,,,trigger)</f>
        <v>57885</v>
      </c>
      <c r="AE504" s="45">
        <f>_xll.qlInterestRateIndexMaturity($V$5,AD504,trigger)</f>
        <v>57977</v>
      </c>
      <c r="AF504" s="49">
        <f>_xll.qlTenorBasisValue($V$13,AD504,trigger)</f>
        <v>1.5904197893479462E-4</v>
      </c>
      <c r="AG504" s="49">
        <f>_xll.qlTenorBasisForwardRate($V$13,AD504,_xll.ohTrigger($AA$9:$AA$12))</f>
        <v>1.1994605496638146E-2</v>
      </c>
      <c r="AH504" s="49">
        <f>_xll.qlTenorBasisForwardRate2($V$13,AD504,AE504,_xll.ohTrigger($AA$9:$AA$12))</f>
        <v>1.1994605496638146E-2</v>
      </c>
      <c r="AI504" s="49">
        <f>_xll.qlIndexFixing($V$5,_xll.qlInterestRateIndexFixingDate($V$5,AD504,trigger),,trigger)</f>
        <v>1.1930058370471544E-2</v>
      </c>
      <c r="AJ504" s="49">
        <f t="shared" si="25"/>
        <v>6.454712616660134E-5</v>
      </c>
      <c r="AK504" s="52">
        <f t="shared" si="26"/>
        <v>0.99461865367854807</v>
      </c>
    </row>
    <row r="505" spans="29:37" x14ac:dyDescent="0.2">
      <c r="AC505" s="44" t="s">
        <v>74</v>
      </c>
      <c r="AD505" s="45">
        <f>_xll.qlCalendarAdvance(calendar,AD504,AC505,,,trigger)</f>
        <v>57915</v>
      </c>
      <c r="AE505" s="45">
        <f>_xll.qlInterestRateIndexMaturity($V$5,AD505,trigger)</f>
        <v>58007</v>
      </c>
      <c r="AF505" s="49">
        <f>_xll.qlTenorBasisValue($V$13,AD505,trigger)</f>
        <v>1.5874739034795894E-4</v>
      </c>
      <c r="AG505" s="49">
        <f>_xll.qlTenorBasisForwardRate($V$13,AD505,_xll.ohTrigger($AA$9:$AA$12))</f>
        <v>1.196633988306408E-2</v>
      </c>
      <c r="AH505" s="49">
        <f>_xll.qlTenorBasisForwardRate2($V$13,AD505,AE505,_xll.ohTrigger($AA$9:$AA$12))</f>
        <v>1.196633988306408E-2</v>
      </c>
      <c r="AI505" s="49">
        <f>_xll.qlIndexFixing($V$5,_xll.qlInterestRateIndexFixingDate($V$5,AD505,trigger),,trigger)</f>
        <v>1.190135648194653E-2</v>
      </c>
      <c r="AJ505" s="49">
        <f t="shared" si="25"/>
        <v>6.4983401117549994E-5</v>
      </c>
      <c r="AK505" s="52">
        <f t="shared" si="26"/>
        <v>0.99456948392302302</v>
      </c>
    </row>
    <row r="506" spans="29:37" x14ac:dyDescent="0.2">
      <c r="AC506" s="44" t="s">
        <v>74</v>
      </c>
      <c r="AD506" s="45">
        <f>_xll.qlCalendarAdvance(calendar,AD505,AC506,,,trigger)</f>
        <v>57948</v>
      </c>
      <c r="AE506" s="45">
        <f>_xll.qlInterestRateIndexMaturity($V$5,AD506,trigger)</f>
        <v>58040</v>
      </c>
      <c r="AF506" s="49">
        <f>_xll.qlTenorBasisValue($V$13,AD506,trigger)</f>
        <v>1.5842697993083564E-4</v>
      </c>
      <c r="AG506" s="49">
        <f>_xll.qlTenorBasisForwardRate($V$13,AD506,_xll.ohTrigger($AA$9:$AA$12))</f>
        <v>1.1936019717160875E-2</v>
      </c>
      <c r="AH506" s="49">
        <f>_xll.qlTenorBasisForwardRate2($V$13,AD506,AE506,_xll.ohTrigger($AA$9:$AA$12))</f>
        <v>1.1936019717160875E-2</v>
      </c>
      <c r="AI506" s="49">
        <f>_xll.qlIndexFixing($V$5,_xll.qlInterestRateIndexFixingDate($V$5,AD506,trigger),,trigger)</f>
        <v>1.187056908328128E-2</v>
      </c>
      <c r="AJ506" s="49">
        <f t="shared" si="25"/>
        <v>6.545063387959453E-5</v>
      </c>
      <c r="AK506" s="52">
        <f t="shared" si="26"/>
        <v>0.99451654442347359</v>
      </c>
    </row>
    <row r="507" spans="29:37" x14ac:dyDescent="0.2">
      <c r="AC507" s="44" t="s">
        <v>74</v>
      </c>
      <c r="AD507" s="45">
        <f>_xll.qlCalendarAdvance(calendar,AD506,AC507,,,trigger)</f>
        <v>57979</v>
      </c>
      <c r="AE507" s="45">
        <f>_xll.qlInterestRateIndexMaturity($V$5,AD507,trigger)</f>
        <v>58071</v>
      </c>
      <c r="AF507" s="49">
        <f>_xll.qlTenorBasisValue($V$13,AD507,trigger)</f>
        <v>1.5812942192258532E-4</v>
      </c>
      <c r="AG507" s="49">
        <f>_xll.qlTenorBasisForwardRate($V$13,AD507,_xll.ohTrigger($AA$9:$AA$12))</f>
        <v>1.1908273821098445E-2</v>
      </c>
      <c r="AH507" s="49">
        <f>_xll.qlTenorBasisForwardRate2($V$13,AD507,AE507,_xll.ohTrigger($AA$9:$AA$12))</f>
        <v>1.1908273821098445E-2</v>
      </c>
      <c r="AI507" s="49">
        <f>_xll.qlIndexFixing($V$5,_xll.qlInterestRateIndexFixingDate($V$5,AD507,trigger),,trigger)</f>
        <v>1.184239639362534E-2</v>
      </c>
      <c r="AJ507" s="49">
        <f t="shared" si="25"/>
        <v>6.5877427473104433E-5</v>
      </c>
      <c r="AK507" s="52">
        <f t="shared" si="26"/>
        <v>0.99446792805886053</v>
      </c>
    </row>
    <row r="508" spans="29:37" x14ac:dyDescent="0.2">
      <c r="AC508" s="44" t="s">
        <v>74</v>
      </c>
      <c r="AD508" s="45">
        <f>_xll.qlCalendarAdvance(calendar,AD507,AC508,,,trigger)</f>
        <v>58011</v>
      </c>
      <c r="AE508" s="45">
        <f>_xll.qlInterestRateIndexMaturity($V$5,AD508,trigger)</f>
        <v>58103</v>
      </c>
      <c r="AF508" s="49">
        <f>_xll.qlTenorBasisValue($V$13,AD508,trigger)</f>
        <v>1.5782571599248408E-4</v>
      </c>
      <c r="AG508" s="49">
        <f>_xll.qlTenorBasisForwardRate($V$13,AD508,_xll.ohTrigger($AA$9:$AA$12))</f>
        <v>1.188038141312037E-2</v>
      </c>
      <c r="AH508" s="49">
        <f>_xll.qlTenorBasisForwardRate2($V$13,AD508,AE508,_xll.ohTrigger($AA$9:$AA$12))</f>
        <v>1.188038141312037E-2</v>
      </c>
      <c r="AI508" s="49">
        <f>_xll.qlIndexFixing($V$5,_xll.qlInterestRateIndexFixingDate($V$5,AD508,trigger),,trigger)</f>
        <v>1.1814075774192275E-2</v>
      </c>
      <c r="AJ508" s="49">
        <f t="shared" si="25"/>
        <v>6.6305638928095337E-5</v>
      </c>
      <c r="AK508" s="52">
        <f t="shared" si="26"/>
        <v>0.99441889644596182</v>
      </c>
    </row>
    <row r="509" spans="29:37" x14ac:dyDescent="0.2">
      <c r="AC509" s="44" t="s">
        <v>74</v>
      </c>
      <c r="AD509" s="45">
        <f>_xll.qlCalendarAdvance(calendar,AD508,AC509,,,trigger)</f>
        <v>58042</v>
      </c>
      <c r="AE509" s="45">
        <f>_xll.qlInterestRateIndexMaturity($V$5,AD509,trigger)</f>
        <v>58134</v>
      </c>
      <c r="AF509" s="49">
        <f>_xll.qlTenorBasisValue($V$13,AD509,trigger)</f>
        <v>1.5753480784680873E-4</v>
      </c>
      <c r="AG509" s="49">
        <f>_xll.qlTenorBasisForwardRate($V$13,AD509,_xll.ohTrigger($AA$9:$AA$12))</f>
        <v>1.1854085722961129E-2</v>
      </c>
      <c r="AH509" s="49">
        <f>_xll.qlTenorBasisForwardRate2($V$13,AD509,AE509,_xll.ohTrigger($AA$9:$AA$12))</f>
        <v>1.1854085722961129E-2</v>
      </c>
      <c r="AI509" s="49">
        <f>_xll.qlIndexFixing($V$5,_xll.qlInterestRateIndexFixingDate($V$5,AD509,trigger),,trigger)</f>
        <v>1.1787377248075399E-2</v>
      </c>
      <c r="AJ509" s="49">
        <f t="shared" si="25"/>
        <v>6.670847488573009E-5</v>
      </c>
      <c r="AK509" s="52">
        <f t="shared" si="26"/>
        <v>0.9943725331126535</v>
      </c>
    </row>
    <row r="510" spans="29:37" x14ac:dyDescent="0.2">
      <c r="AC510" s="44" t="s">
        <v>74</v>
      </c>
      <c r="AD510" s="45">
        <f>_xll.qlCalendarAdvance(calendar,AD509,AC510,,,trigger)</f>
        <v>58074</v>
      </c>
      <c r="AE510" s="45">
        <f>_xll.qlInterestRateIndexMaturity($V$5,AD510,trigger)</f>
        <v>58161</v>
      </c>
      <c r="AF510" s="49">
        <f>_xll.qlTenorBasisValue($V$13,AD510,trigger)</f>
        <v>1.5723789213123381E-4</v>
      </c>
      <c r="AG510" s="49">
        <f>_xll.qlTenorBasisForwardRate($V$13,AD510,_xll.ohTrigger($AA$9:$AA$12))</f>
        <v>1.1828726511959186E-2</v>
      </c>
      <c r="AH510" s="49">
        <f>_xll.qlTenorBasisForwardRate2($V$13,AD510,AE510,_xll.ohTrigger($AA$9:$AA$12))</f>
        <v>1.1828726511959186E-2</v>
      </c>
      <c r="AI510" s="49">
        <f>_xll.qlIndexFixing($V$5,_xll.qlInterestRateIndexFixingDate($V$5,AD510,trigger),,trigger)</f>
        <v>1.1761656193441748E-2</v>
      </c>
      <c r="AJ510" s="49">
        <f t="shared" si="25"/>
        <v>6.707031851743879E-5</v>
      </c>
      <c r="AK510" s="52">
        <f t="shared" si="26"/>
        <v>0.99432987833055153</v>
      </c>
    </row>
    <row r="511" spans="29:37" x14ac:dyDescent="0.2">
      <c r="AC511" s="44" t="s">
        <v>74</v>
      </c>
      <c r="AD511" s="45">
        <f>_xll.qlCalendarAdvance(calendar,AD510,AC511,,,trigger)</f>
        <v>58105</v>
      </c>
      <c r="AE511" s="45">
        <f>_xll.qlInterestRateIndexMaturity($V$5,AD511,trigger)</f>
        <v>58195</v>
      </c>
      <c r="AF511" s="49">
        <f>_xll.qlTenorBasisValue($V$13,AD511,trigger)</f>
        <v>1.5695349088961464E-4</v>
      </c>
      <c r="AG511" s="49">
        <f>_xll.qlTenorBasisForwardRate($V$13,AD511,_xll.ohTrigger($AA$9:$AA$12))</f>
        <v>1.1803237003581657E-2</v>
      </c>
      <c r="AH511" s="49">
        <f>_xll.qlTenorBasisForwardRate2($V$13,AD511,AE511,_xll.ohTrigger($AA$9:$AA$12))</f>
        <v>1.1803237003581657E-2</v>
      </c>
      <c r="AI511" s="49">
        <f>_xll.qlIndexFixing($V$5,_xll.qlInterestRateIndexFixingDate($V$5,AD511,trigger),,trigger)</f>
        <v>1.1735762602051558E-2</v>
      </c>
      <c r="AJ511" s="49">
        <f t="shared" si="25"/>
        <v>6.747440153009876E-5</v>
      </c>
      <c r="AK511" s="52">
        <f t="shared" si="26"/>
        <v>0.99428339857027159</v>
      </c>
    </row>
    <row r="512" spans="29:37" x14ac:dyDescent="0.2">
      <c r="AC512" s="44" t="s">
        <v>74</v>
      </c>
      <c r="AD512" s="45">
        <f>_xll.qlCalendarAdvance(calendar,AD511,AC512,,,trigger)</f>
        <v>58134</v>
      </c>
      <c r="AE512" s="45">
        <f>_xll.qlInterestRateIndexMaturity($V$5,AD512,trigger)</f>
        <v>58225</v>
      </c>
      <c r="AF512" s="49">
        <f>_xll.qlTenorBasisValue($V$13,AD512,trigger)</f>
        <v>1.5669029068198068E-4</v>
      </c>
      <c r="AG512" s="49">
        <f>_xll.qlTenorBasisForwardRate($V$13,AD512,_xll.ohTrigger($AA$9:$AA$12))</f>
        <v>1.1780433798623534E-2</v>
      </c>
      <c r="AH512" s="49">
        <f>_xll.qlTenorBasisForwardRate2($V$13,AD512,AE512,_xll.ohTrigger($AA$9:$AA$12))</f>
        <v>1.1780433798623534E-2</v>
      </c>
      <c r="AI512" s="49">
        <f>_xll.qlIndexFixing($V$5,_xll.qlInterestRateIndexFixingDate($V$5,AD512,trigger),,trigger)</f>
        <v>1.1712607539028376E-2</v>
      </c>
      <c r="AJ512" s="49">
        <f t="shared" si="25"/>
        <v>6.7826259595157867E-5</v>
      </c>
      <c r="AK512" s="52">
        <f t="shared" si="26"/>
        <v>0.99424246502679015</v>
      </c>
    </row>
    <row r="513" spans="29:37" x14ac:dyDescent="0.2">
      <c r="AC513" s="44" t="s">
        <v>74</v>
      </c>
      <c r="AD513" s="45">
        <f>_xll.qlCalendarAdvance(calendar,AD512,AC513,,,trigger)</f>
        <v>58166</v>
      </c>
      <c r="AE513" s="45">
        <f>_xll.qlInterestRateIndexMaturity($V$5,AD513,trigger)</f>
        <v>58257</v>
      </c>
      <c r="AF513" s="49">
        <f>_xll.qlTenorBasisValue($V$13,AD513,trigger)</f>
        <v>1.5640302924912547E-4</v>
      </c>
      <c r="AG513" s="49">
        <f>_xll.qlTenorBasisForwardRate($V$13,AD513,_xll.ohTrigger($AA$9:$AA$12))</f>
        <v>1.175621280656493E-2</v>
      </c>
      <c r="AH513" s="49">
        <f>_xll.qlTenorBasisForwardRate2($V$13,AD513,AE513,_xll.ohTrigger($AA$9:$AA$12))</f>
        <v>1.175621280656493E-2</v>
      </c>
      <c r="AI513" s="49">
        <f>_xll.qlIndexFixing($V$5,_xll.qlInterestRateIndexFixingDate($V$5,AD513,trigger),,trigger)</f>
        <v>1.1688019361115303E-2</v>
      </c>
      <c r="AJ513" s="49">
        <f t="shared" si="25"/>
        <v>6.8193445449626217E-5</v>
      </c>
      <c r="AK513" s="52">
        <f t="shared" si="26"/>
        <v>0.99419936959532196</v>
      </c>
    </row>
    <row r="514" spans="29:37" x14ac:dyDescent="0.2">
      <c r="AC514" s="44" t="s">
        <v>74</v>
      </c>
      <c r="AD514" s="45">
        <f>_xll.qlCalendarAdvance(calendar,AD513,AC514,,,trigger)</f>
        <v>58197</v>
      </c>
      <c r="AE514" s="45">
        <f>_xll.qlInterestRateIndexMaturity($V$5,AD514,trigger)</f>
        <v>58291</v>
      </c>
      <c r="AF514" s="49">
        <f>_xll.qlTenorBasisValue($V$13,AD514,trigger)</f>
        <v>1.5612787932093287E-4</v>
      </c>
      <c r="AG514" s="49">
        <f>_xll.qlTenorBasisForwardRate($V$13,AD514,_xll.ohTrigger($AA$9:$AA$12))</f>
        <v>1.1732981519857442E-2</v>
      </c>
      <c r="AH514" s="49">
        <f>_xll.qlTenorBasisForwardRate2($V$13,AD514,AE514,_xll.ohTrigger($AA$9:$AA$12))</f>
        <v>1.1732981519857442E-2</v>
      </c>
      <c r="AI514" s="49">
        <f>_xll.qlIndexFixing($V$5,_xll.qlInterestRateIndexFixingDate($V$5,AD514,trigger),,trigger)</f>
        <v>1.1664421794341935E-2</v>
      </c>
      <c r="AJ514" s="49">
        <f t="shared" si="25"/>
        <v>6.8559725515506334E-5</v>
      </c>
      <c r="AK514" s="52">
        <f t="shared" si="26"/>
        <v>0.99415666636826516</v>
      </c>
    </row>
    <row r="515" spans="29:37" x14ac:dyDescent="0.2">
      <c r="AC515" s="44" t="s">
        <v>74</v>
      </c>
      <c r="AD515" s="45">
        <f>_xll.qlCalendarAdvance(calendar,AD514,AC515,,,trigger)</f>
        <v>58228</v>
      </c>
      <c r="AE515" s="45">
        <f>_xll.qlInterestRateIndexMaturity($V$5,AD515,trigger)</f>
        <v>58320</v>
      </c>
      <c r="AF515" s="49">
        <f>_xll.qlTenorBasisValue($V$13,AD515,trigger)</f>
        <v>1.5585578095294114E-4</v>
      </c>
      <c r="AG515" s="49">
        <f>_xll.qlTenorBasisForwardRate($V$13,AD515,_xll.ohTrigger($AA$9:$AA$12))</f>
        <v>1.1711294154880212E-2</v>
      </c>
      <c r="AH515" s="49">
        <f>_xll.qlTenorBasisForwardRate2($V$13,AD515,AE515,_xll.ohTrigger($AA$9:$AA$12))</f>
        <v>1.1711294154880212E-2</v>
      </c>
      <c r="AI515" s="49">
        <f>_xll.qlIndexFixing($V$5,_xll.qlInterestRateIndexFixingDate($V$5,AD515,trigger),,trigger)</f>
        <v>1.1642418149113614E-2</v>
      </c>
      <c r="AJ515" s="49">
        <f t="shared" si="25"/>
        <v>6.887600576659797E-5</v>
      </c>
      <c r="AK515" s="52">
        <f t="shared" si="26"/>
        <v>0.99411883905777432</v>
      </c>
    </row>
    <row r="516" spans="29:37" x14ac:dyDescent="0.2">
      <c r="AC516" s="44" t="s">
        <v>74</v>
      </c>
      <c r="AD516" s="45">
        <f>_xll.qlCalendarAdvance(calendar,AD515,AC516,,,trigger)</f>
        <v>58258</v>
      </c>
      <c r="AE516" s="45">
        <f>_xll.qlInterestRateIndexMaturity($V$5,AD516,trigger)</f>
        <v>58350</v>
      </c>
      <c r="AF516" s="49">
        <f>_xll.qlTenorBasisValue($V$13,AD516,trigger)</f>
        <v>1.555953347522903E-4</v>
      </c>
      <c r="AG516" s="49">
        <f>_xll.qlTenorBasisForwardRate($V$13,AD516,_xll.ohTrigger($AA$9:$AA$12))</f>
        <v>1.1690668294166044E-2</v>
      </c>
      <c r="AH516" s="49">
        <f>_xll.qlTenorBasisForwardRate2($V$13,AD516,AE516,_xll.ohTrigger($AA$9:$AA$12))</f>
        <v>1.1690668294166044E-2</v>
      </c>
      <c r="AI516" s="49">
        <f>_xll.qlIndexFixing($V$5,_xll.qlInterestRateIndexFixingDate($V$5,AD516,trigger),,trigger)</f>
        <v>1.1621482991252421E-2</v>
      </c>
      <c r="AJ516" s="49">
        <f t="shared" ref="AJ516:AJ579" si="27">AG516-AI516</f>
        <v>6.918530291362239E-5</v>
      </c>
      <c r="AK516" s="52">
        <f t="shared" ref="AK516:AK579" si="28">AI516/AH516</f>
        <v>0.99408200616314235</v>
      </c>
    </row>
    <row r="517" spans="29:37" x14ac:dyDescent="0.2">
      <c r="AC517" s="44" t="s">
        <v>74</v>
      </c>
      <c r="AD517" s="45">
        <f>_xll.qlCalendarAdvance(calendar,AD516,AC517,,,trigger)</f>
        <v>58291</v>
      </c>
      <c r="AE517" s="45">
        <f>_xll.qlInterestRateIndexMaturity($V$5,AD517,trigger)</f>
        <v>58383</v>
      </c>
      <c r="AF517" s="49">
        <f>_xll.qlTenorBasisValue($V$13,AD517,trigger)</f>
        <v>1.5531207462994248E-4</v>
      </c>
      <c r="AG517" s="49">
        <f>_xll.qlTenorBasisForwardRate($V$13,AD517,_xll.ohTrigger($AA$9:$AA$12))</f>
        <v>1.1668751348253124E-2</v>
      </c>
      <c r="AH517" s="49">
        <f>_xll.qlTenorBasisForwardRate2($V$13,AD517,AE517,_xll.ohTrigger($AA$9:$AA$12))</f>
        <v>1.1668751348253124E-2</v>
      </c>
      <c r="AI517" s="49">
        <f>_xll.qlIndexFixing($V$5,_xll.qlInterestRateIndexFixingDate($V$5,AD517,trigger),,trigger)</f>
        <v>1.159923882865445E-2</v>
      </c>
      <c r="AJ517" s="49">
        <f t="shared" si="27"/>
        <v>6.9512519598673855E-5</v>
      </c>
      <c r="AK517" s="52">
        <f t="shared" si="28"/>
        <v>0.99404284849988855</v>
      </c>
    </row>
    <row r="518" spans="29:37" x14ac:dyDescent="0.2">
      <c r="AC518" s="44" t="s">
        <v>74</v>
      </c>
      <c r="AD518" s="45">
        <f>_xll.qlCalendarAdvance(calendar,AD517,AC518,,,trigger)</f>
        <v>58322</v>
      </c>
      <c r="AE518" s="45">
        <f>_xll.qlInterestRateIndexMaturity($V$5,AD518,trigger)</f>
        <v>58413</v>
      </c>
      <c r="AF518" s="49">
        <f>_xll.qlTenorBasisValue($V$13,AD518,trigger)</f>
        <v>1.5504903154870146E-4</v>
      </c>
      <c r="AG518" s="49">
        <f>_xll.qlTenorBasisForwardRate($V$13,AD518,_xll.ohTrigger($AA$9:$AA$12))</f>
        <v>1.1649019504441967E-2</v>
      </c>
      <c r="AH518" s="49">
        <f>_xll.qlTenorBasisForwardRate2($V$13,AD518,AE518,_xll.ohTrigger($AA$9:$AA$12))</f>
        <v>1.1649019504441967E-2</v>
      </c>
      <c r="AI518" s="49">
        <f>_xll.qlIndexFixing($V$5,_xll.qlInterestRateIndexFixingDate($V$5,AD518,trigger),,trigger)</f>
        <v>1.157921885707705E-2</v>
      </c>
      <c r="AJ518" s="49">
        <f t="shared" si="27"/>
        <v>6.9800647364916951E-5</v>
      </c>
      <c r="AK518" s="52">
        <f t="shared" si="28"/>
        <v>0.99400802382223663</v>
      </c>
    </row>
    <row r="519" spans="29:37" x14ac:dyDescent="0.2">
      <c r="AC519" s="44" t="s">
        <v>74</v>
      </c>
      <c r="AD519" s="45">
        <f>_xll.qlCalendarAdvance(calendar,AD518,AC519,,,trigger)</f>
        <v>58354</v>
      </c>
      <c r="AE519" s="45">
        <f>_xll.qlInterestRateIndexMaturity($V$5,AD519,trigger)</f>
        <v>58446</v>
      </c>
      <c r="AF519" s="49">
        <f>_xll.qlTenorBasisValue($V$13,AD519,trigger)</f>
        <v>1.5478056794374884E-4</v>
      </c>
      <c r="AG519" s="49">
        <f>_xll.qlTenorBasisForwardRate($V$13,AD519,_xll.ohTrigger($AA$9:$AA$12))</f>
        <v>1.1629154109924876E-2</v>
      </c>
      <c r="AH519" s="49">
        <f>_xll.qlTenorBasisForwardRate2($V$13,AD519,AE519,_xll.ohTrigger($AA$9:$AA$12))</f>
        <v>1.1629154109924876E-2</v>
      </c>
      <c r="AI519" s="49">
        <f>_xll.qlIndexFixing($V$5,_xll.qlInterestRateIndexFixingDate($V$5,AD519,trigger),,trigger)</f>
        <v>1.1559054865087372E-2</v>
      </c>
      <c r="AJ519" s="49">
        <f t="shared" si="27"/>
        <v>7.0099244837503252E-5</v>
      </c>
      <c r="AK519" s="52">
        <f t="shared" si="28"/>
        <v>0.99397211145583864</v>
      </c>
    </row>
    <row r="520" spans="29:37" x14ac:dyDescent="0.2">
      <c r="AC520" s="44" t="s">
        <v>74</v>
      </c>
      <c r="AD520" s="45">
        <f>_xll.qlCalendarAdvance(calendar,AD519,AC520,,,trigger)</f>
        <v>58385</v>
      </c>
      <c r="AE520" s="45">
        <f>_xll.qlInterestRateIndexMaturity($V$5,AD520,trigger)</f>
        <v>58477</v>
      </c>
      <c r="AF520" s="49">
        <f>_xll.qlTenorBasisValue($V$13,AD520,trigger)</f>
        <v>1.5452343067196375E-4</v>
      </c>
      <c r="AG520" s="49">
        <f>_xll.qlTenorBasisForwardRate($V$13,AD520,_xll.ohTrigger($AA$9:$AA$12))</f>
        <v>1.1610750962255632E-2</v>
      </c>
      <c r="AH520" s="49">
        <f>_xll.qlTenorBasisForwardRate2($V$13,AD520,AE520,_xll.ohTrigger($AA$9:$AA$12))</f>
        <v>1.1610750962255632E-2</v>
      </c>
      <c r="AI520" s="49">
        <f>_xll.qlIndexFixing($V$5,_xll.qlInterestRateIndexFixingDate($V$5,AD520,trigger),,trigger)</f>
        <v>1.1540381355826754E-2</v>
      </c>
      <c r="AJ520" s="49">
        <f t="shared" si="27"/>
        <v>7.0369606428878281E-5</v>
      </c>
      <c r="AK520" s="52">
        <f t="shared" si="28"/>
        <v>0.99393927174412433</v>
      </c>
    </row>
    <row r="521" spans="29:37" x14ac:dyDescent="0.2">
      <c r="AC521" s="44" t="s">
        <v>74</v>
      </c>
      <c r="AD521" s="45">
        <f>_xll.qlCalendarAdvance(calendar,AD520,AC521,,,trigger)</f>
        <v>58417</v>
      </c>
      <c r="AE521" s="45">
        <f>_xll.qlInterestRateIndexMaturity($V$5,AD521,trigger)</f>
        <v>58508</v>
      </c>
      <c r="AF521" s="49">
        <f>_xll.qlTenorBasisValue($V$13,AD521,trigger)</f>
        <v>1.5426099706879282E-4</v>
      </c>
      <c r="AG521" s="49">
        <f>_xll.qlTenorBasisForwardRate($V$13,AD521,_xll.ohTrigger($AA$9:$AA$12))</f>
        <v>1.1592589295269263E-2</v>
      </c>
      <c r="AH521" s="49">
        <f>_xll.qlTenorBasisForwardRate2($V$13,AD521,AE521,_xll.ohTrigger($AA$9:$AA$12))</f>
        <v>1.1592589295269263E-2</v>
      </c>
      <c r="AI521" s="49">
        <f>_xll.qlIndexFixing($V$5,_xll.qlInterestRateIndexFixingDate($V$5,AD521,trigger),,trigger)</f>
        <v>1.1521959563945057E-2</v>
      </c>
      <c r="AJ521" s="49">
        <f t="shared" si="27"/>
        <v>7.0629731324205192E-5</v>
      </c>
      <c r="AK521" s="52">
        <f t="shared" si="28"/>
        <v>0.99390733773747786</v>
      </c>
    </row>
    <row r="522" spans="29:37" x14ac:dyDescent="0.2">
      <c r="AC522" s="44" t="s">
        <v>74</v>
      </c>
      <c r="AD522" s="45">
        <f>_xll.qlCalendarAdvance(calendar,AD521,AC522,,,trigger)</f>
        <v>58448</v>
      </c>
      <c r="AE522" s="45">
        <f>_xll.qlInterestRateIndexMaturity($V$5,AD522,trigger)</f>
        <v>58539</v>
      </c>
      <c r="AF522" s="49">
        <f>_xll.qlTenorBasisValue($V$13,AD522,trigger)</f>
        <v>1.5400963777256621E-4</v>
      </c>
      <c r="AG522" s="49">
        <f>_xll.qlTenorBasisForwardRate($V$13,AD522,_xll.ohTrigger($AA$9:$AA$12))</f>
        <v>1.1575624334299163E-2</v>
      </c>
      <c r="AH522" s="49">
        <f>_xll.qlTenorBasisForwardRate2($V$13,AD522,AE522,_xll.ohTrigger($AA$9:$AA$12))</f>
        <v>1.1575624334299163E-2</v>
      </c>
      <c r="AI522" s="49">
        <f>_xll.qlIndexFixing($V$5,_xll.qlInterestRateIndexFixingDate($V$5,AD522,trigger),,trigger)</f>
        <v>1.1504748736279163E-2</v>
      </c>
      <c r="AJ522" s="49">
        <f t="shared" si="27"/>
        <v>7.0875598019999597E-5</v>
      </c>
      <c r="AK522" s="52">
        <f t="shared" si="28"/>
        <v>0.99387716843833718</v>
      </c>
    </row>
    <row r="523" spans="29:37" x14ac:dyDescent="0.2">
      <c r="AC523" s="44" t="s">
        <v>74</v>
      </c>
      <c r="AD523" s="45">
        <f>_xll.qlCalendarAdvance(calendar,AD522,AC523,,,trigger)</f>
        <v>58480</v>
      </c>
      <c r="AE523" s="45">
        <f>_xll.qlInterestRateIndexMaturity($V$5,AD523,trigger)</f>
        <v>58571</v>
      </c>
      <c r="AF523" s="49">
        <f>_xll.qlTenorBasisValue($V$13,AD523,trigger)</f>
        <v>1.5375310356993224E-4</v>
      </c>
      <c r="AG523" s="49">
        <f>_xll.qlTenorBasisForwardRate($V$13,AD523,_xll.ohTrigger($AA$9:$AA$12))</f>
        <v>1.1558859980405506E-2</v>
      </c>
      <c r="AH523" s="49">
        <f>_xll.qlTenorBasisForwardRate2($V$13,AD523,AE523,_xll.ohTrigger($AA$9:$AA$12))</f>
        <v>1.1558859980405506E-2</v>
      </c>
      <c r="AI523" s="49">
        <f>_xll.qlIndexFixing($V$5,_xll.qlInterestRateIndexFixingDate($V$5,AD523,trigger),,trigger)</f>
        <v>1.1487743366041922E-2</v>
      </c>
      <c r="AJ523" s="49">
        <f t="shared" si="27"/>
        <v>7.1116614363583852E-5</v>
      </c>
      <c r="AK523" s="52">
        <f t="shared" si="28"/>
        <v>0.99384743698910272</v>
      </c>
    </row>
    <row r="524" spans="29:37" x14ac:dyDescent="0.2">
      <c r="AC524" s="44" t="s">
        <v>74</v>
      </c>
      <c r="AD524" s="45">
        <f>_xll.qlCalendarAdvance(calendar,AD523,AC524,,,trigger)</f>
        <v>58509</v>
      </c>
      <c r="AE524" s="45">
        <f>_xll.qlInterestRateIndexMaturity($V$5,AD524,trigger)</f>
        <v>58601</v>
      </c>
      <c r="AF524" s="49">
        <f>_xll.qlTenorBasisValue($V$13,AD524,trigger)</f>
        <v>1.5352316617538256E-4</v>
      </c>
      <c r="AG524" s="49">
        <f>_xll.qlTenorBasisForwardRate($V$13,AD524,_xll.ohTrigger($AA$9:$AA$12))</f>
        <v>1.1544268901453904E-2</v>
      </c>
      <c r="AH524" s="49">
        <f>_xll.qlTenorBasisForwardRate2($V$13,AD524,AE524,_xll.ohTrigger($AA$9:$AA$12))</f>
        <v>1.1544268901453904E-2</v>
      </c>
      <c r="AI524" s="49">
        <f>_xll.qlIndexFixing($V$5,_xll.qlInterestRateIndexFixingDate($V$5,AD524,trigger),,trigger)</f>
        <v>1.1472939446215028E-2</v>
      </c>
      <c r="AJ524" s="49">
        <f t="shared" si="27"/>
        <v>7.1329455238876294E-5</v>
      </c>
      <c r="AK524" s="52">
        <f t="shared" si="28"/>
        <v>0.99382122368702852</v>
      </c>
    </row>
    <row r="525" spans="29:37" x14ac:dyDescent="0.2">
      <c r="AC525" s="44" t="s">
        <v>74</v>
      </c>
      <c r="AD525" s="45">
        <f>_xll.qlCalendarAdvance(calendar,AD524,AC525,,,trigger)</f>
        <v>58540</v>
      </c>
      <c r="AE525" s="45">
        <f>_xll.qlInterestRateIndexMaturity($V$5,AD525,trigger)</f>
        <v>58631</v>
      </c>
      <c r="AF525" s="49">
        <f>_xll.qlTenorBasisValue($V$13,AD525,trigger)</f>
        <v>1.5328002032243996E-4</v>
      </c>
      <c r="AG525" s="49">
        <f>_xll.qlTenorBasisForwardRate($V$13,AD525,_xll.ohTrigger($AA$9:$AA$12))</f>
        <v>1.152947441070048E-2</v>
      </c>
      <c r="AH525" s="49">
        <f>_xll.qlTenorBasisForwardRate2($V$13,AD525,AE525,_xll.ohTrigger($AA$9:$AA$12))</f>
        <v>1.152947441070048E-2</v>
      </c>
      <c r="AI525" s="49">
        <f>_xll.qlIndexFixing($V$5,_xll.qlInterestRateIndexFixingDate($V$5,AD525,trigger),,trigger)</f>
        <v>1.1457940982484892E-2</v>
      </c>
      <c r="AJ525" s="49">
        <f t="shared" si="27"/>
        <v>7.1533428215588349E-5</v>
      </c>
      <c r="AK525" s="52">
        <f t="shared" si="28"/>
        <v>0.99379560371379994</v>
      </c>
    </row>
    <row r="526" spans="29:37" x14ac:dyDescent="0.2">
      <c r="AC526" s="44" t="s">
        <v>74</v>
      </c>
      <c r="AD526" s="45">
        <f>_xll.qlCalendarAdvance(calendar,AD525,AC526,,,trigger)</f>
        <v>58571</v>
      </c>
      <c r="AE526" s="45">
        <f>_xll.qlInterestRateIndexMaturity($V$5,AD526,trigger)</f>
        <v>58663</v>
      </c>
      <c r="AF526" s="49">
        <f>_xll.qlTenorBasisValue($V$13,AD526,trigger)</f>
        <v>1.5303958329543037E-4</v>
      </c>
      <c r="AG526" s="49">
        <f>_xll.qlTenorBasisForwardRate($V$13,AD526,_xll.ohTrigger($AA$9:$AA$12))</f>
        <v>1.1515305708465606E-2</v>
      </c>
      <c r="AH526" s="49">
        <f>_xll.qlTenorBasisForwardRate2($V$13,AD526,AE526,_xll.ohTrigger($AA$9:$AA$12))</f>
        <v>1.1515305708465606E-2</v>
      </c>
      <c r="AI526" s="49">
        <f>_xll.qlIndexFixing($V$5,_xll.qlInterestRateIndexFixingDate($V$5,AD526,trigger),,trigger)</f>
        <v>1.1443569638426637E-2</v>
      </c>
      <c r="AJ526" s="49">
        <f t="shared" si="27"/>
        <v>7.1736070038968744E-5</v>
      </c>
      <c r="AK526" s="52">
        <f t="shared" si="28"/>
        <v>0.99377037207216901</v>
      </c>
    </row>
    <row r="527" spans="29:37" x14ac:dyDescent="0.2">
      <c r="AC527" s="44" t="s">
        <v>74</v>
      </c>
      <c r="AD527" s="45">
        <f>_xll.qlCalendarAdvance(calendar,AD526,AC527,,,trigger)</f>
        <v>58602</v>
      </c>
      <c r="AE527" s="45">
        <f>_xll.qlInterestRateIndexMaturity($V$5,AD527,trigger)</f>
        <v>58694</v>
      </c>
      <c r="AF527" s="49">
        <f>_xll.qlTenorBasisValue($V$13,AD527,trigger)</f>
        <v>1.5280182597924143E-4</v>
      </c>
      <c r="AG527" s="49">
        <f>_xll.qlTenorBasisForwardRate($V$13,AD527,_xll.ohTrigger($AA$9:$AA$12))</f>
        <v>1.1501893455851857E-2</v>
      </c>
      <c r="AH527" s="49">
        <f>_xll.qlTenorBasisForwardRate2($V$13,AD527,AE527,_xll.ohTrigger($AA$9:$AA$12))</f>
        <v>1.1501893455851857E-2</v>
      </c>
      <c r="AI527" s="49">
        <f>_xll.qlIndexFixing($V$5,_xll.qlInterestRateIndexFixingDate($V$5,AD527,trigger),,trigger)</f>
        <v>1.1429972491739793E-2</v>
      </c>
      <c r="AJ527" s="49">
        <f t="shared" si="27"/>
        <v>7.1920964112064112E-5</v>
      </c>
      <c r="AK527" s="52">
        <f t="shared" si="28"/>
        <v>0.99374703266135089</v>
      </c>
    </row>
    <row r="528" spans="29:37" x14ac:dyDescent="0.2">
      <c r="AC528" s="44" t="s">
        <v>74</v>
      </c>
      <c r="AD528" s="45">
        <f>_xll.qlCalendarAdvance(calendar,AD527,AC528,,,trigger)</f>
        <v>58634</v>
      </c>
      <c r="AE528" s="45">
        <f>_xll.qlInterestRateIndexMaturity($V$5,AD528,trigger)</f>
        <v>58726</v>
      </c>
      <c r="AF528" s="49">
        <f>_xll.qlTenorBasisValue($V$13,AD528,trigger)</f>
        <v>1.5255917928982157E-4</v>
      </c>
      <c r="AG528" s="49">
        <f>_xll.qlTenorBasisForwardRate($V$13,AD528,_xll.ohTrigger($AA$9:$AA$12))</f>
        <v>1.1488796267081818E-2</v>
      </c>
      <c r="AH528" s="49">
        <f>_xll.qlTenorBasisForwardRate2($V$13,AD528,AE528,_xll.ohTrigger($AA$9:$AA$12))</f>
        <v>1.1488796267081818E-2</v>
      </c>
      <c r="AI528" s="49">
        <f>_xll.qlIndexFixing($V$5,_xll.qlInterestRateIndexFixingDate($V$5,AD528,trigger),,trigger)</f>
        <v>1.141669735437042E-2</v>
      </c>
      <c r="AJ528" s="49">
        <f t="shared" si="27"/>
        <v>7.2098912711397387E-5</v>
      </c>
      <c r="AK528" s="52">
        <f t="shared" si="28"/>
        <v>0.99372441541869982</v>
      </c>
    </row>
    <row r="529" spans="29:37" x14ac:dyDescent="0.2">
      <c r="AC529" s="44" t="s">
        <v>74</v>
      </c>
      <c r="AD529" s="45">
        <f>_xll.qlCalendarAdvance(calendar,AD528,AC529,,,trigger)</f>
        <v>58665</v>
      </c>
      <c r="AE529" s="45">
        <f>_xll.qlInterestRateIndexMaturity($V$5,AD529,trigger)</f>
        <v>58757</v>
      </c>
      <c r="AF529" s="49">
        <f>_xll.qlTenorBasisValue($V$13,AD529,trigger)</f>
        <v>1.5232677935293022E-4</v>
      </c>
      <c r="AG529" s="49">
        <f>_xll.qlTenorBasisForwardRate($V$13,AD529,_xll.ohTrigger($AA$9:$AA$12))</f>
        <v>1.1476832684776998E-2</v>
      </c>
      <c r="AH529" s="49">
        <f>_xll.qlTenorBasisForwardRate2($V$13,AD529,AE529,_xll.ohTrigger($AA$9:$AA$12))</f>
        <v>1.1476832684776998E-2</v>
      </c>
      <c r="AI529" s="49">
        <f>_xll.qlIndexFixing($V$5,_xll.qlInterestRateIndexFixingDate($V$5,AD529,trigger),,trigger)</f>
        <v>1.140457391508143E-2</v>
      </c>
      <c r="AJ529" s="49">
        <f t="shared" si="27"/>
        <v>7.225876969556809E-5</v>
      </c>
      <c r="AK529" s="52">
        <f t="shared" si="28"/>
        <v>0.99370394500989689</v>
      </c>
    </row>
    <row r="530" spans="29:37" x14ac:dyDescent="0.2">
      <c r="AC530" s="44" t="s">
        <v>74</v>
      </c>
      <c r="AD530" s="45">
        <f>_xll.qlCalendarAdvance(calendar,AD529,AC530,,,trigger)</f>
        <v>58697</v>
      </c>
      <c r="AE530" s="45">
        <f>_xll.qlInterestRateIndexMaturity($V$5,AD530,trigger)</f>
        <v>58788</v>
      </c>
      <c r="AF530" s="49">
        <f>_xll.qlTenorBasisValue($V$13,AD530,trigger)</f>
        <v>1.5208960238182839E-4</v>
      </c>
      <c r="AG530" s="49">
        <f>_xll.qlTenorBasisForwardRate($V$13,AD530,_xll.ohTrigger($AA$9:$AA$12))</f>
        <v>1.1465218218557538E-2</v>
      </c>
      <c r="AH530" s="49">
        <f>_xll.qlTenorBasisForwardRate2($V$13,AD530,AE530,_xll.ohTrigger($AA$9:$AA$12))</f>
        <v>1.1465218218557538E-2</v>
      </c>
      <c r="AI530" s="49">
        <f>_xll.qlIndexFixing($V$5,_xll.qlInterestRateIndexFixingDate($V$5,AD530,trigger),,trigger)</f>
        <v>1.1392811866945962E-2</v>
      </c>
      <c r="AJ530" s="49">
        <f t="shared" si="27"/>
        <v>7.2406351611575478E-5</v>
      </c>
      <c r="AK530" s="52">
        <f t="shared" si="28"/>
        <v>0.99368469485435706</v>
      </c>
    </row>
    <row r="531" spans="29:37" x14ac:dyDescent="0.2">
      <c r="AC531" s="44" t="s">
        <v>74</v>
      </c>
      <c r="AD531" s="45">
        <f>_xll.qlCalendarAdvance(calendar,AD530,AC531,,,trigger)</f>
        <v>58727</v>
      </c>
      <c r="AE531" s="45">
        <f>_xll.qlInterestRateIndexMaturity($V$5,AD531,trigger)</f>
        <v>58819</v>
      </c>
      <c r="AF531" s="49">
        <f>_xll.qlTenorBasisValue($V$13,AD531,trigger)</f>
        <v>1.5186973121956984E-4</v>
      </c>
      <c r="AG531" s="49">
        <f>_xll.qlTenorBasisForwardRate($V$13,AD531,_xll.ohTrigger($AA$9:$AA$12))</f>
        <v>1.1455043865653259E-2</v>
      </c>
      <c r="AH531" s="49">
        <f>_xll.qlTenorBasisForwardRate2($V$13,AD531,AE531,_xll.ohTrigger($AA$9:$AA$12))</f>
        <v>1.1455043865653259E-2</v>
      </c>
      <c r="AI531" s="49">
        <f>_xll.qlIndexFixing($V$5,_xll.qlInterestRateIndexFixingDate($V$5,AD531,trigger),,trigger)</f>
        <v>1.1382502471816207E-2</v>
      </c>
      <c r="AJ531" s="49">
        <f t="shared" si="27"/>
        <v>7.2541393837052132E-5</v>
      </c>
      <c r="AK531" s="52">
        <f t="shared" si="28"/>
        <v>0.99366729672205278</v>
      </c>
    </row>
    <row r="532" spans="29:37" x14ac:dyDescent="0.2">
      <c r="AC532" s="44" t="s">
        <v>74</v>
      </c>
      <c r="AD532" s="45">
        <f>_xll.qlCalendarAdvance(calendar,AD531,AC532,,,trigger)</f>
        <v>58760</v>
      </c>
      <c r="AE532" s="45">
        <f>_xll.qlInterestRateIndexMaturity($V$5,AD532,trigger)</f>
        <v>58852</v>
      </c>
      <c r="AF532" s="49">
        <f>_xll.qlTenorBasisValue($V$13,AD532,trigger)</f>
        <v>1.5163061690746899E-4</v>
      </c>
      <c r="AG532" s="49">
        <f>_xll.qlTenorBasisForwardRate($V$13,AD532,_xll.ohTrigger($AA$9:$AA$12))</f>
        <v>1.1444609154441643E-2</v>
      </c>
      <c r="AH532" s="49">
        <f>_xll.qlTenorBasisForwardRate2($V$13,AD532,AE532,_xll.ohTrigger($AA$9:$AA$12))</f>
        <v>1.1444609154441643E-2</v>
      </c>
      <c r="AI532" s="49">
        <f>_xll.qlIndexFixing($V$5,_xll.qlInterestRateIndexFixingDate($V$5,AD532,trigger),,trigger)</f>
        <v>1.1371937548552149E-2</v>
      </c>
      <c r="AJ532" s="49">
        <f t="shared" si="27"/>
        <v>7.2671605889494673E-5</v>
      </c>
      <c r="AK532" s="52">
        <f t="shared" si="28"/>
        <v>0.99365014524228723</v>
      </c>
    </row>
    <row r="533" spans="29:37" x14ac:dyDescent="0.2">
      <c r="AC533" s="44" t="s">
        <v>74</v>
      </c>
      <c r="AD533" s="45">
        <f>_xll.qlCalendarAdvance(calendar,AD532,AC533,,,trigger)</f>
        <v>58790</v>
      </c>
      <c r="AE533" s="45">
        <f>_xll.qlInterestRateIndexMaturity($V$5,AD533,trigger)</f>
        <v>58880</v>
      </c>
      <c r="AF533" s="49">
        <f>_xll.qlTenorBasisValue($V$13,AD533,trigger)</f>
        <v>1.5141570787021157E-4</v>
      </c>
      <c r="AG533" s="49">
        <f>_xll.qlTenorBasisForwardRate($V$13,AD533,_xll.ohTrigger($AA$9:$AA$12))</f>
        <v>1.1435731804358085E-2</v>
      </c>
      <c r="AH533" s="49">
        <f>_xll.qlTenorBasisForwardRate2($V$13,AD533,AE533,_xll.ohTrigger($AA$9:$AA$12))</f>
        <v>1.1435731804358085E-2</v>
      </c>
      <c r="AI533" s="49">
        <f>_xll.qlIndexFixing($V$5,_xll.qlInterestRateIndexFixingDate($V$5,AD533,trigger),,trigger)</f>
        <v>1.1362961798680793E-2</v>
      </c>
      <c r="AJ533" s="49">
        <f t="shared" si="27"/>
        <v>7.2770005677291749E-5</v>
      </c>
      <c r="AK533" s="52">
        <f t="shared" si="28"/>
        <v>0.9936366113754469</v>
      </c>
    </row>
    <row r="534" spans="29:37" x14ac:dyDescent="0.2">
      <c r="AC534" s="44" t="s">
        <v>74</v>
      </c>
      <c r="AD534" s="45">
        <f>_xll.qlCalendarAdvance(calendar,AD533,AC534,,,trigger)</f>
        <v>58823</v>
      </c>
      <c r="AE534" s="45">
        <f>_xll.qlInterestRateIndexMaturity($V$5,AD534,trigger)</f>
        <v>58914</v>
      </c>
      <c r="AF534" s="49">
        <f>_xll.qlTenorBasisValue($V$13,AD534,trigger)</f>
        <v>1.5118199206794541E-4</v>
      </c>
      <c r="AG534" s="49">
        <f>_xll.qlTenorBasisForwardRate($V$13,AD534,_xll.ohTrigger($AA$9:$AA$12))</f>
        <v>1.1426872874857252E-2</v>
      </c>
      <c r="AH534" s="49">
        <f>_xll.qlTenorBasisForwardRate2($V$13,AD534,AE534,_xll.ohTrigger($AA$9:$AA$12))</f>
        <v>1.1426872874857252E-2</v>
      </c>
      <c r="AI534" s="49">
        <f>_xll.qlIndexFixing($V$5,_xll.qlInterestRateIndexFixingDate($V$5,AD534,trigger),,trigger)</f>
        <v>1.1353995469501095E-2</v>
      </c>
      <c r="AJ534" s="49">
        <f t="shared" si="27"/>
        <v>7.2877405356157332E-5</v>
      </c>
      <c r="AK534" s="52">
        <f t="shared" si="28"/>
        <v>0.99362227915246082</v>
      </c>
    </row>
    <row r="535" spans="29:37" x14ac:dyDescent="0.2">
      <c r="AC535" s="44" t="s">
        <v>74</v>
      </c>
      <c r="AD535" s="45">
        <f>_xll.qlCalendarAdvance(calendar,AD534,AC535,,,trigger)</f>
        <v>58854</v>
      </c>
      <c r="AE535" s="45">
        <f>_xll.qlInterestRateIndexMaturity($V$5,AD535,trigger)</f>
        <v>58943</v>
      </c>
      <c r="AF535" s="49">
        <f>_xll.qlTenorBasisValue($V$13,AD535,trigger)</f>
        <v>1.5096497439301282E-4</v>
      </c>
      <c r="AG535" s="49">
        <f>_xll.qlTenorBasisForwardRate($V$13,AD535,_xll.ohTrigger($AA$9:$AA$12))</f>
        <v>1.141910531579696E-2</v>
      </c>
      <c r="AH535" s="49">
        <f>_xll.qlTenorBasisForwardRate2($V$13,AD535,AE535,_xll.ohTrigger($AA$9:$AA$12))</f>
        <v>1.141910531579696E-2</v>
      </c>
      <c r="AI535" s="49">
        <f>_xll.qlIndexFixing($V$5,_xll.qlInterestRateIndexFixingDate($V$5,AD535,trigger),,trigger)</f>
        <v>1.1346150476472224E-2</v>
      </c>
      <c r="AJ535" s="49">
        <f t="shared" si="27"/>
        <v>7.2954839324736523E-5</v>
      </c>
      <c r="AK535" s="52">
        <f t="shared" si="28"/>
        <v>0.99361115977940828</v>
      </c>
    </row>
    <row r="536" spans="29:37" x14ac:dyDescent="0.2">
      <c r="AC536" s="44" t="s">
        <v>74</v>
      </c>
      <c r="AD536" s="45">
        <f>_xll.qlCalendarAdvance(calendar,AD535,AC536,,,trigger)</f>
        <v>58882</v>
      </c>
      <c r="AE536" s="45">
        <f>_xll.qlInterestRateIndexMaturity($V$5,AD536,trigger)</f>
        <v>58974</v>
      </c>
      <c r="AF536" s="49">
        <f>_xll.qlTenorBasisValue($V$13,AD536,trigger)</f>
        <v>1.5077104545271379E-4</v>
      </c>
      <c r="AG536" s="49">
        <f>_xll.qlTenorBasisForwardRate($V$13,AD536,_xll.ohTrigger($AA$9:$AA$12))</f>
        <v>1.1413044166770166E-2</v>
      </c>
      <c r="AH536" s="49">
        <f>_xll.qlTenorBasisForwardRate2($V$13,AD536,AE536,_xll.ohTrigger($AA$9:$AA$12))</f>
        <v>1.1413044166770166E-2</v>
      </c>
      <c r="AI536" s="49">
        <f>_xll.qlIndexFixing($V$5,_xll.qlInterestRateIndexFixingDate($V$5,AD536,trigger),,trigger)</f>
        <v>1.1340013636260211E-2</v>
      </c>
      <c r="AJ536" s="49">
        <f t="shared" si="27"/>
        <v>7.303053050995538E-5</v>
      </c>
      <c r="AK536" s="52">
        <f t="shared" si="28"/>
        <v>0.99360113485562518</v>
      </c>
    </row>
    <row r="537" spans="29:37" x14ac:dyDescent="0.2">
      <c r="AC537" s="44" t="s">
        <v>74</v>
      </c>
      <c r="AD537" s="45">
        <f>_xll.qlCalendarAdvance(calendar,AD536,AC537,,,trigger)</f>
        <v>58914</v>
      </c>
      <c r="AE537" s="45">
        <f>_xll.qlInterestRateIndexMaturity($V$5,AD537,trigger)</f>
        <v>59005</v>
      </c>
      <c r="AF537" s="49">
        <f>_xll.qlTenorBasisValue($V$13,AD537,trigger)</f>
        <v>1.5055181231670391E-4</v>
      </c>
      <c r="AG537" s="49">
        <f>_xll.qlTenorBasisForwardRate($V$13,AD537,_xll.ohTrigger($AA$9:$AA$12))</f>
        <v>1.1406500777425835E-2</v>
      </c>
      <c r="AH537" s="49">
        <f>_xll.qlTenorBasisForwardRate2($V$13,AD537,AE537,_xll.ohTrigger($AA$9:$AA$12))</f>
        <v>1.1406500777425835E-2</v>
      </c>
      <c r="AI537" s="49">
        <f>_xll.qlIndexFixing($V$5,_xll.qlInterestRateIndexFixingDate($V$5,AD537,trigger),,trigger)</f>
        <v>1.1333411205249303E-2</v>
      </c>
      <c r="AJ537" s="49">
        <f t="shared" si="27"/>
        <v>7.3089572176531989E-5</v>
      </c>
      <c r="AK537" s="52">
        <f t="shared" si="28"/>
        <v>0.99359228797659127</v>
      </c>
    </row>
    <row r="538" spans="29:37" x14ac:dyDescent="0.2">
      <c r="AC538" s="44" t="s">
        <v>74</v>
      </c>
      <c r="AD538" s="45">
        <f>_xll.qlCalendarAdvance(calendar,AD537,AC538,,,trigger)</f>
        <v>58944</v>
      </c>
      <c r="AE538" s="45">
        <f>_xll.qlInterestRateIndexMaturity($V$5,AD538,trigger)</f>
        <v>59036</v>
      </c>
      <c r="AF538" s="49">
        <f>_xll.qlTenorBasisValue($V$13,AD538,trigger)</f>
        <v>1.5034858185506179E-4</v>
      </c>
      <c r="AG538" s="49">
        <f>_xll.qlTenorBasisForwardRate($V$13,AD538,_xll.ohTrigger($AA$9:$AA$12))</f>
        <v>1.1401232660488427E-2</v>
      </c>
      <c r="AH538" s="49">
        <f>_xll.qlTenorBasisForwardRate2($V$13,AD538,AE538,_xll.ohTrigger($AA$9:$AA$12))</f>
        <v>1.1401232660488427E-2</v>
      </c>
      <c r="AI538" s="49">
        <f>_xll.qlIndexFixing($V$5,_xll.qlInterestRateIndexFixingDate($V$5,AD538,trigger),,trigger)</f>
        <v>1.1328093912162024E-2</v>
      </c>
      <c r="AJ538" s="49">
        <f t="shared" si="27"/>
        <v>7.313874832640295E-5</v>
      </c>
      <c r="AK538" s="52">
        <f t="shared" si="28"/>
        <v>0.99358501396258059</v>
      </c>
    </row>
    <row r="539" spans="29:37" x14ac:dyDescent="0.2">
      <c r="AC539" s="44" t="s">
        <v>74</v>
      </c>
      <c r="AD539" s="45">
        <f>_xll.qlCalendarAdvance(calendar,AD538,AC539,,,trigger)</f>
        <v>58977</v>
      </c>
      <c r="AE539" s="45">
        <f>_xll.qlInterestRateIndexMaturity($V$5,AD539,trigger)</f>
        <v>59069</v>
      </c>
      <c r="AF539" s="49">
        <f>_xll.qlTenorBasisValue($V$13,AD539,trigger)</f>
        <v>1.5012757140684047E-4</v>
      </c>
      <c r="AG539" s="49">
        <f>_xll.qlTenorBasisForwardRate($V$13,AD539,_xll.ohTrigger($AA$9:$AA$12))</f>
        <v>1.1396108151572954E-2</v>
      </c>
      <c r="AH539" s="49">
        <f>_xll.qlTenorBasisForwardRate2($V$13,AD539,AE539,_xll.ohTrigger($AA$9:$AA$12))</f>
        <v>1.1396108151572954E-2</v>
      </c>
      <c r="AI539" s="49">
        <f>_xll.qlIndexFixing($V$5,_xll.qlInterestRateIndexFixingDate($V$5,AD539,trigger),,trigger)</f>
        <v>1.1322932272668809E-2</v>
      </c>
      <c r="AJ539" s="49">
        <f t="shared" si="27"/>
        <v>7.3175878904145619E-5</v>
      </c>
      <c r="AK539" s="52">
        <f t="shared" si="28"/>
        <v>0.99357887114347498</v>
      </c>
    </row>
    <row r="540" spans="29:37" x14ac:dyDescent="0.2">
      <c r="AC540" s="44" t="s">
        <v>74</v>
      </c>
      <c r="AD540" s="45">
        <f>_xll.qlCalendarAdvance(calendar,AD539,AC540,,,trigger)</f>
        <v>59007</v>
      </c>
      <c r="AE540" s="45">
        <f>_xll.qlInterestRateIndexMaturity($V$5,AD540,trigger)</f>
        <v>59099</v>
      </c>
      <c r="AF540" s="49">
        <f>_xll.qlTenorBasisValue($V$13,AD540,trigger)</f>
        <v>1.4992893965854733E-4</v>
      </c>
      <c r="AG540" s="49">
        <f>_xll.qlTenorBasisForwardRate($V$13,AD540,_xll.ohTrigger($AA$9:$AA$12))</f>
        <v>1.139215016841E-2</v>
      </c>
      <c r="AH540" s="49">
        <f>_xll.qlTenorBasisForwardRate2($V$13,AD540,AE540,_xll.ohTrigger($AA$9:$AA$12))</f>
        <v>1.139215016841E-2</v>
      </c>
      <c r="AI540" s="49">
        <f>_xll.qlIndexFixing($V$5,_xll.qlInterestRateIndexFixingDate($V$5,AD540,trigger),,trigger)</f>
        <v>1.1318952902707435E-2</v>
      </c>
      <c r="AJ540" s="49">
        <f t="shared" si="27"/>
        <v>7.3197265702564657E-5</v>
      </c>
      <c r="AK540" s="52">
        <f t="shared" si="28"/>
        <v>0.99357476291828228</v>
      </c>
    </row>
    <row r="541" spans="29:37" x14ac:dyDescent="0.2">
      <c r="AC541" s="44" t="s">
        <v>74</v>
      </c>
      <c r="AD541" s="45">
        <f>_xll.qlCalendarAdvance(calendar,AD540,AC541,,,trigger)</f>
        <v>59040</v>
      </c>
      <c r="AE541" s="45">
        <f>_xll.qlInterestRateIndexMaturity($V$5,AD541,trigger)</f>
        <v>59132</v>
      </c>
      <c r="AF541" s="49">
        <f>_xll.qlTenorBasisValue($V$13,AD541,trigger)</f>
        <v>1.4971293213507418E-4</v>
      </c>
      <c r="AG541" s="49">
        <f>_xll.qlTenorBasisForwardRate($V$13,AD541,_xll.ohTrigger($AA$9:$AA$12))</f>
        <v>1.138856708851026E-2</v>
      </c>
      <c r="AH541" s="49">
        <f>_xll.qlTenorBasisForwardRate2($V$13,AD541,AE541,_xll.ohTrigger($AA$9:$AA$12))</f>
        <v>1.138856708851026E-2</v>
      </c>
      <c r="AI541" s="49">
        <f>_xll.qlIndexFixing($V$5,_xll.qlInterestRateIndexFixingDate($V$5,AD541,trigger),,trigger)</f>
        <v>1.1315359925742789E-2</v>
      </c>
      <c r="AJ541" s="49">
        <f t="shared" si="27"/>
        <v>7.3207162767471856E-5</v>
      </c>
      <c r="AK541" s="52">
        <f t="shared" si="28"/>
        <v>0.99357187237002542</v>
      </c>
    </row>
    <row r="542" spans="29:37" x14ac:dyDescent="0.2">
      <c r="AC542" s="44" t="s">
        <v>74</v>
      </c>
      <c r="AD542" s="45">
        <f>_xll.qlCalendarAdvance(calendar,AD541,AC542,,,trigger)</f>
        <v>59071</v>
      </c>
      <c r="AE542" s="45">
        <f>_xll.qlInterestRateIndexMaturity($V$5,AD542,trigger)</f>
        <v>59162</v>
      </c>
      <c r="AF542" s="49">
        <f>_xll.qlTenorBasisValue($V$13,AD542,trigger)</f>
        <v>1.4951236371066166E-4</v>
      </c>
      <c r="AG542" s="49">
        <f>_xll.qlTenorBasisForwardRate($V$13,AD542,_xll.ohTrigger($AA$9:$AA$12))</f>
        <v>1.1385787867063136E-2</v>
      </c>
      <c r="AH542" s="49">
        <f>_xll.qlTenorBasisForwardRate2($V$13,AD542,AE542,_xll.ohTrigger($AA$9:$AA$12))</f>
        <v>1.1385787867063136E-2</v>
      </c>
      <c r="AI542" s="49">
        <f>_xll.qlIndexFixing($V$5,_xll.qlInterestRateIndexFixingDate($V$5,AD542,trigger),,trigger)</f>
        <v>1.1312586478000304E-2</v>
      </c>
      <c r="AJ542" s="49">
        <f t="shared" si="27"/>
        <v>7.3201389062832467E-5</v>
      </c>
      <c r="AK542" s="52">
        <f t="shared" si="28"/>
        <v>0.99357081038945139</v>
      </c>
    </row>
    <row r="543" spans="29:37" x14ac:dyDescent="0.2">
      <c r="AC543" s="44" t="s">
        <v>74</v>
      </c>
      <c r="AD543" s="45">
        <f>_xll.qlCalendarAdvance(calendar,AD542,AC543,,,trigger)</f>
        <v>59103</v>
      </c>
      <c r="AE543" s="45">
        <f>_xll.qlInterestRateIndexMaturity($V$5,AD543,trigger)</f>
        <v>59195</v>
      </c>
      <c r="AF543" s="49">
        <f>_xll.qlTenorBasisValue($V$13,AD543,trigger)</f>
        <v>1.4930768423503945E-4</v>
      </c>
      <c r="AG543" s="49">
        <f>_xll.qlTenorBasisForwardRate($V$13,AD543,_xll.ohTrigger($AA$9:$AA$12))</f>
        <v>1.1383968608867971E-2</v>
      </c>
      <c r="AH543" s="49">
        <f>_xll.qlTenorBasisForwardRate2($V$13,AD543,AE543,_xll.ohTrigger($AA$9:$AA$12))</f>
        <v>1.1383968608867971E-2</v>
      </c>
      <c r="AI543" s="49">
        <f>_xll.qlIndexFixing($V$5,_xll.qlInterestRateIndexFixingDate($V$5,AD543,trigger),,trigger)</f>
        <v>1.1310782285805244E-2</v>
      </c>
      <c r="AJ543" s="49">
        <f t="shared" si="27"/>
        <v>7.3186323062727002E-5</v>
      </c>
      <c r="AK543" s="52">
        <f t="shared" si="28"/>
        <v>0.99357110638852997</v>
      </c>
    </row>
    <row r="544" spans="29:37" x14ac:dyDescent="0.2">
      <c r="AC544" s="44" t="s">
        <v>74</v>
      </c>
      <c r="AD544" s="45">
        <f>_xll.qlCalendarAdvance(calendar,AD543,AC544,,,trigger)</f>
        <v>59134</v>
      </c>
      <c r="AE544" s="45">
        <f>_xll.qlInterestRateIndexMaturity($V$5,AD544,trigger)</f>
        <v>59226</v>
      </c>
      <c r="AF544" s="49">
        <f>_xll.qlTenorBasisValue($V$13,AD544,trigger)</f>
        <v>1.4911166111379877E-4</v>
      </c>
      <c r="AG544" s="49">
        <f>_xll.qlTenorBasisForwardRate($V$13,AD544,_xll.ohTrigger($AA$9:$AA$12))</f>
        <v>1.1382786016910567E-2</v>
      </c>
      <c r="AH544" s="49">
        <f>_xll.qlTenorBasisForwardRate2($V$13,AD544,AE544,_xll.ohTrigger($AA$9:$AA$12))</f>
        <v>1.1382786016910567E-2</v>
      </c>
      <c r="AI544" s="49">
        <f>_xll.qlIndexFixing($V$5,_xll.qlInterestRateIndexFixingDate($V$5,AD544,trigger),,trigger)</f>
        <v>1.1309629134771453E-2</v>
      </c>
      <c r="AJ544" s="49">
        <f t="shared" si="27"/>
        <v>7.3156882139114796E-5</v>
      </c>
      <c r="AK544" s="52">
        <f t="shared" si="28"/>
        <v>0.99357302491407362</v>
      </c>
    </row>
    <row r="545" spans="29:37" x14ac:dyDescent="0.2">
      <c r="AC545" s="44" t="s">
        <v>74</v>
      </c>
      <c r="AD545" s="45">
        <f>_xll.qlCalendarAdvance(calendar,AD544,AC545,,,trigger)</f>
        <v>59167</v>
      </c>
      <c r="AE545" s="45">
        <f>_xll.qlInterestRateIndexMaturity($V$5,AD545,trigger)</f>
        <v>59258</v>
      </c>
      <c r="AF545" s="49">
        <f>_xll.qlTenorBasisValue($V$13,AD545,trigger)</f>
        <v>1.4890540807816177E-4</v>
      </c>
      <c r="AG545" s="49">
        <f>_xll.qlTenorBasisForwardRate($V$13,AD545,_xll.ohTrigger($AA$9:$AA$12))</f>
        <v>1.1382125740066761E-2</v>
      </c>
      <c r="AH545" s="49">
        <f>_xll.qlTenorBasisForwardRate2($V$13,AD545,AE545,_xll.ohTrigger($AA$9:$AA$12))</f>
        <v>1.1382125740066761E-2</v>
      </c>
      <c r="AI545" s="49">
        <f>_xll.qlIndexFixing($V$5,_xll.qlInterestRateIndexFixingDate($V$5,AD545,trigger),,trigger)</f>
        <v>1.1309015540973789E-2</v>
      </c>
      <c r="AJ545" s="49">
        <f t="shared" si="27"/>
        <v>7.3110199092972505E-5</v>
      </c>
      <c r="AK545" s="52">
        <f t="shared" si="28"/>
        <v>0.99357675352016062</v>
      </c>
    </row>
    <row r="546" spans="29:37" x14ac:dyDescent="0.2">
      <c r="AC546" s="44" t="s">
        <v>74</v>
      </c>
      <c r="AD546" s="45">
        <f>_xll.qlCalendarAdvance(calendar,AD545,AC546,,,trigger)</f>
        <v>59198</v>
      </c>
      <c r="AE546" s="45">
        <f>_xll.qlInterestRateIndexMaturity($V$5,AD546,trigger)</f>
        <v>59288</v>
      </c>
      <c r="AF546" s="49">
        <f>_xll.qlTenorBasisValue($V$13,AD546,trigger)</f>
        <v>1.4871390030745169E-4</v>
      </c>
      <c r="AG546" s="49">
        <f>_xll.qlTenorBasisForwardRate($V$13,AD546,_xll.ohTrigger($AA$9:$AA$12))</f>
        <v>1.138220694162051E-2</v>
      </c>
      <c r="AH546" s="49">
        <f>_xll.qlTenorBasisForwardRate2($V$13,AD546,AE546,_xll.ohTrigger($AA$9:$AA$12))</f>
        <v>1.138220694162051E-2</v>
      </c>
      <c r="AI546" s="49">
        <f>_xll.qlIndexFixing($V$5,_xll.qlInterestRateIndexFixingDate($V$5,AD546,trigger),,trigger)</f>
        <v>1.1309153384461368E-2</v>
      </c>
      <c r="AJ546" s="49">
        <f t="shared" si="27"/>
        <v>7.3053557159141747E-5</v>
      </c>
      <c r="AK546" s="52">
        <f t="shared" si="28"/>
        <v>0.99358177570186212</v>
      </c>
    </row>
    <row r="547" spans="29:37" x14ac:dyDescent="0.2">
      <c r="AC547" s="44" t="s">
        <v>74</v>
      </c>
      <c r="AD547" s="45">
        <f>_xll.qlCalendarAdvance(calendar,AD546,AC547,,,trigger)</f>
        <v>59229</v>
      </c>
      <c r="AE547" s="45">
        <f>_xll.qlInterestRateIndexMaturity($V$5,AD547,trigger)</f>
        <v>59320</v>
      </c>
      <c r="AF547" s="49">
        <f>_xll.qlTenorBasisValue($V$13,AD547,trigger)</f>
        <v>1.48524543313936E-4</v>
      </c>
      <c r="AG547" s="49">
        <f>_xll.qlTenorBasisForwardRate($V$13,AD547,_xll.ohTrigger($AA$9:$AA$12))</f>
        <v>1.1383391439883364E-2</v>
      </c>
      <c r="AH547" s="49">
        <f>_xll.qlTenorBasisForwardRate2($V$13,AD547,AE547,_xll.ohTrigger($AA$9:$AA$12))</f>
        <v>1.1383391439883364E-2</v>
      </c>
      <c r="AI547" s="49">
        <f>_xll.qlIndexFixing($V$5,_xll.qlInterestRateIndexFixingDate($V$5,AD547,trigger),,trigger)</f>
        <v>1.1310404838122323E-2</v>
      </c>
      <c r="AJ547" s="49">
        <f t="shared" si="27"/>
        <v>7.2986601761040881E-5</v>
      </c>
      <c r="AK547" s="52">
        <f t="shared" si="28"/>
        <v>0.99358832539964126</v>
      </c>
    </row>
    <row r="548" spans="29:37" x14ac:dyDescent="0.2">
      <c r="AC548" s="44" t="s">
        <v>74</v>
      </c>
      <c r="AD548" s="45">
        <f>_xll.qlCalendarAdvance(calendar,AD547,AC548,,,trigger)</f>
        <v>59258</v>
      </c>
      <c r="AE548" s="45">
        <f>_xll.qlInterestRateIndexMaturity($V$5,AD548,trigger)</f>
        <v>59350</v>
      </c>
      <c r="AF548" s="49">
        <f>_xll.qlTenorBasisValue($V$13,AD548,trigger)</f>
        <v>1.4834932929281037E-4</v>
      </c>
      <c r="AG548" s="49">
        <f>_xll.qlTenorBasisForwardRate($V$13,AD548,_xll.ohTrigger($AA$9:$AA$12))</f>
        <v>1.1385179578997363E-2</v>
      </c>
      <c r="AH548" s="49">
        <f>_xll.qlTenorBasisForwardRate2($V$13,AD548,AE548,_xll.ohTrigger($AA$9:$AA$12))</f>
        <v>1.1385179578997363E-2</v>
      </c>
      <c r="AI548" s="49">
        <f>_xll.qlIndexFixing($V$5,_xll.qlInterestRateIndexFixingDate($V$5,AD548,trigger),,trigger)</f>
        <v>1.1312267476089913E-2</v>
      </c>
      <c r="AJ548" s="49">
        <f t="shared" si="27"/>
        <v>7.2912102907449552E-5</v>
      </c>
      <c r="AK548" s="52">
        <f t="shared" si="28"/>
        <v>0.99359587590151388</v>
      </c>
    </row>
    <row r="549" spans="29:37" x14ac:dyDescent="0.2">
      <c r="AC549" s="44" t="s">
        <v>74</v>
      </c>
      <c r="AD549" s="45">
        <f>_xll.qlCalendarAdvance(calendar,AD548,AC549,,,trigger)</f>
        <v>59289</v>
      </c>
      <c r="AE549" s="45">
        <f>_xll.qlInterestRateIndexMaturity($V$5,AD549,trigger)</f>
        <v>59383</v>
      </c>
      <c r="AF549" s="49">
        <f>_xll.qlTenorBasisValue($V$13,AD549,trigger)</f>
        <v>1.4816406886825713E-4</v>
      </c>
      <c r="AG549" s="49">
        <f>_xll.qlTenorBasisForwardRate($V$13,AD549,_xll.ohTrigger($AA$9:$AA$12))</f>
        <v>1.1388018833431197E-2</v>
      </c>
      <c r="AH549" s="49">
        <f>_xll.qlTenorBasisForwardRate2($V$13,AD549,AE549,_xll.ohTrigger($AA$9:$AA$12))</f>
        <v>1.1388018833431197E-2</v>
      </c>
      <c r="AI549" s="49">
        <f>_xll.qlIndexFixing($V$5,_xll.qlInterestRateIndexFixingDate($V$5,AD549,trigger),,trigger)</f>
        <v>1.1315198611485996E-2</v>
      </c>
      <c r="AJ549" s="49">
        <f t="shared" si="27"/>
        <v>7.2820221945201283E-5</v>
      </c>
      <c r="AK549" s="52">
        <f t="shared" si="28"/>
        <v>0.99360554078718</v>
      </c>
    </row>
    <row r="550" spans="29:37" x14ac:dyDescent="0.2">
      <c r="AC550" s="44" t="s">
        <v>74</v>
      </c>
      <c r="AD550" s="45">
        <f>_xll.qlCalendarAdvance(calendar,AD549,AC550,,,trigger)</f>
        <v>59320</v>
      </c>
      <c r="AE550" s="45">
        <f>_xll.qlInterestRateIndexMaturity($V$5,AD550,trigger)</f>
        <v>59412</v>
      </c>
      <c r="AF550" s="49">
        <f>_xll.qlTenorBasisValue($V$13,AD550,trigger)</f>
        <v>1.4798089125234707E-4</v>
      </c>
      <c r="AG550" s="49">
        <f>_xll.qlTenorBasisForwardRate($V$13,AD550,_xll.ohTrigger($AA$9:$AA$12))</f>
        <v>1.1390650452391671E-2</v>
      </c>
      <c r="AH550" s="49">
        <f>_xll.qlTenorBasisForwardRate2($V$13,AD550,AE550,_xll.ohTrigger($AA$9:$AA$12))</f>
        <v>1.1390650452391671E-2</v>
      </c>
      <c r="AI550" s="49">
        <f>_xll.qlIndexFixing($V$5,_xll.qlInterestRateIndexFixingDate($V$5,AD550,trigger),,trigger)</f>
        <v>1.1317937220544711E-2</v>
      </c>
      <c r="AJ550" s="49">
        <f t="shared" si="27"/>
        <v>7.2713231846960324E-5</v>
      </c>
      <c r="AK550" s="52">
        <f t="shared" si="28"/>
        <v>0.99361641091956321</v>
      </c>
    </row>
    <row r="551" spans="29:37" x14ac:dyDescent="0.2">
      <c r="AC551" s="44" t="s">
        <v>74</v>
      </c>
      <c r="AD551" s="45">
        <f>_xll.qlCalendarAdvance(calendar,AD550,AC551,,,trigger)</f>
        <v>59351</v>
      </c>
      <c r="AE551" s="45">
        <f>_xll.qlInterestRateIndexMaturity($V$5,AD551,trigger)</f>
        <v>59443</v>
      </c>
      <c r="AF551" s="49">
        <f>_xll.qlTenorBasisValue($V$13,AD551,trigger)</f>
        <v>1.4779977376200857E-4</v>
      </c>
      <c r="AG551" s="49">
        <f>_xll.qlTenorBasisForwardRate($V$13,AD551,_xll.ohTrigger($AA$9:$AA$12))</f>
        <v>1.1394454349995533E-2</v>
      </c>
      <c r="AH551" s="49">
        <f>_xll.qlTenorBasisForwardRate2($V$13,AD551,AE551,_xll.ohTrigger($AA$9:$AA$12))</f>
        <v>1.1394454349995533E-2</v>
      </c>
      <c r="AI551" s="49">
        <f>_xll.qlIndexFixing($V$5,_xll.qlInterestRateIndexFixingDate($V$5,AD551,trigger),,trigger)</f>
        <v>1.1321859740665598E-2</v>
      </c>
      <c r="AJ551" s="49">
        <f t="shared" si="27"/>
        <v>7.2594609329934209E-5</v>
      </c>
      <c r="AK551" s="52">
        <f t="shared" si="28"/>
        <v>0.99362895255006545</v>
      </c>
    </row>
    <row r="552" spans="29:37" x14ac:dyDescent="0.2">
      <c r="AC552" s="44" t="s">
        <v>74</v>
      </c>
      <c r="AD552" s="45">
        <f>_xll.qlCalendarAdvance(calendar,AD551,AC552,,,trigger)</f>
        <v>59383</v>
      </c>
      <c r="AE552" s="45">
        <f>_xll.qlInterestRateIndexMaturity($V$5,AD552,trigger)</f>
        <v>59475</v>
      </c>
      <c r="AF552" s="49">
        <f>_xll.qlTenorBasisValue($V$13,AD552,trigger)</f>
        <v>1.4761495085643551E-4</v>
      </c>
      <c r="AG552" s="49">
        <f>_xll.qlTenorBasisForwardRate($V$13,AD552,_xll.ohTrigger($AA$9:$AA$12))</f>
        <v>1.1399128074986033E-2</v>
      </c>
      <c r="AH552" s="49">
        <f>_xll.qlTenorBasisForwardRate2($V$13,AD552,AE552,_xll.ohTrigger($AA$9:$AA$12))</f>
        <v>1.1399128074986033E-2</v>
      </c>
      <c r="AI552" s="49">
        <f>_xll.qlIndexFixing($V$5,_xll.qlInterestRateIndexFixingDate($V$5,AD552,trigger),,trigger)</f>
        <v>1.132666935789617E-2</v>
      </c>
      <c r="AJ552" s="49">
        <f t="shared" si="27"/>
        <v>7.2458717089862387E-5</v>
      </c>
      <c r="AK552" s="52">
        <f t="shared" si="28"/>
        <v>0.99364348600934982</v>
      </c>
    </row>
    <row r="553" spans="29:37" x14ac:dyDescent="0.2">
      <c r="AC553" s="44" t="s">
        <v>74</v>
      </c>
      <c r="AD553" s="45">
        <f>_xll.qlCalendarAdvance(calendar,AD552,AC553,,,trigger)</f>
        <v>59414</v>
      </c>
      <c r="AE553" s="45">
        <f>_xll.qlInterestRateIndexMaturity($V$5,AD553,trigger)</f>
        <v>59505</v>
      </c>
      <c r="AF553" s="49">
        <f>_xll.qlTenorBasisValue($V$13,AD553,trigger)</f>
        <v>1.4743795115595553E-4</v>
      </c>
      <c r="AG553" s="49">
        <f>_xll.qlTenorBasisForwardRate($V$13,AD553,_xll.ohTrigger($AA$9:$AA$12))</f>
        <v>1.1404103041662053E-2</v>
      </c>
      <c r="AH553" s="49">
        <f>_xll.qlTenorBasisForwardRate2($V$13,AD553,AE553,_xll.ohTrigger($AA$9:$AA$12))</f>
        <v>1.1404103041662053E-2</v>
      </c>
      <c r="AI553" s="49">
        <f>_xll.qlIndexFixing($V$5,_xll.qlInterestRateIndexFixingDate($V$5,AD553,trigger),,trigger)</f>
        <v>1.1331788754857245E-2</v>
      </c>
      <c r="AJ553" s="49">
        <f t="shared" si="27"/>
        <v>7.231428680480774E-5</v>
      </c>
      <c r="AK553" s="52">
        <f t="shared" si="28"/>
        <v>0.99365892376273479</v>
      </c>
    </row>
    <row r="554" spans="29:37" x14ac:dyDescent="0.2">
      <c r="AC554" s="44" t="s">
        <v>74</v>
      </c>
      <c r="AD554" s="45">
        <f>_xll.qlCalendarAdvance(calendar,AD553,AC554,,,trigger)</f>
        <v>59446</v>
      </c>
      <c r="AE554" s="45">
        <f>_xll.qlInterestRateIndexMaturity($V$5,AD554,trigger)</f>
        <v>59538</v>
      </c>
      <c r="AF554" s="49">
        <f>_xll.qlTenorBasisValue($V$13,AD554,trigger)</f>
        <v>1.4725733177898835E-4</v>
      </c>
      <c r="AG554" s="49">
        <f>_xll.qlTenorBasisForwardRate($V$13,AD554,_xll.ohTrigger($AA$9:$AA$12))</f>
        <v>1.1410547420486533E-2</v>
      </c>
      <c r="AH554" s="49">
        <f>_xll.qlTenorBasisForwardRate2($V$13,AD554,AE554,_xll.ohTrigger($AA$9:$AA$12))</f>
        <v>1.1410547420486533E-2</v>
      </c>
      <c r="AI554" s="49">
        <f>_xll.qlIndexFixing($V$5,_xll.qlInterestRateIndexFixingDate($V$5,AD554,trigger),,trigger)</f>
        <v>1.1338396228130175E-2</v>
      </c>
      <c r="AJ554" s="49">
        <f t="shared" si="27"/>
        <v>7.2151192356357738E-5</v>
      </c>
      <c r="AK554" s="52">
        <f t="shared" si="28"/>
        <v>0.99367679834301226</v>
      </c>
    </row>
    <row r="555" spans="29:37" x14ac:dyDescent="0.2">
      <c r="AC555" s="44" t="s">
        <v>74</v>
      </c>
      <c r="AD555" s="45">
        <f>_xll.qlCalendarAdvance(calendar,AD554,AC555,,,trigger)</f>
        <v>59477</v>
      </c>
      <c r="AE555" s="45">
        <f>_xll.qlInterestRateIndexMaturity($V$5,AD555,trigger)</f>
        <v>59569</v>
      </c>
      <c r="AF555" s="49">
        <f>_xll.qlTenorBasisValue($V$13,AD555,trigger)</f>
        <v>1.4708435910522588E-4</v>
      </c>
      <c r="AG555" s="49">
        <f>_xll.qlTenorBasisForwardRate($V$13,AD555,_xll.ohTrigger($AA$9:$AA$12))</f>
        <v>1.1417246316691238E-2</v>
      </c>
      <c r="AH555" s="49">
        <f>_xll.qlTenorBasisForwardRate2($V$13,AD555,AE555,_xll.ohTrigger($AA$9:$AA$12))</f>
        <v>1.1417246316691238E-2</v>
      </c>
      <c r="AI555" s="49">
        <f>_xll.qlIndexFixing($V$5,_xll.qlInterestRateIndexFixingDate($V$5,AD555,trigger),,trigger)</f>
        <v>1.1345265952194563E-2</v>
      </c>
      <c r="AJ555" s="49">
        <f t="shared" si="27"/>
        <v>7.1980364496675164E-5</v>
      </c>
      <c r="AK555" s="52">
        <f t="shared" si="28"/>
        <v>0.99369547065027009</v>
      </c>
    </row>
    <row r="556" spans="29:37" x14ac:dyDescent="0.2">
      <c r="AC556" s="44" t="s">
        <v>74</v>
      </c>
      <c r="AD556" s="45">
        <f>_xll.qlCalendarAdvance(calendar,AD555,AC556,,,trigger)</f>
        <v>59509</v>
      </c>
      <c r="AE556" s="45">
        <f>_xll.qlInterestRateIndexMaturity($V$5,AD556,trigger)</f>
        <v>59600</v>
      </c>
      <c r="AF556" s="49">
        <f>_xll.qlTenorBasisValue($V$13,AD556,trigger)</f>
        <v>1.4690785055701143E-4</v>
      </c>
      <c r="AG556" s="49">
        <f>_xll.qlTenorBasisForwardRate($V$13,AD556,_xll.ohTrigger($AA$9:$AA$12))</f>
        <v>1.1424596049712127E-2</v>
      </c>
      <c r="AH556" s="49">
        <f>_xll.qlTenorBasisForwardRate2($V$13,AD556,AE556,_xll.ohTrigger($AA$9:$AA$12))</f>
        <v>1.1424596049712127E-2</v>
      </c>
      <c r="AI556" s="49">
        <f>_xll.qlIndexFixing($V$5,_xll.qlInterestRateIndexFixingDate($V$5,AD556,trigger),,trigger)</f>
        <v>1.135280463728057E-2</v>
      </c>
      <c r="AJ556" s="49">
        <f t="shared" si="27"/>
        <v>7.1791412431557525E-5</v>
      </c>
      <c r="AK556" s="52">
        <f t="shared" si="28"/>
        <v>0.9937160655729822</v>
      </c>
    </row>
    <row r="557" spans="29:37" x14ac:dyDescent="0.2">
      <c r="AC557" s="44" t="s">
        <v>74</v>
      </c>
      <c r="AD557" s="45">
        <f>_xll.qlCalendarAdvance(calendar,AD556,AC557,,,trigger)</f>
        <v>59540</v>
      </c>
      <c r="AE557" s="45">
        <f>_xll.qlInterestRateIndexMaturity($V$5,AD557,trigger)</f>
        <v>59630</v>
      </c>
      <c r="AF557" s="49">
        <f>_xll.qlTenorBasisValue($V$13,AD557,trigger)</f>
        <v>1.4673881605777909E-4</v>
      </c>
      <c r="AG557" s="49">
        <f>_xll.qlTenorBasisForwardRate($V$13,AD557,_xll.ohTrigger($AA$9:$AA$12))</f>
        <v>1.1432406811932694E-2</v>
      </c>
      <c r="AH557" s="49">
        <f>_xll.qlTenorBasisForwardRate2($V$13,AD557,AE557,_xll.ohTrigger($AA$9:$AA$12))</f>
        <v>1.1432406811932694E-2</v>
      </c>
      <c r="AI557" s="49">
        <f>_xll.qlIndexFixing($V$5,_xll.qlInterestRateIndexFixingDate($V$5,AD557,trigger),,trigger)</f>
        <v>1.1360811112938407E-2</v>
      </c>
      <c r="AJ557" s="49">
        <f t="shared" si="27"/>
        <v>7.1595698994286749E-5</v>
      </c>
      <c r="AK557" s="52">
        <f t="shared" si="28"/>
        <v>0.99373747801560408</v>
      </c>
    </row>
    <row r="558" spans="29:37" x14ac:dyDescent="0.2">
      <c r="AC558" s="44" t="s">
        <v>74</v>
      </c>
      <c r="AD558" s="45">
        <f>_xll.qlCalendarAdvance(calendar,AD557,AC558,,,trigger)</f>
        <v>59572</v>
      </c>
      <c r="AE558" s="45">
        <f>_xll.qlInterestRateIndexMaturity($V$5,AD558,trigger)</f>
        <v>59663</v>
      </c>
      <c r="AF558" s="49">
        <f>_xll.qlTenorBasisValue($V$13,AD558,trigger)</f>
        <v>1.4656632759171132E-4</v>
      </c>
      <c r="AG558" s="49">
        <f>_xll.qlTenorBasisForwardRate($V$13,AD558,_xll.ohTrigger($AA$9:$AA$12))</f>
        <v>1.1441874583255849E-2</v>
      </c>
      <c r="AH558" s="49">
        <f>_xll.qlTenorBasisForwardRate2($V$13,AD558,AE558,_xll.ohTrigger($AA$9:$AA$12))</f>
        <v>1.1441874583255849E-2</v>
      </c>
      <c r="AI558" s="49">
        <f>_xll.qlIndexFixing($V$5,_xll.qlInterestRateIndexFixingDate($V$5,AD558,trigger),,trigger)</f>
        <v>1.137049673471863E-2</v>
      </c>
      <c r="AJ558" s="49">
        <f t="shared" si="27"/>
        <v>7.137784853721886E-5</v>
      </c>
      <c r="AK558" s="52">
        <f t="shared" si="28"/>
        <v>0.99376169979684326</v>
      </c>
    </row>
    <row r="559" spans="29:37" x14ac:dyDescent="0.2">
      <c r="AC559" s="44" t="s">
        <v>74</v>
      </c>
      <c r="AD559" s="45">
        <f>_xll.qlCalendarAdvance(calendar,AD558,AC559,,,trigger)</f>
        <v>59600</v>
      </c>
      <c r="AE559" s="45">
        <f>_xll.qlInterestRateIndexMaturity($V$5,AD559,trigger)</f>
        <v>59692</v>
      </c>
      <c r="AF559" s="49">
        <f>_xll.qlTenorBasisValue($V$13,AD559,trigger)</f>
        <v>1.4641704799116779E-4</v>
      </c>
      <c r="AG559" s="49">
        <f>_xll.qlTenorBasisForwardRate($V$13,AD559,_xll.ohTrigger($AA$9:$AA$12))</f>
        <v>1.1450844908528648E-2</v>
      </c>
      <c r="AH559" s="49">
        <f>_xll.qlTenorBasisForwardRate2($V$13,AD559,AE559,_xll.ohTrigger($AA$9:$AA$12))</f>
        <v>1.1450844908528648E-2</v>
      </c>
      <c r="AI559" s="49">
        <f>_xll.qlIndexFixing($V$5,_xll.qlInterestRateIndexFixingDate($V$5,AD559,trigger),,trigger)</f>
        <v>1.1379669549509903E-2</v>
      </c>
      <c r="AJ559" s="49">
        <f t="shared" si="27"/>
        <v>7.1175359018744999E-5</v>
      </c>
      <c r="AK559" s="52">
        <f t="shared" si="28"/>
        <v>0.99378427010519255</v>
      </c>
    </row>
    <row r="560" spans="29:37" x14ac:dyDescent="0.2">
      <c r="AC560" s="44" t="s">
        <v>74</v>
      </c>
      <c r="AD560" s="45">
        <f>_xll.qlCalendarAdvance(calendar,AD559,AC560,,,trigger)</f>
        <v>59631</v>
      </c>
      <c r="AE560" s="45">
        <f>_xll.qlInterestRateIndexMaturity($V$5,AD560,trigger)</f>
        <v>59722</v>
      </c>
      <c r="AF560" s="49">
        <f>_xll.qlTenorBasisValue($V$13,AD560,trigger)</f>
        <v>1.4625354889325721E-4</v>
      </c>
      <c r="AG560" s="49">
        <f>_xll.qlTenorBasisForwardRate($V$13,AD560,_xll.ohTrigger($AA$9:$AA$12))</f>
        <v>1.146072315913659E-2</v>
      </c>
      <c r="AH560" s="49">
        <f>_xll.qlTenorBasisForwardRate2($V$13,AD560,AE560,_xll.ohTrigger($AA$9:$AA$12))</f>
        <v>1.146072315913659E-2</v>
      </c>
      <c r="AI560" s="49">
        <f>_xll.qlIndexFixing($V$5,_xll.qlInterestRateIndexFixingDate($V$5,AD560,trigger),,trigger)</f>
        <v>1.1389781084774796E-2</v>
      </c>
      <c r="AJ560" s="49">
        <f t="shared" si="27"/>
        <v>7.0942074361793686E-5</v>
      </c>
      <c r="AK560" s="52">
        <f t="shared" si="28"/>
        <v>0.99380998272301535</v>
      </c>
    </row>
    <row r="561" spans="29:37" x14ac:dyDescent="0.2">
      <c r="AC561" s="44" t="s">
        <v>74</v>
      </c>
      <c r="AD561" s="45">
        <f>_xll.qlCalendarAdvance(calendar,AD560,AC561,,,trigger)</f>
        <v>59663</v>
      </c>
      <c r="AE561" s="45">
        <f>_xll.qlInterestRateIndexMaturity($V$5,AD561,trigger)</f>
        <v>59755</v>
      </c>
      <c r="AF561" s="49">
        <f>_xll.qlTenorBasisValue($V$13,AD561,trigger)</f>
        <v>1.4608671087879905E-4</v>
      </c>
      <c r="AG561" s="49">
        <f>_xll.qlTenorBasisForwardRate($V$13,AD561,_xll.ohTrigger($AA$9:$AA$12))</f>
        <v>1.1472395959693155E-2</v>
      </c>
      <c r="AH561" s="49">
        <f>_xll.qlTenorBasisForwardRate2($V$13,AD561,AE561,_xll.ohTrigger($AA$9:$AA$12))</f>
        <v>1.1472395959693155E-2</v>
      </c>
      <c r="AI561" s="49">
        <f>_xll.qlIndexFixing($V$5,_xll.qlInterestRateIndexFixingDate($V$5,AD561,trigger),,trigger)</f>
        <v>1.1401711859030142E-2</v>
      </c>
      <c r="AJ561" s="49">
        <f t="shared" si="27"/>
        <v>7.0684100663012325E-5</v>
      </c>
      <c r="AK561" s="52">
        <f t="shared" si="28"/>
        <v>0.99383876734107224</v>
      </c>
    </row>
    <row r="562" spans="29:37" x14ac:dyDescent="0.2">
      <c r="AC562" s="44" t="s">
        <v>74</v>
      </c>
      <c r="AD562" s="45">
        <f>_xll.qlCalendarAdvance(calendar,AD561,AC562,,,trigger)</f>
        <v>59694</v>
      </c>
      <c r="AE562" s="45">
        <f>_xll.qlInterestRateIndexMaturity($V$5,AD562,trigger)</f>
        <v>59786</v>
      </c>
      <c r="AF562" s="49">
        <f>_xll.qlTenorBasisValue($V$13,AD562,trigger)</f>
        <v>1.4592694057463735E-4</v>
      </c>
      <c r="AG562" s="49">
        <f>_xll.qlTenorBasisForwardRate($V$13,AD562,_xll.ohTrigger($AA$9:$AA$12))</f>
        <v>1.1484080166027789E-2</v>
      </c>
      <c r="AH562" s="49">
        <f>_xll.qlTenorBasisForwardRate2($V$13,AD562,AE562,_xll.ohTrigger($AA$9:$AA$12))</f>
        <v>1.1484080166027789E-2</v>
      </c>
      <c r="AI562" s="49">
        <f>_xll.qlIndexFixing($V$5,_xll.qlInterestRateIndexFixingDate($V$5,AD562,trigger),,trigger)</f>
        <v>1.1413657485916072E-2</v>
      </c>
      <c r="AJ562" s="49">
        <f t="shared" si="27"/>
        <v>7.0422680111717484E-5</v>
      </c>
      <c r="AK562" s="52">
        <f t="shared" si="28"/>
        <v>0.99386779967628214</v>
      </c>
    </row>
    <row r="563" spans="29:37" x14ac:dyDescent="0.2">
      <c r="AC563" s="44" t="s">
        <v>74</v>
      </c>
      <c r="AD563" s="45">
        <f>_xll.qlCalendarAdvance(calendar,AD562,AC563,,,trigger)</f>
        <v>59726</v>
      </c>
      <c r="AE563" s="45">
        <f>_xll.qlInterestRateIndexMaturity($V$5,AD563,trigger)</f>
        <v>59818</v>
      </c>
      <c r="AF563" s="49">
        <f>_xll.qlTenorBasisValue($V$13,AD563,trigger)</f>
        <v>1.4576390880335604E-4</v>
      </c>
      <c r="AG563" s="49">
        <f>_xll.qlTenorBasisForwardRate($V$13,AD563,_xll.ohTrigger($AA$9:$AA$12))</f>
        <v>1.1496888253896349E-2</v>
      </c>
      <c r="AH563" s="49">
        <f>_xll.qlTenorBasisForwardRate2($V$13,AD563,AE563,_xll.ohTrigger($AA$9:$AA$12))</f>
        <v>1.1496888253896349E-2</v>
      </c>
      <c r="AI563" s="49">
        <f>_xll.qlIndexFixing($V$5,_xll.qlInterestRateIndexFixingDate($V$5,AD563,trigger),,trigger)</f>
        <v>1.142674907323029E-2</v>
      </c>
      <c r="AJ563" s="49">
        <f t="shared" si="27"/>
        <v>7.0139180666058815E-5</v>
      </c>
      <c r="AK563" s="52">
        <f t="shared" si="28"/>
        <v>0.99389929004117372</v>
      </c>
    </row>
    <row r="564" spans="29:37" x14ac:dyDescent="0.2">
      <c r="AC564" s="44" t="s">
        <v>74</v>
      </c>
      <c r="AD564" s="45">
        <f>_xll.qlCalendarAdvance(calendar,AD563,AC564,,,trigger)</f>
        <v>59757</v>
      </c>
      <c r="AE564" s="45">
        <f>_xll.qlInterestRateIndexMaturity($V$5,AD564,trigger)</f>
        <v>59849</v>
      </c>
      <c r="AF564" s="49">
        <f>_xll.qlTenorBasisValue($V$13,AD564,trigger)</f>
        <v>1.4560778474108615E-4</v>
      </c>
      <c r="AG564" s="49">
        <f>_xll.qlTenorBasisForwardRate($V$13,AD564,_xll.ohTrigger($AA$9:$AA$12))</f>
        <v>1.1510019708163784E-2</v>
      </c>
      <c r="AH564" s="49">
        <f>_xll.qlTenorBasisForwardRate2($V$13,AD564,AE564,_xll.ohTrigger($AA$9:$AA$12))</f>
        <v>1.1510019708163784E-2</v>
      </c>
      <c r="AI564" s="49">
        <f>_xll.qlIndexFixing($V$5,_xll.qlInterestRateIndexFixingDate($V$5,AD564,trigger),,trigger)</f>
        <v>1.1440168403985589E-2</v>
      </c>
      <c r="AJ564" s="49">
        <f t="shared" si="27"/>
        <v>6.9851304178195767E-5</v>
      </c>
      <c r="AK564" s="52">
        <f t="shared" si="28"/>
        <v>0.99393126111429231</v>
      </c>
    </row>
    <row r="565" spans="29:37" x14ac:dyDescent="0.2">
      <c r="AC565" s="44" t="s">
        <v>74</v>
      </c>
      <c r="AD565" s="45">
        <f>_xll.qlCalendarAdvance(calendar,AD564,AC565,,,trigger)</f>
        <v>59789</v>
      </c>
      <c r="AE565" s="45">
        <f>_xll.qlInterestRateIndexMaturity($V$5,AD565,trigger)</f>
        <v>59880</v>
      </c>
      <c r="AF565" s="49">
        <f>_xll.qlTenorBasisValue($V$13,AD565,trigger)</f>
        <v>1.4544847490576809E-4</v>
      </c>
      <c r="AG565" s="49">
        <f>_xll.qlTenorBasisForwardRate($V$13,AD565,_xll.ohTrigger($AA$9:$AA$12))</f>
        <v>1.1523902487845943E-2</v>
      </c>
      <c r="AH565" s="49">
        <f>_xll.qlTenorBasisForwardRate2($V$13,AD565,AE565,_xll.ohTrigger($AA$9:$AA$12))</f>
        <v>1.1523902487845943E-2</v>
      </c>
      <c r="AI565" s="49">
        <f>_xll.qlIndexFixing($V$5,_xll.qlInterestRateIndexFixingDate($V$5,AD565,trigger),,trigger)</f>
        <v>1.1454359176007982E-2</v>
      </c>
      <c r="AJ565" s="49">
        <f t="shared" si="27"/>
        <v>6.9543311837961738E-5</v>
      </c>
      <c r="AK565" s="52">
        <f t="shared" si="28"/>
        <v>0.99396529848188941</v>
      </c>
    </row>
    <row r="566" spans="29:37" x14ac:dyDescent="0.2">
      <c r="AC566" s="44" t="s">
        <v>74</v>
      </c>
      <c r="AD566" s="45">
        <f>_xll.qlCalendarAdvance(calendar,AD565,AC566,,,trigger)</f>
        <v>59819</v>
      </c>
      <c r="AE566" s="45">
        <f>_xll.qlInterestRateIndexMaturity($V$5,AD566,trigger)</f>
        <v>59911</v>
      </c>
      <c r="AF566" s="49">
        <f>_xll.qlTenorBasisValue($V$13,AD566,trigger)</f>
        <v>1.4530081049739417E-4</v>
      </c>
      <c r="AG566" s="49">
        <f>_xll.qlTenorBasisForwardRate($V$13,AD566,_xll.ohTrigger($AA$9:$AA$12))</f>
        <v>1.1538418981163987E-2</v>
      </c>
      <c r="AH566" s="49">
        <f>_xll.qlTenorBasisForwardRate2($V$13,AD566,AE566,_xll.ohTrigger($AA$9:$AA$12))</f>
        <v>1.1538418981163987E-2</v>
      </c>
      <c r="AI566" s="49">
        <f>_xll.qlIndexFixing($V$5,_xll.qlInterestRateIndexFixingDate($V$5,AD566,trigger),,trigger)</f>
        <v>1.1469182574158101E-2</v>
      </c>
      <c r="AJ566" s="49">
        <f t="shared" si="27"/>
        <v>6.9236407005885889E-5</v>
      </c>
      <c r="AK566" s="52">
        <f t="shared" si="28"/>
        <v>0.99399948926114479</v>
      </c>
    </row>
    <row r="567" spans="29:37" x14ac:dyDescent="0.2">
      <c r="AC567" s="44" t="s">
        <v>74</v>
      </c>
      <c r="AD567" s="45">
        <f>_xll.qlCalendarAdvance(calendar,AD566,AC567,,,trigger)</f>
        <v>59852</v>
      </c>
      <c r="AE567" s="45">
        <f>_xll.qlInterestRateIndexMaturity($V$5,AD567,trigger)</f>
        <v>59944</v>
      </c>
      <c r="AF567" s="49">
        <f>_xll.qlTenorBasisValue($V$13,AD567,trigger)</f>
        <v>1.4514024586510902E-4</v>
      </c>
      <c r="AG567" s="49">
        <f>_xll.qlTenorBasisForwardRate($V$13,AD567,_xll.ohTrigger($AA$9:$AA$12))</f>
        <v>1.1554696256608018E-2</v>
      </c>
      <c r="AH567" s="49">
        <f>_xll.qlTenorBasisForwardRate2($V$13,AD567,AE567,_xll.ohTrigger($AA$9:$AA$12))</f>
        <v>1.1554696256608018E-2</v>
      </c>
      <c r="AI567" s="49">
        <f>_xll.qlIndexFixing($V$5,_xll.qlInterestRateIndexFixingDate($V$5,AD567,trigger),,trigger)</f>
        <v>1.1485808451797939E-2</v>
      </c>
      <c r="AJ567" s="49">
        <f t="shared" si="27"/>
        <v>6.8887804810078071E-5</v>
      </c>
      <c r="AK567" s="52">
        <f t="shared" si="28"/>
        <v>0.9940381120126216</v>
      </c>
    </row>
    <row r="568" spans="29:37" x14ac:dyDescent="0.2">
      <c r="AC568" s="44" t="s">
        <v>74</v>
      </c>
      <c r="AD568" s="45">
        <f>_xll.qlCalendarAdvance(calendar,AD567,AC568,,,trigger)</f>
        <v>59882</v>
      </c>
      <c r="AE568" s="45">
        <f>_xll.qlInterestRateIndexMaturity($V$5,AD568,trigger)</f>
        <v>59973</v>
      </c>
      <c r="AF568" s="49">
        <f>_xll.qlTenorBasisValue($V$13,AD568,trigger)</f>
        <v>1.4499595594670209E-4</v>
      </c>
      <c r="AG568" s="49">
        <f>_xll.qlTenorBasisForwardRate($V$13,AD568,_xll.ohTrigger($AA$9:$AA$12))</f>
        <v>1.1569738878141569E-2</v>
      </c>
      <c r="AH568" s="49">
        <f>_xll.qlTenorBasisForwardRate2($V$13,AD568,AE568,_xll.ohTrigger($AA$9:$AA$12))</f>
        <v>1.1569738878141569E-2</v>
      </c>
      <c r="AI568" s="49">
        <f>_xll.qlIndexFixing($V$5,_xll.qlInterestRateIndexFixingDate($V$5,AD568,trigger),,trigger)</f>
        <v>1.1501177350250054E-2</v>
      </c>
      <c r="AJ568" s="49">
        <f t="shared" si="27"/>
        <v>6.8561527891515192E-5</v>
      </c>
      <c r="AK568" s="52">
        <f t="shared" si="28"/>
        <v>0.99407406436621948</v>
      </c>
    </row>
    <row r="569" spans="29:37" x14ac:dyDescent="0.2">
      <c r="AC569" s="44" t="s">
        <v>74</v>
      </c>
      <c r="AD569" s="45">
        <f>_xll.qlCalendarAdvance(calendar,AD568,AC569,,,trigger)</f>
        <v>59915</v>
      </c>
      <c r="AE569" s="45">
        <f>_xll.qlInterestRateIndexMaturity($V$5,AD569,trigger)</f>
        <v>60006</v>
      </c>
      <c r="AF569" s="49">
        <f>_xll.qlTenorBasisValue($V$13,AD569,trigger)</f>
        <v>1.4483906182862494E-4</v>
      </c>
      <c r="AG569" s="49">
        <f>_xll.qlTenorBasisForwardRate($V$13,AD569,_xll.ohTrigger($AA$9:$AA$12))</f>
        <v>1.1587543887256121E-2</v>
      </c>
      <c r="AH569" s="49">
        <f>_xll.qlTenorBasisForwardRate2($V$13,AD569,AE569,_xll.ohTrigger($AA$9:$AA$12))</f>
        <v>1.1587543887256121E-2</v>
      </c>
      <c r="AI569" s="49">
        <f>_xll.qlIndexFixing($V$5,_xll.qlInterestRateIndexFixingDate($V$5,AD569,trigger),,trigger)</f>
        <v>1.1519359065589502E-2</v>
      </c>
      <c r="AJ569" s="49">
        <f t="shared" si="27"/>
        <v>6.8184821666619072E-5</v>
      </c>
      <c r="AK569" s="52">
        <f t="shared" si="28"/>
        <v>0.99411567953225977</v>
      </c>
    </row>
    <row r="570" spans="29:37" x14ac:dyDescent="0.2">
      <c r="AC570" s="44" t="s">
        <v>74</v>
      </c>
      <c r="AD570" s="45">
        <f>_xll.qlCalendarAdvance(calendar,AD569,AC570,,,trigger)</f>
        <v>59946</v>
      </c>
      <c r="AE570" s="45">
        <f>_xll.qlInterestRateIndexMaturity($V$5,AD570,trigger)</f>
        <v>60036</v>
      </c>
      <c r="AF570" s="49">
        <f>_xll.qlTenorBasisValue($V$13,AD570,trigger)</f>
        <v>1.446933985066988E-4</v>
      </c>
      <c r="AG570" s="49">
        <f>_xll.qlTenorBasisForwardRate($V$13,AD570,_xll.ohTrigger($AA$9:$AA$12))</f>
        <v>1.1604525117792086E-2</v>
      </c>
      <c r="AH570" s="49">
        <f>_xll.qlTenorBasisForwardRate2($V$13,AD570,AE570,_xll.ohTrigger($AA$9:$AA$12))</f>
        <v>1.1604525117792086E-2</v>
      </c>
      <c r="AI570" s="49">
        <f>_xll.qlIndexFixing($V$5,_xll.qlInterestRateIndexFixingDate($V$5,AD570,trigger),,trigger)</f>
        <v>1.1536703760311795E-2</v>
      </c>
      <c r="AJ570" s="49">
        <f t="shared" si="27"/>
        <v>6.7821357480291056E-5</v>
      </c>
      <c r="AK570" s="52">
        <f t="shared" si="28"/>
        <v>0.99415561112653317</v>
      </c>
    </row>
    <row r="571" spans="29:37" x14ac:dyDescent="0.2">
      <c r="AC571" s="44" t="s">
        <v>74</v>
      </c>
      <c r="AD571" s="45">
        <f>_xll.qlCalendarAdvance(calendar,AD570,AC571,,,trigger)</f>
        <v>59975</v>
      </c>
      <c r="AE571" s="45">
        <f>_xll.qlInterestRateIndexMaturity($V$5,AD571,trigger)</f>
        <v>60069</v>
      </c>
      <c r="AF571" s="49">
        <f>_xll.qlTenorBasisValue($V$13,AD571,trigger)</f>
        <v>1.4455862648312816E-4</v>
      </c>
      <c r="AG571" s="49">
        <f>_xll.qlTenorBasisForwardRate($V$13,AD571,_xll.ohTrigger($AA$9:$AA$12))</f>
        <v>1.1623458570007678E-2</v>
      </c>
      <c r="AH571" s="49">
        <f>_xll.qlTenorBasisForwardRate2($V$13,AD571,AE571,_xll.ohTrigger($AA$9:$AA$12))</f>
        <v>1.1623458570007678E-2</v>
      </c>
      <c r="AI571" s="49">
        <f>_xll.qlIndexFixing($V$5,_xll.qlInterestRateIndexFixingDate($V$5,AD571,trigger),,trigger)</f>
        <v>1.1556009297649683E-2</v>
      </c>
      <c r="AJ571" s="49">
        <f t="shared" si="27"/>
        <v>6.7449272357994472E-5</v>
      </c>
      <c r="AK571" s="52">
        <f t="shared" si="28"/>
        <v>0.9941971426188041</v>
      </c>
    </row>
    <row r="572" spans="29:37" x14ac:dyDescent="0.2">
      <c r="AC572" s="44" t="s">
        <v>74</v>
      </c>
      <c r="AD572" s="45">
        <f>_xll.qlCalendarAdvance(calendar,AD571,AC572,,,trigger)</f>
        <v>60006</v>
      </c>
      <c r="AE572" s="45">
        <f>_xll.qlInterestRateIndexMaturity($V$5,AD572,trigger)</f>
        <v>60097</v>
      </c>
      <c r="AF572" s="49">
        <f>_xll.qlTenorBasisValue($V$13,AD572,trigger)</f>
        <v>1.4441613932153084E-4</v>
      </c>
      <c r="AG572" s="49">
        <f>_xll.qlTenorBasisForwardRate($V$13,AD572,_xll.ohTrigger($AA$9:$AA$12))</f>
        <v>1.1640823037105907E-2</v>
      </c>
      <c r="AH572" s="49">
        <f>_xll.qlTenorBasisForwardRate2($V$13,AD572,AE572,_xll.ohTrigger($AA$9:$AA$12))</f>
        <v>1.1640823037105907E-2</v>
      </c>
      <c r="AI572" s="49">
        <f>_xll.qlIndexFixing($V$5,_xll.qlInterestRateIndexFixingDate($V$5,AD572,trigger),,trigger)</f>
        <v>1.1573754108241624E-2</v>
      </c>
      <c r="AJ572" s="49">
        <f t="shared" si="27"/>
        <v>6.7068928864282354E-5</v>
      </c>
      <c r="AK572" s="52">
        <f t="shared" si="28"/>
        <v>0.99423847191470094</v>
      </c>
    </row>
    <row r="573" spans="29:37" x14ac:dyDescent="0.2">
      <c r="AC573" s="44" t="s">
        <v>74</v>
      </c>
      <c r="AD573" s="45">
        <f>_xll.qlCalendarAdvance(calendar,AD572,AC573,,,trigger)</f>
        <v>60036</v>
      </c>
      <c r="AE573" s="45">
        <f>_xll.qlInterestRateIndexMaturity($V$5,AD573,trigger)</f>
        <v>60128</v>
      </c>
      <c r="AF573" s="49">
        <f>_xll.qlTenorBasisValue($V$13,AD573,trigger)</f>
        <v>1.4427978597238093E-4</v>
      </c>
      <c r="AG573" s="49">
        <f>_xll.qlTenorBasisForwardRate($V$13,AD573,_xll.ohTrigger($AA$9:$AA$12))</f>
        <v>1.1660247517147749E-2</v>
      </c>
      <c r="AH573" s="49">
        <f>_xll.qlTenorBasisForwardRate2($V$13,AD573,AE573,_xll.ohTrigger($AA$9:$AA$12))</f>
        <v>1.1660247517147749E-2</v>
      </c>
      <c r="AI573" s="49">
        <f>_xll.qlIndexFixing($V$5,_xll.qlInterestRateIndexFixingDate($V$5,AD573,trigger),,trigger)</f>
        <v>1.1593575918394602E-2</v>
      </c>
      <c r="AJ573" s="49">
        <f t="shared" si="27"/>
        <v>6.6671598753146807E-5</v>
      </c>
      <c r="AK573" s="52">
        <f t="shared" si="28"/>
        <v>0.99428214549861837</v>
      </c>
    </row>
    <row r="574" spans="29:37" x14ac:dyDescent="0.2">
      <c r="AC574" s="44" t="s">
        <v>74</v>
      </c>
      <c r="AD574" s="45">
        <f>_xll.qlCalendarAdvance(calendar,AD573,AC574,,,trigger)</f>
        <v>60069</v>
      </c>
      <c r="AE574" s="45">
        <f>_xll.qlInterestRateIndexMaturity($V$5,AD574,trigger)</f>
        <v>60161</v>
      </c>
      <c r="AF574" s="49">
        <f>_xll.qlTenorBasisValue($V$13,AD574,trigger)</f>
        <v>1.4413152449573621E-4</v>
      </c>
      <c r="AG574" s="49">
        <f>_xll.qlTenorBasisForwardRate($V$13,AD574,_xll.ohTrigger($AA$9:$AA$12))</f>
        <v>1.1681830968538235E-2</v>
      </c>
      <c r="AH574" s="49">
        <f>_xll.qlTenorBasisForwardRate2($V$13,AD574,AE574,_xll.ohTrigger($AA$9:$AA$12))</f>
        <v>1.1681830968538235E-2</v>
      </c>
      <c r="AI574" s="49">
        <f>_xll.qlIndexFixing($V$5,_xll.qlInterestRateIndexFixingDate($V$5,AD574,trigger),,trigger)</f>
        <v>1.1615605863273357E-2</v>
      </c>
      <c r="AJ574" s="49">
        <f t="shared" si="27"/>
        <v>6.6225105264878029E-5</v>
      </c>
      <c r="AK574" s="52">
        <f t="shared" si="28"/>
        <v>0.99433093104640558</v>
      </c>
    </row>
    <row r="575" spans="29:37" x14ac:dyDescent="0.2">
      <c r="AC575" s="44" t="s">
        <v>74</v>
      </c>
      <c r="AD575" s="45">
        <f>_xll.qlCalendarAdvance(calendar,AD574,AC575,,,trigger)</f>
        <v>60099</v>
      </c>
      <c r="AE575" s="45">
        <f>_xll.qlInterestRateIndexMaturity($V$5,AD575,trigger)</f>
        <v>60191</v>
      </c>
      <c r="AF575" s="49">
        <f>_xll.qlTenorBasisValue($V$13,AD575,trigger)</f>
        <v>1.4399829422432898E-4</v>
      </c>
      <c r="AG575" s="49">
        <f>_xll.qlTenorBasisForwardRate($V$13,AD575,_xll.ohTrigger($AA$9:$AA$12))</f>
        <v>1.1702152499562258E-2</v>
      </c>
      <c r="AH575" s="49">
        <f>_xll.qlTenorBasisForwardRate2($V$13,AD575,AE575,_xll.ohTrigger($AA$9:$AA$12))</f>
        <v>1.1702152499562258E-2</v>
      </c>
      <c r="AI575" s="49">
        <f>_xll.qlIndexFixing($V$5,_xll.qlInterestRateIndexFixingDate($V$5,AD575,trigger),,trigger)</f>
        <v>1.1636346274551342E-2</v>
      </c>
      <c r="AJ575" s="49">
        <f t="shared" si="27"/>
        <v>6.5806225010916E-5</v>
      </c>
      <c r="AK575" s="52">
        <f t="shared" si="28"/>
        <v>0.99437657089040865</v>
      </c>
    </row>
    <row r="576" spans="29:37" x14ac:dyDescent="0.2">
      <c r="AC576" s="44" t="s">
        <v>74</v>
      </c>
      <c r="AD576" s="45">
        <f>_xll.qlCalendarAdvance(calendar,AD575,AC576,,,trigger)</f>
        <v>60132</v>
      </c>
      <c r="AE576" s="45">
        <f>_xll.qlInterestRateIndexMaturity($V$5,AD576,trigger)</f>
        <v>60224</v>
      </c>
      <c r="AF576" s="49">
        <f>_xll.qlTenorBasisValue($V$13,AD576,trigger)</f>
        <v>1.4385342967170115E-4</v>
      </c>
      <c r="AG576" s="49">
        <f>_xll.qlTenorBasisForwardRate($V$13,AD576,_xll.ohTrigger($AA$9:$AA$12))</f>
        <v>1.1725276413478113E-2</v>
      </c>
      <c r="AH576" s="49">
        <f>_xll.qlTenorBasisForwardRate2($V$13,AD576,AE576,_xll.ohTrigger($AA$9:$AA$12))</f>
        <v>1.1725276413478113E-2</v>
      </c>
      <c r="AI576" s="49">
        <f>_xll.qlIndexFixing($V$5,_xll.qlInterestRateIndexFixingDate($V$5,AD576,trigger),,trigger)</f>
        <v>1.1659945247751279E-2</v>
      </c>
      <c r="AJ576" s="49">
        <f t="shared" si="27"/>
        <v>6.5331165726833368E-5</v>
      </c>
      <c r="AK576" s="52">
        <f t="shared" si="28"/>
        <v>0.99442817692112262</v>
      </c>
    </row>
    <row r="577" spans="29:37" x14ac:dyDescent="0.2">
      <c r="AC577" s="44" t="s">
        <v>74</v>
      </c>
      <c r="AD577" s="45">
        <f>_xll.qlCalendarAdvance(calendar,AD576,AC577,,,trigger)</f>
        <v>60163</v>
      </c>
      <c r="AE577" s="45">
        <f>_xll.qlInterestRateIndexMaturity($V$5,AD577,trigger)</f>
        <v>60254</v>
      </c>
      <c r="AF577" s="49">
        <f>_xll.qlTenorBasisValue($V$13,AD577,trigger)</f>
        <v>1.4371893840637418E-4</v>
      </c>
      <c r="AG577" s="49">
        <f>_xll.qlTenorBasisForwardRate($V$13,AD577,_xll.ohTrigger($AA$9:$AA$12))</f>
        <v>1.1747168920023291E-2</v>
      </c>
      <c r="AH577" s="49">
        <f>_xll.qlTenorBasisForwardRate2($V$13,AD577,AE577,_xll.ohTrigger($AA$9:$AA$12))</f>
        <v>1.1747168920023291E-2</v>
      </c>
      <c r="AI577" s="49">
        <f>_xll.qlIndexFixing($V$5,_xll.qlInterestRateIndexFixingDate($V$5,AD577,trigger),,trigger)</f>
        <v>1.1682292155029219E-2</v>
      </c>
      <c r="AJ577" s="49">
        <f t="shared" si="27"/>
        <v>6.4876764994071731E-5</v>
      </c>
      <c r="AK577" s="52">
        <f t="shared" si="28"/>
        <v>0.99447724252236747</v>
      </c>
    </row>
    <row r="578" spans="29:37" x14ac:dyDescent="0.2">
      <c r="AC578" s="44" t="s">
        <v>74</v>
      </c>
      <c r="AD578" s="45">
        <f>_xll.qlCalendarAdvance(calendar,AD577,AC578,,,trigger)</f>
        <v>60195</v>
      </c>
      <c r="AE578" s="45">
        <f>_xll.qlInterestRateIndexMaturity($V$5,AD578,trigger)</f>
        <v>60287</v>
      </c>
      <c r="AF578" s="49">
        <f>_xll.qlTenorBasisValue($V$13,AD578,trigger)</f>
        <v>1.435817095954098E-4</v>
      </c>
      <c r="AG578" s="49">
        <f>_xll.qlTenorBasisForwardRate($V$13,AD578,_xll.ohTrigger($AA$9:$AA$12))</f>
        <v>1.1771662727539258E-2</v>
      </c>
      <c r="AH578" s="49">
        <f>_xll.qlTenorBasisForwardRate2($V$13,AD578,AE578,_xll.ohTrigger($AA$9:$AA$12))</f>
        <v>1.1771662727539258E-2</v>
      </c>
      <c r="AI578" s="49">
        <f>_xll.qlIndexFixing($V$5,_xll.qlInterestRateIndexFixingDate($V$5,AD578,trigger),,trigger)</f>
        <v>1.1707280128109241E-2</v>
      </c>
      <c r="AJ578" s="49">
        <f t="shared" si="27"/>
        <v>6.4382599430017756E-5</v>
      </c>
      <c r="AK578" s="52">
        <f t="shared" si="28"/>
        <v>0.99453071321187303</v>
      </c>
    </row>
    <row r="579" spans="29:37" x14ac:dyDescent="0.2">
      <c r="AC579" s="44" t="s">
        <v>74</v>
      </c>
      <c r="AD579" s="45">
        <f>_xll.qlCalendarAdvance(calendar,AD578,AC579,,,trigger)</f>
        <v>60226</v>
      </c>
      <c r="AE579" s="45">
        <f>_xll.qlInterestRateIndexMaturity($V$5,AD579,trigger)</f>
        <v>60318</v>
      </c>
      <c r="AF579" s="49">
        <f>_xll.qlTenorBasisValue($V$13,AD579,trigger)</f>
        <v>1.4345030273892168E-4</v>
      </c>
      <c r="AG579" s="49">
        <f>_xll.qlTenorBasisForwardRate($V$13,AD579,_xll.ohTrigger($AA$9:$AA$12))</f>
        <v>1.179556731399998E-2</v>
      </c>
      <c r="AH579" s="49">
        <f>_xll.qlTenorBasisForwardRate2($V$13,AD579,AE579,_xll.ohTrigger($AA$9:$AA$12))</f>
        <v>1.179556731399998E-2</v>
      </c>
      <c r="AI579" s="49">
        <f>_xll.qlIndexFixing($V$5,_xll.qlInterestRateIndexFixingDate($V$5,AD579,trigger),,trigger)</f>
        <v>1.1731671558933916E-2</v>
      </c>
      <c r="AJ579" s="49">
        <f t="shared" si="27"/>
        <v>6.3895755066064805E-5</v>
      </c>
      <c r="AK579" s="52">
        <f t="shared" si="28"/>
        <v>0.99458307062601148</v>
      </c>
    </row>
    <row r="580" spans="29:37" x14ac:dyDescent="0.2">
      <c r="AC580" s="44" t="s">
        <v>74</v>
      </c>
      <c r="AD580" s="45">
        <f>_xll.qlCalendarAdvance(calendar,AD579,AC580,,,trigger)</f>
        <v>60258</v>
      </c>
      <c r="AE580" s="45">
        <f>_xll.qlInterestRateIndexMaturity($V$5,AD580,trigger)</f>
        <v>60349</v>
      </c>
      <c r="AF580" s="49">
        <f>_xll.qlTenorBasisValue($V$13,AD580,trigger)</f>
        <v>1.4331622212096571E-4</v>
      </c>
      <c r="AG580" s="49">
        <f>_xll.qlTenorBasisForwardRate($V$13,AD580,_xll.ohTrigger($AA$9:$AA$12))</f>
        <v>1.1820387321995007E-2</v>
      </c>
      <c r="AH580" s="49">
        <f>_xll.qlTenorBasisForwardRate2($V$13,AD580,AE580,_xll.ohTrigger($AA$9:$AA$12))</f>
        <v>1.1820387321995007E-2</v>
      </c>
      <c r="AI580" s="49">
        <f>_xll.qlIndexFixing($V$5,_xll.qlInterestRateIndexFixingDate($V$5,AD580,trigger),,trigger)</f>
        <v>1.1757001823023252E-2</v>
      </c>
      <c r="AJ580" s="49">
        <f t="shared" ref="AJ580:AJ643" si="29">AG580-AI580</f>
        <v>6.3385498971755411E-5</v>
      </c>
      <c r="AK580" s="52">
        <f t="shared" ref="AK580:AK643" si="30">AI580/AH580</f>
        <v>0.99463761235185499</v>
      </c>
    </row>
    <row r="581" spans="29:37" x14ac:dyDescent="0.2">
      <c r="AC581" s="44" t="s">
        <v>74</v>
      </c>
      <c r="AD581" s="45">
        <f>_xll.qlCalendarAdvance(calendar,AD580,AC581,,,trigger)</f>
        <v>60289</v>
      </c>
      <c r="AE581" s="45">
        <f>_xll.qlInterestRateIndexMaturity($V$5,AD581,trigger)</f>
        <v>60379</v>
      </c>
      <c r="AF581" s="49">
        <f>_xll.qlTenorBasisValue($V$13,AD581,trigger)</f>
        <v>1.4318783085040968E-4</v>
      </c>
      <c r="AG581" s="49">
        <f>_xll.qlTenorBasisForwardRate($V$13,AD581,_xll.ohTrigger($AA$9:$AA$12))</f>
        <v>1.1845112064310825E-2</v>
      </c>
      <c r="AH581" s="49">
        <f>_xll.qlTenorBasisForwardRate2($V$13,AD581,AE581,_xll.ohTrigger($AA$9:$AA$12))</f>
        <v>1.1845112064310825E-2</v>
      </c>
      <c r="AI581" s="49">
        <f>_xll.qlIndexFixing($V$5,_xll.qlInterestRateIndexFixingDate($V$5,AD581,trigger),,trigger)</f>
        <v>1.1782233730839309E-2</v>
      </c>
      <c r="AJ581" s="49">
        <f t="shared" si="29"/>
        <v>6.2878333471516612E-5</v>
      </c>
      <c r="AK581" s="52">
        <f t="shared" si="30"/>
        <v>0.99469162190022931</v>
      </c>
    </row>
    <row r="582" spans="29:37" x14ac:dyDescent="0.2">
      <c r="AC582" s="44" t="s">
        <v>74</v>
      </c>
      <c r="AD582" s="45">
        <f>_xll.qlCalendarAdvance(calendar,AD581,AC582,,,trigger)</f>
        <v>60321</v>
      </c>
      <c r="AE582" s="45">
        <f>_xll.qlInterestRateIndexMaturity($V$5,AD582,trigger)</f>
        <v>60412</v>
      </c>
      <c r="AF582" s="49">
        <f>_xll.qlTenorBasisValue($V$13,AD582,trigger)</f>
        <v>1.4305682814817907E-4</v>
      </c>
      <c r="AG582" s="49">
        <f>_xll.qlTenorBasisForwardRate($V$13,AD582,_xll.ohTrigger($AA$9:$AA$12))</f>
        <v>1.1872630295686292E-2</v>
      </c>
      <c r="AH582" s="49">
        <f>_xll.qlTenorBasisForwardRate2($V$13,AD582,AE582,_xll.ohTrigger($AA$9:$AA$12))</f>
        <v>1.1872630295686292E-2</v>
      </c>
      <c r="AI582" s="49">
        <f>_xll.qlIndexFixing($V$5,_xll.qlInterestRateIndexFixingDate($V$5,AD582,trigger),,trigger)</f>
        <v>1.1810302508917195E-2</v>
      </c>
      <c r="AJ582" s="49">
        <f t="shared" si="29"/>
        <v>6.2327786769096963E-5</v>
      </c>
      <c r="AK582" s="52">
        <f t="shared" si="30"/>
        <v>0.99475029667252901</v>
      </c>
    </row>
    <row r="583" spans="29:37" x14ac:dyDescent="0.2">
      <c r="AC583" s="44" t="s">
        <v>74</v>
      </c>
      <c r="AD583" s="45">
        <f>_xll.qlCalendarAdvance(calendar,AD582,AC583,,,trigger)</f>
        <v>60349</v>
      </c>
      <c r="AE583" s="45">
        <f>_xll.qlInterestRateIndexMaturity($V$5,AD583,trigger)</f>
        <v>60441</v>
      </c>
      <c r="AF583" s="49">
        <f>_xll.qlTenorBasisValue($V$13,AD583,trigger)</f>
        <v>1.4294346216948869E-4</v>
      </c>
      <c r="AG583" s="49">
        <f>_xll.qlTenorBasisForwardRate($V$13,AD583,_xll.ohTrigger($AA$9:$AA$12))</f>
        <v>1.1897432147085111E-2</v>
      </c>
      <c r="AH583" s="49">
        <f>_xll.qlTenorBasisForwardRate2($V$13,AD583,AE583,_xll.ohTrigger($AA$9:$AA$12))</f>
        <v>1.1897432147085111E-2</v>
      </c>
      <c r="AI583" s="49">
        <f>_xll.qlIndexFixing($V$5,_xll.qlInterestRateIndexFixingDate($V$5,AD583,trigger),,trigger)</f>
        <v>1.183559897260711E-2</v>
      </c>
      <c r="AJ583" s="49">
        <f t="shared" si="29"/>
        <v>6.1833174478000477E-5</v>
      </c>
      <c r="AK583" s="52">
        <f t="shared" si="30"/>
        <v>0.99480281343792742</v>
      </c>
    </row>
    <row r="584" spans="29:37" x14ac:dyDescent="0.2">
      <c r="AC584" s="44" t="s">
        <v>74</v>
      </c>
      <c r="AD584" s="45">
        <f>_xll.qlCalendarAdvance(calendar,AD583,AC584,,,trigger)</f>
        <v>60380</v>
      </c>
      <c r="AE584" s="45">
        <f>_xll.qlInterestRateIndexMaturity($V$5,AD584,trigger)</f>
        <v>60471</v>
      </c>
      <c r="AF584" s="49">
        <f>_xll.qlTenorBasisValue($V$13,AD584,trigger)</f>
        <v>1.4281930822843843E-4</v>
      </c>
      <c r="AG584" s="49">
        <f>_xll.qlTenorBasisForwardRate($V$13,AD584,_xll.ohTrigger($AA$9:$AA$12))</f>
        <v>1.1924222870561451E-2</v>
      </c>
      <c r="AH584" s="49">
        <f>_xll.qlTenorBasisForwardRate2($V$13,AD584,AE584,_xll.ohTrigger($AA$9:$AA$12))</f>
        <v>1.1924222870561451E-2</v>
      </c>
      <c r="AI584" s="49">
        <f>_xll.qlIndexFixing($V$5,_xll.qlInterestRateIndexFixingDate($V$5,AD584,trigger),,trigger)</f>
        <v>1.1862935486232599E-2</v>
      </c>
      <c r="AJ584" s="49">
        <f t="shared" si="29"/>
        <v>6.1287384328851877E-5</v>
      </c>
      <c r="AK584" s="52">
        <f t="shared" si="30"/>
        <v>0.99486026175507347</v>
      </c>
    </row>
    <row r="585" spans="29:37" x14ac:dyDescent="0.2">
      <c r="AC585" s="44" t="s">
        <v>74</v>
      </c>
      <c r="AD585" s="45">
        <f>_xll.qlCalendarAdvance(calendar,AD584,AC585,,,trigger)</f>
        <v>60412</v>
      </c>
      <c r="AE585" s="45">
        <f>_xll.qlInterestRateIndexMaturity($V$5,AD585,trigger)</f>
        <v>60504</v>
      </c>
      <c r="AF585" s="49">
        <f>_xll.qlTenorBasisValue($V$13,AD585,trigger)</f>
        <v>1.4269263038512757E-4</v>
      </c>
      <c r="AG585" s="49">
        <f>_xll.qlTenorBasisForwardRate($V$13,AD585,_xll.ohTrigger($AA$9:$AA$12))</f>
        <v>1.195394809931713E-2</v>
      </c>
      <c r="AH585" s="49">
        <f>_xll.qlTenorBasisForwardRate2($V$13,AD585,AE585,_xll.ohTrigger($AA$9:$AA$12))</f>
        <v>1.195394809931713E-2</v>
      </c>
      <c r="AI585" s="49">
        <f>_xll.qlIndexFixing($V$5,_xll.qlInterestRateIndexFixingDate($V$5,AD585,trigger),,trigger)</f>
        <v>1.1893252544390732E-2</v>
      </c>
      <c r="AJ585" s="49">
        <f t="shared" si="29"/>
        <v>6.0695554926397735E-5</v>
      </c>
      <c r="AK585" s="52">
        <f t="shared" si="30"/>
        <v>0.994922551576925</v>
      </c>
    </row>
    <row r="586" spans="29:37" x14ac:dyDescent="0.2">
      <c r="AC586" s="44" t="s">
        <v>74</v>
      </c>
      <c r="AD586" s="45">
        <f>_xll.qlCalendarAdvance(calendar,AD585,AC586,,,trigger)</f>
        <v>60443</v>
      </c>
      <c r="AE586" s="45">
        <f>_xll.qlInterestRateIndexMaturity($V$5,AD586,trigger)</f>
        <v>60535</v>
      </c>
      <c r="AF586" s="49">
        <f>_xll.qlTenorBasisValue($V$13,AD586,trigger)</f>
        <v>1.4257132995028731E-4</v>
      </c>
      <c r="AG586" s="49">
        <f>_xll.qlTenorBasisForwardRate($V$13,AD586,_xll.ohTrigger($AA$9:$AA$12))</f>
        <v>1.1982837121628002E-2</v>
      </c>
      <c r="AH586" s="49">
        <f>_xll.qlTenorBasisForwardRate2($V$13,AD586,AE586,_xll.ohTrigger($AA$9:$AA$12))</f>
        <v>1.1982837121628002E-2</v>
      </c>
      <c r="AI586" s="49">
        <f>_xll.qlIndexFixing($V$5,_xll.qlInterestRateIndexFixingDate($V$5,AD586,trigger),,trigger)</f>
        <v>1.1922721581387453E-2</v>
      </c>
      <c r="AJ586" s="49">
        <f t="shared" si="29"/>
        <v>6.0115540240549686E-5</v>
      </c>
      <c r="AK586" s="52">
        <f t="shared" si="30"/>
        <v>0.99498319641414079</v>
      </c>
    </row>
    <row r="587" spans="29:37" x14ac:dyDescent="0.2">
      <c r="AC587" s="44" t="s">
        <v>74</v>
      </c>
      <c r="AD587" s="45">
        <f>_xll.qlCalendarAdvance(calendar,AD586,AC587,,,trigger)</f>
        <v>60475</v>
      </c>
      <c r="AE587" s="45">
        <f>_xll.qlInterestRateIndexMaturity($V$5,AD587,trigger)</f>
        <v>60567</v>
      </c>
      <c r="AF587" s="49">
        <f>_xll.qlTenorBasisValue($V$13,AD587,trigger)</f>
        <v>1.4244756452197078E-4</v>
      </c>
      <c r="AG587" s="49">
        <f>_xll.qlTenorBasisForwardRate($V$13,AD587,_xll.ohTrigger($AA$9:$AA$12))</f>
        <v>1.201337637031095E-2</v>
      </c>
      <c r="AH587" s="49">
        <f>_xll.qlTenorBasisForwardRate2($V$13,AD587,AE587,_xll.ohTrigger($AA$9:$AA$12))</f>
        <v>1.201337637031095E-2</v>
      </c>
      <c r="AI587" s="49">
        <f>_xll.qlIndexFixing($V$5,_xll.qlInterestRateIndexFixingDate($V$5,AD587,trigger),,trigger)</f>
        <v>1.1953873016286034E-2</v>
      </c>
      <c r="AJ587" s="49">
        <f t="shared" si="29"/>
        <v>5.9503354024915966E-5</v>
      </c>
      <c r="AK587" s="52">
        <f t="shared" si="30"/>
        <v>0.99504690836358312</v>
      </c>
    </row>
    <row r="588" spans="29:37" x14ac:dyDescent="0.2">
      <c r="AC588" s="44" t="s">
        <v>74</v>
      </c>
      <c r="AD588" s="45">
        <f>_xll.qlCalendarAdvance(calendar,AD587,AC588,,,trigger)</f>
        <v>60506</v>
      </c>
      <c r="AE588" s="45">
        <f>_xll.qlInterestRateIndexMaturity($V$5,AD588,trigger)</f>
        <v>60598</v>
      </c>
      <c r="AF588" s="49">
        <f>_xll.qlTenorBasisValue($V$13,AD588,trigger)</f>
        <v>1.4232905373063153E-4</v>
      </c>
      <c r="AG588" s="49">
        <f>_xll.qlTenorBasisForwardRate($V$13,AD588,_xll.ohTrigger($AA$9:$AA$12))</f>
        <v>1.2043419920602868E-2</v>
      </c>
      <c r="AH588" s="49">
        <f>_xll.qlTenorBasisForwardRate2($V$13,AD588,AE588,_xll.ohTrigger($AA$9:$AA$12))</f>
        <v>1.2043419920602868E-2</v>
      </c>
      <c r="AI588" s="49">
        <f>_xll.qlIndexFixing($V$5,_xll.qlInterestRateIndexFixingDate($V$5,AD588,trigger),,trigger)</f>
        <v>1.1984518064623235E-2</v>
      </c>
      <c r="AJ588" s="49">
        <f t="shared" si="29"/>
        <v>5.8901855979632753E-5</v>
      </c>
      <c r="AK588" s="52">
        <f t="shared" si="30"/>
        <v>0.99510920848330897</v>
      </c>
    </row>
    <row r="589" spans="29:37" x14ac:dyDescent="0.2">
      <c r="AC589" s="44" t="s">
        <v>74</v>
      </c>
      <c r="AD589" s="45">
        <f>_xll.qlCalendarAdvance(calendar,AD588,AC589,,,trigger)</f>
        <v>60538</v>
      </c>
      <c r="AE589" s="45">
        <f>_xll.qlInterestRateIndexMaturity($V$5,AD589,trigger)</f>
        <v>60629</v>
      </c>
      <c r="AF589" s="49">
        <f>_xll.qlTenorBasisValue($V$13,AD589,trigger)</f>
        <v>1.4220813550825396E-4</v>
      </c>
      <c r="AG589" s="49">
        <f>_xll.qlTenorBasisForwardRate($V$13,AD589,_xll.ohTrigger($AA$9:$AA$12))</f>
        <v>1.2073870499859049E-2</v>
      </c>
      <c r="AH589" s="49">
        <f>_xll.qlTenorBasisForwardRate2($V$13,AD589,AE589,_xll.ohTrigger($AA$9:$AA$12))</f>
        <v>1.2073870499859049E-2</v>
      </c>
      <c r="AI589" s="49">
        <f>_xll.qlIndexFixing($V$5,_xll.qlInterestRateIndexFixingDate($V$5,AD589,trigger),,trigger)</f>
        <v>1.2015583755001598E-2</v>
      </c>
      <c r="AJ589" s="49">
        <f t="shared" si="29"/>
        <v>5.8286744857451167E-5</v>
      </c>
      <c r="AK589" s="52">
        <f t="shared" si="30"/>
        <v>0.99517248881722464</v>
      </c>
    </row>
    <row r="590" spans="29:37" x14ac:dyDescent="0.2">
      <c r="AC590" s="44" t="s">
        <v>74</v>
      </c>
      <c r="AD590" s="45">
        <f>_xll.qlCalendarAdvance(calendar,AD589,AC590,,,trigger)</f>
        <v>60568</v>
      </c>
      <c r="AE590" s="45">
        <f>_xll.qlInterestRateIndexMaturity($V$5,AD590,trigger)</f>
        <v>60660</v>
      </c>
      <c r="AF590" s="49">
        <f>_xll.qlTenorBasisValue($V$13,AD590,trigger)</f>
        <v>1.4209606615614889E-4</v>
      </c>
      <c r="AG590" s="49">
        <f>_xll.qlTenorBasisForwardRate($V$13,AD590,_xll.ohTrigger($AA$9:$AA$12))</f>
        <v>1.2103576956025491E-2</v>
      </c>
      <c r="AH590" s="49">
        <f>_xll.qlTenorBasisForwardRate2($V$13,AD590,AE590,_xll.ohTrigger($AA$9:$AA$12))</f>
        <v>1.2103576956025491E-2</v>
      </c>
      <c r="AI590" s="49">
        <f>_xll.qlIndexFixing($V$5,_xll.qlInterestRateIndexFixingDate($V$5,AD590,trigger),,trigger)</f>
        <v>1.204587810963954E-2</v>
      </c>
      <c r="AJ590" s="49">
        <f t="shared" si="29"/>
        <v>5.7698846385951033E-5</v>
      </c>
      <c r="AK590" s="52">
        <f t="shared" si="30"/>
        <v>0.99523290952785437</v>
      </c>
    </row>
    <row r="591" spans="29:37" x14ac:dyDescent="0.2">
      <c r="AC591" s="44" t="s">
        <v>74</v>
      </c>
      <c r="AD591" s="45">
        <f>_xll.qlCalendarAdvance(calendar,AD590,AC591,,,trigger)</f>
        <v>60601</v>
      </c>
      <c r="AE591" s="45">
        <f>_xll.qlInterestRateIndexMaturity($V$5,AD591,trigger)</f>
        <v>60689</v>
      </c>
      <c r="AF591" s="49">
        <f>_xll.qlTenorBasisValue($V$13,AD591,trigger)</f>
        <v>1.4197421705383124E-4</v>
      </c>
      <c r="AG591" s="49">
        <f>_xll.qlTenorBasisForwardRate($V$13,AD591,_xll.ohTrigger($AA$9:$AA$12))</f>
        <v>1.2132502097379181E-2</v>
      </c>
      <c r="AH591" s="49">
        <f>_xll.qlTenorBasisForwardRate2($V$13,AD591,AE591,_xll.ohTrigger($AA$9:$AA$12))</f>
        <v>1.2132502097379181E-2</v>
      </c>
      <c r="AI591" s="49">
        <f>_xll.qlIndexFixing($V$5,_xll.qlInterestRateIndexFixingDate($V$5,AD591,trigger),,trigger)</f>
        <v>1.2075405249390487E-2</v>
      </c>
      <c r="AJ591" s="49">
        <f t="shared" si="29"/>
        <v>5.7096847988694424E-5</v>
      </c>
      <c r="AK591" s="52">
        <f t="shared" si="30"/>
        <v>0.99529389341700358</v>
      </c>
    </row>
    <row r="592" spans="29:37" x14ac:dyDescent="0.2">
      <c r="AC592" s="44" t="s">
        <v>74</v>
      </c>
      <c r="AD592" s="45">
        <f>_xll.qlCalendarAdvance(calendar,AD591,AC592,,,trigger)</f>
        <v>60631</v>
      </c>
      <c r="AE592" s="45">
        <f>_xll.qlInterestRateIndexMaturity($V$5,AD592,trigger)</f>
        <v>60721</v>
      </c>
      <c r="AF592" s="49">
        <f>_xll.qlTenorBasisValue($V$13,AD592,trigger)</f>
        <v>1.418647281825745E-4</v>
      </c>
      <c r="AG592" s="49">
        <f>_xll.qlTenorBasisForwardRate($V$13,AD592,_xll.ohTrigger($AA$9:$AA$12))</f>
        <v>1.2162380587788846E-2</v>
      </c>
      <c r="AH592" s="49">
        <f>_xll.qlTenorBasisForwardRate2($V$13,AD592,AE592,_xll.ohTrigger($AA$9:$AA$12))</f>
        <v>1.2162380587788846E-2</v>
      </c>
      <c r="AI592" s="49">
        <f>_xll.qlIndexFixing($V$5,_xll.qlInterestRateIndexFixingDate($V$5,AD592,trigger),,trigger)</f>
        <v>1.2105868518185403E-2</v>
      </c>
      <c r="AJ592" s="49">
        <f t="shared" si="29"/>
        <v>5.6512069603442683E-5</v>
      </c>
      <c r="AK592" s="52">
        <f t="shared" si="30"/>
        <v>0.99535353550273031</v>
      </c>
    </row>
    <row r="593" spans="29:37" x14ac:dyDescent="0.2">
      <c r="AC593" s="44" t="s">
        <v>74</v>
      </c>
      <c r="AD593" s="45">
        <f>_xll.qlCalendarAdvance(calendar,AD592,AC593,,,trigger)</f>
        <v>60664</v>
      </c>
      <c r="AE593" s="45">
        <f>_xll.qlInterestRateIndexMaturity($V$5,AD593,trigger)</f>
        <v>60755</v>
      </c>
      <c r="AF593" s="49">
        <f>_xll.qlTenorBasisValue($V$13,AD593,trigger)</f>
        <v>1.4174568559366016E-4</v>
      </c>
      <c r="AG593" s="49">
        <f>_xll.qlTenorBasisForwardRate($V$13,AD593,_xll.ohTrigger($AA$9:$AA$12))</f>
        <v>1.2194145632328906E-2</v>
      </c>
      <c r="AH593" s="49">
        <f>_xll.qlTenorBasisForwardRate2($V$13,AD593,AE593,_xll.ohTrigger($AA$9:$AA$12))</f>
        <v>1.2194145632328906E-2</v>
      </c>
      <c r="AI593" s="49">
        <f>_xll.qlIndexFixing($V$5,_xll.qlInterestRateIndexFixingDate($V$5,AD593,trigger),,trigger)</f>
        <v>1.2138261710737525E-2</v>
      </c>
      <c r="AJ593" s="49">
        <f t="shared" si="29"/>
        <v>5.5883921591380961E-5</v>
      </c>
      <c r="AK593" s="52">
        <f t="shared" si="30"/>
        <v>0.99541715153514143</v>
      </c>
    </row>
    <row r="594" spans="29:37" x14ac:dyDescent="0.2">
      <c r="AC594" s="44" t="s">
        <v>74</v>
      </c>
      <c r="AD594" s="45">
        <f>_xll.qlCalendarAdvance(calendar,AD593,AC594,,,trigger)</f>
        <v>60692</v>
      </c>
      <c r="AE594" s="45">
        <f>_xll.qlInterestRateIndexMaturity($V$5,AD594,trigger)</f>
        <v>60784</v>
      </c>
      <c r="AF594" s="49">
        <f>_xll.qlTenorBasisValue($V$13,AD594,trigger)</f>
        <v>1.4164581349919583E-4</v>
      </c>
      <c r="AG594" s="49">
        <f>_xll.qlTenorBasisForwardRate($V$13,AD594,_xll.ohTrigger($AA$9:$AA$12))</f>
        <v>1.2220964597438913E-2</v>
      </c>
      <c r="AH594" s="49">
        <f>_xll.qlTenorBasisForwardRate2($V$13,AD594,AE594,_xll.ohTrigger($AA$9:$AA$12))</f>
        <v>1.2220964597438913E-2</v>
      </c>
      <c r="AI594" s="49">
        <f>_xll.qlIndexFixing($V$5,_xll.qlInterestRateIndexFixingDate($V$5,AD594,trigger),,trigger)</f>
        <v>1.216560983535441E-2</v>
      </c>
      <c r="AJ594" s="49">
        <f t="shared" si="29"/>
        <v>5.5354762084503656E-5</v>
      </c>
      <c r="AK594" s="52">
        <f t="shared" si="30"/>
        <v>0.99547050794205683</v>
      </c>
    </row>
    <row r="595" spans="29:37" x14ac:dyDescent="0.2">
      <c r="AC595" s="44" t="s">
        <v>74</v>
      </c>
      <c r="AD595" s="45">
        <f>_xll.qlCalendarAdvance(calendar,AD594,AC595,,,trigger)</f>
        <v>60723</v>
      </c>
      <c r="AE595" s="45">
        <f>_xll.qlInterestRateIndexMaturity($V$5,AD595,trigger)</f>
        <v>60814</v>
      </c>
      <c r="AF595" s="49">
        <f>_xll.qlTenorBasisValue($V$13,AD595,trigger)</f>
        <v>1.415364415306435E-4</v>
      </c>
      <c r="AG595" s="49">
        <f>_xll.qlTenorBasisForwardRate($V$13,AD595,_xll.ohTrigger($AA$9:$AA$12))</f>
        <v>1.2248999178264721E-2</v>
      </c>
      <c r="AH595" s="49">
        <f>_xll.qlTenorBasisForwardRate2($V$13,AD595,AE595,_xll.ohTrigger($AA$9:$AA$12))</f>
        <v>1.2248999178264721E-2</v>
      </c>
      <c r="AI595" s="49">
        <f>_xll.qlIndexFixing($V$5,_xll.qlInterestRateIndexFixingDate($V$5,AD595,trigger),,trigger)</f>
        <v>1.2194209618010715E-2</v>
      </c>
      <c r="AJ595" s="49">
        <f t="shared" si="29"/>
        <v>5.4789560254005915E-5</v>
      </c>
      <c r="AK595" s="52">
        <f t="shared" si="30"/>
        <v>0.99552701739492089</v>
      </c>
    </row>
    <row r="596" spans="29:37" x14ac:dyDescent="0.2">
      <c r="AC596" s="44" t="s">
        <v>74</v>
      </c>
      <c r="AD596" s="45">
        <f>_xll.qlCalendarAdvance(calendar,AD595,AC596,,,trigger)</f>
        <v>60755</v>
      </c>
      <c r="AE596" s="45">
        <f>_xll.qlInterestRateIndexMaturity($V$5,AD596,trigger)</f>
        <v>60847</v>
      </c>
      <c r="AF596" s="49">
        <f>_xll.qlTenorBasisValue($V$13,AD596,trigger)</f>
        <v>1.4142485050622618E-4</v>
      </c>
      <c r="AG596" s="49">
        <f>_xll.qlTenorBasisForwardRate($V$13,AD596,_xll.ohTrigger($AA$9:$AA$12))</f>
        <v>1.2279022834465591E-2</v>
      </c>
      <c r="AH596" s="49">
        <f>_xll.qlTenorBasisForwardRate2($V$13,AD596,AE596,_xll.ohTrigger($AA$9:$AA$12))</f>
        <v>1.2279022834465591E-2</v>
      </c>
      <c r="AI596" s="49">
        <f>_xll.qlIndexFixing($V$5,_xll.qlInterestRateIndexFixingDate($V$5,AD596,trigger),,trigger)</f>
        <v>1.2224825872678461E-2</v>
      </c>
      <c r="AJ596" s="49">
        <f t="shared" si="29"/>
        <v>5.4196961787130252E-5</v>
      </c>
      <c r="AK596" s="52">
        <f t="shared" si="30"/>
        <v>0.99558621540836245</v>
      </c>
    </row>
    <row r="597" spans="29:37" x14ac:dyDescent="0.2">
      <c r="AC597" s="44" t="s">
        <v>74</v>
      </c>
      <c r="AD597" s="45">
        <f>_xll.qlCalendarAdvance(calendar,AD596,AC597,,,trigger)</f>
        <v>60786</v>
      </c>
      <c r="AE597" s="45">
        <f>_xll.qlInterestRateIndexMaturity($V$5,AD597,trigger)</f>
        <v>60878</v>
      </c>
      <c r="AF597" s="49">
        <f>_xll.qlTenorBasisValue($V$13,AD597,trigger)</f>
        <v>1.4131800060934388E-4</v>
      </c>
      <c r="AG597" s="49">
        <f>_xll.qlTenorBasisForwardRate($V$13,AD597,_xll.ohTrigger($AA$9:$AA$12))</f>
        <v>1.2307199745852324E-2</v>
      </c>
      <c r="AH597" s="49">
        <f>_xll.qlTenorBasisForwardRate2($V$13,AD597,AE597,_xll.ohTrigger($AA$9:$AA$12))</f>
        <v>1.2307199745852324E-2</v>
      </c>
      <c r="AI597" s="49">
        <f>_xll.qlIndexFixing($V$5,_xll.qlInterestRateIndexFixingDate($V$5,AD597,trigger),,trigger)</f>
        <v>1.225356433577033E-2</v>
      </c>
      <c r="AJ597" s="49">
        <f t="shared" si="29"/>
        <v>5.3635410081994198E-5</v>
      </c>
      <c r="AK597" s="52">
        <f t="shared" si="30"/>
        <v>0.99564194851878718</v>
      </c>
    </row>
    <row r="598" spans="29:37" x14ac:dyDescent="0.2">
      <c r="AC598" s="44" t="s">
        <v>74</v>
      </c>
      <c r="AD598" s="45">
        <f>_xll.qlCalendarAdvance(calendar,AD597,AC598,,,trigger)</f>
        <v>60818</v>
      </c>
      <c r="AE598" s="45">
        <f>_xll.qlInterestRateIndexMaturity($V$5,AD598,trigger)</f>
        <v>60910</v>
      </c>
      <c r="AF598" s="49">
        <f>_xll.qlTenorBasisValue($V$13,AD598,trigger)</f>
        <v>1.4120898358824477E-4</v>
      </c>
      <c r="AG598" s="49">
        <f>_xll.qlTenorBasisForwardRate($V$13,AD598,_xll.ohTrigger($AA$9:$AA$12))</f>
        <v>1.2336014764135943E-2</v>
      </c>
      <c r="AH598" s="49">
        <f>_xll.qlTenorBasisForwardRate2($V$13,AD598,AE598,_xll.ohTrigger($AA$9:$AA$12))</f>
        <v>1.2336014764135943E-2</v>
      </c>
      <c r="AI598" s="49">
        <f>_xll.qlIndexFixing($V$5,_xll.qlInterestRateIndexFixingDate($V$5,AD598,trigger),,trigger)</f>
        <v>1.2282953390506234E-2</v>
      </c>
      <c r="AJ598" s="49">
        <f t="shared" si="29"/>
        <v>5.306137362970885E-5</v>
      </c>
      <c r="AK598" s="52">
        <f t="shared" si="30"/>
        <v>0.99569866163066112</v>
      </c>
    </row>
    <row r="599" spans="29:37" x14ac:dyDescent="0.2">
      <c r="AC599" s="44" t="s">
        <v>74</v>
      </c>
      <c r="AD599" s="45">
        <f>_xll.qlCalendarAdvance(calendar,AD598,AC599,,,trigger)</f>
        <v>60849</v>
      </c>
      <c r="AE599" s="45">
        <f>_xll.qlInterestRateIndexMaturity($V$5,AD599,trigger)</f>
        <v>60941</v>
      </c>
      <c r="AF599" s="49">
        <f>_xll.qlTenorBasisValue($V$13,AD599,trigger)</f>
        <v>1.411045990601277E-4</v>
      </c>
      <c r="AG599" s="49">
        <f>_xll.qlTenorBasisForwardRate($V$13,AD599,_xll.ohTrigger($AA$9:$AA$12))</f>
        <v>1.2363666933940315E-2</v>
      </c>
      <c r="AH599" s="49">
        <f>_xll.qlTenorBasisForwardRate2($V$13,AD599,AE599,_xll.ohTrigger($AA$9:$AA$12))</f>
        <v>1.2363666933940315E-2</v>
      </c>
      <c r="AI599" s="49">
        <f>_xll.qlIndexFixing($V$5,_xll.qlInterestRateIndexFixingDate($V$5,AD599,trigger),,trigger)</f>
        <v>1.2311156215075001E-2</v>
      </c>
      <c r="AJ599" s="49">
        <f t="shared" si="29"/>
        <v>5.2510718865313166E-5</v>
      </c>
      <c r="AK599" s="52">
        <f t="shared" si="30"/>
        <v>0.99575282000511012</v>
      </c>
    </row>
    <row r="600" spans="29:37" x14ac:dyDescent="0.2">
      <c r="AC600" s="44" t="s">
        <v>74</v>
      </c>
      <c r="AD600" s="45">
        <f>_xll.qlCalendarAdvance(calendar,AD599,AC600,,,trigger)</f>
        <v>60881</v>
      </c>
      <c r="AE600" s="45">
        <f>_xll.qlInterestRateIndexMaturity($V$5,AD600,trigger)</f>
        <v>60972</v>
      </c>
      <c r="AF600" s="49">
        <f>_xll.qlTenorBasisValue($V$13,AD600,trigger)</f>
        <v>1.4099809814833663E-4</v>
      </c>
      <c r="AG600" s="49">
        <f>_xll.qlTenorBasisForwardRate($V$13,AD600,_xll.ohTrigger($AA$9:$AA$12))</f>
        <v>1.239128960936923E-2</v>
      </c>
      <c r="AH600" s="49">
        <f>_xll.qlTenorBasisForwardRate2($V$13,AD600,AE600,_xll.ohTrigger($AA$9:$AA$12))</f>
        <v>1.239128960936923E-2</v>
      </c>
      <c r="AI600" s="49">
        <f>_xll.qlIndexFixing($V$5,_xll.qlInterestRateIndexFixingDate($V$5,AD600,trigger),,trigger)</f>
        <v>1.233933477489944E-2</v>
      </c>
      <c r="AJ600" s="49">
        <f t="shared" si="29"/>
        <v>5.1954834469790032E-5</v>
      </c>
      <c r="AK600" s="52">
        <f t="shared" si="30"/>
        <v>0.99580714872239717</v>
      </c>
    </row>
    <row r="601" spans="29:37" x14ac:dyDescent="0.2">
      <c r="AC601" s="44" t="s">
        <v>74</v>
      </c>
      <c r="AD601" s="45">
        <f>_xll.qlCalendarAdvance(calendar,AD600,AC601,,,trigger)</f>
        <v>60911</v>
      </c>
      <c r="AE601" s="45">
        <f>_xll.qlInterestRateIndexMaturity($V$5,AD601,trigger)</f>
        <v>61003</v>
      </c>
      <c r="AF601" s="49">
        <f>_xll.qlTenorBasisValue($V$13,AD601,trigger)</f>
        <v>1.408993947529082E-4</v>
      </c>
      <c r="AG601" s="49">
        <f>_xll.qlTenorBasisForwardRate($V$13,AD601,_xll.ohTrigger($AA$9:$AA$12))</f>
        <v>1.2418196565511339E-2</v>
      </c>
      <c r="AH601" s="49">
        <f>_xll.qlTenorBasisForwardRate2($V$13,AD601,AE601,_xll.ohTrigger($AA$9:$AA$12))</f>
        <v>1.2418196565511339E-2</v>
      </c>
      <c r="AI601" s="49">
        <f>_xll.qlIndexFixing($V$5,_xll.qlInterestRateIndexFixingDate($V$5,AD601,trigger),,trigger)</f>
        <v>1.2366771128157641E-2</v>
      </c>
      <c r="AJ601" s="49">
        <f t="shared" si="29"/>
        <v>5.1425437353697437E-5</v>
      </c>
      <c r="AK601" s="52">
        <f t="shared" si="30"/>
        <v>0.9958588642817493</v>
      </c>
    </row>
    <row r="602" spans="29:37" x14ac:dyDescent="0.2">
      <c r="AC602" s="44" t="s">
        <v>74</v>
      </c>
      <c r="AD602" s="45">
        <f>_xll.qlCalendarAdvance(calendar,AD601,AC602,,,trigger)</f>
        <v>60944</v>
      </c>
      <c r="AE602" s="45">
        <f>_xll.qlInterestRateIndexMaturity($V$5,AD602,trigger)</f>
        <v>61036</v>
      </c>
      <c r="AF602" s="49">
        <f>_xll.qlTenorBasisValue($V$13,AD602,trigger)</f>
        <v>1.4079208207582253E-4</v>
      </c>
      <c r="AG602" s="49">
        <f>_xll.qlTenorBasisForwardRate($V$13,AD602,_xll.ohTrigger($AA$9:$AA$12))</f>
        <v>1.2446799154409572E-2</v>
      </c>
      <c r="AH602" s="49">
        <f>_xll.qlTenorBasisForwardRate2($V$13,AD602,AE602,_xll.ohTrigger($AA$9:$AA$12))</f>
        <v>1.2446799154409572E-2</v>
      </c>
      <c r="AI602" s="49">
        <f>_xll.qlIndexFixing($V$5,_xll.qlInterestRateIndexFixingDate($V$5,AD602,trigger),,trigger)</f>
        <v>1.2395942675038341E-2</v>
      </c>
      <c r="AJ602" s="49">
        <f t="shared" si="29"/>
        <v>5.0856479371230376E-5</v>
      </c>
      <c r="AK602" s="52">
        <f t="shared" si="30"/>
        <v>0.9959140917483823</v>
      </c>
    </row>
    <row r="603" spans="29:37" x14ac:dyDescent="0.2">
      <c r="AC603" s="44" t="s">
        <v>74</v>
      </c>
      <c r="AD603" s="45">
        <f>_xll.qlCalendarAdvance(calendar,AD602,AC603,,,trigger)</f>
        <v>60974</v>
      </c>
      <c r="AE603" s="45">
        <f>_xll.qlInterestRateIndexMaturity($V$5,AD603,trigger)</f>
        <v>61064</v>
      </c>
      <c r="AF603" s="49">
        <f>_xll.qlTenorBasisValue($V$13,AD603,trigger)</f>
        <v>1.406956587311637E-4</v>
      </c>
      <c r="AG603" s="49">
        <f>_xll.qlTenorBasisForwardRate($V$13,AD603,_xll.ohTrigger($AA$9:$AA$12))</f>
        <v>1.2471265630583872E-2</v>
      </c>
      <c r="AH603" s="49">
        <f>_xll.qlTenorBasisForwardRate2($V$13,AD603,AE603,_xll.ohTrigger($AA$9:$AA$12))</f>
        <v>1.2471265630583872E-2</v>
      </c>
      <c r="AI603" s="49">
        <f>_xll.qlIndexFixing($V$5,_xll.qlInterestRateIndexFixingDate($V$5,AD603,trigger),,trigger)</f>
        <v>1.2420907732751729E-2</v>
      </c>
      <c r="AJ603" s="49">
        <f t="shared" si="29"/>
        <v>5.0357897832142839E-5</v>
      </c>
      <c r="AK603" s="52">
        <f t="shared" si="30"/>
        <v>0.99596208602047187</v>
      </c>
    </row>
    <row r="604" spans="29:37" x14ac:dyDescent="0.2">
      <c r="AC604" s="44" t="s">
        <v>74</v>
      </c>
      <c r="AD604" s="45">
        <f>_xll.qlCalendarAdvance(calendar,AD603,AC604,,,trigger)</f>
        <v>61007</v>
      </c>
      <c r="AE604" s="45">
        <f>_xll.qlInterestRateIndexMaturity($V$5,AD604,trigger)</f>
        <v>61098</v>
      </c>
      <c r="AF604" s="49">
        <f>_xll.qlTenorBasisValue($V$13,AD604,trigger)</f>
        <v>1.4059082569519687E-4</v>
      </c>
      <c r="AG604" s="49">
        <f>_xll.qlTenorBasisForwardRate($V$13,AD604,_xll.ohTrigger($AA$9:$AA$12))</f>
        <v>1.2499953890809446E-2</v>
      </c>
      <c r="AH604" s="49">
        <f>_xll.qlTenorBasisForwardRate2($V$13,AD604,AE604,_xll.ohTrigger($AA$9:$AA$12))</f>
        <v>1.2499953890809446E-2</v>
      </c>
      <c r="AI604" s="49">
        <f>_xll.qlIndexFixing($V$5,_xll.qlInterestRateIndexFixingDate($V$5,AD604,trigger),,trigger)</f>
        <v>1.2450160252735128E-2</v>
      </c>
      <c r="AJ604" s="49">
        <f t="shared" si="29"/>
        <v>4.9793638074318441E-5</v>
      </c>
      <c r="AK604" s="52">
        <f t="shared" si="30"/>
        <v>0.99601649425995653</v>
      </c>
    </row>
    <row r="605" spans="29:37" x14ac:dyDescent="0.2">
      <c r="AC605" s="44" t="s">
        <v>74</v>
      </c>
      <c r="AD605" s="45">
        <f>_xll.qlCalendarAdvance(calendar,AD604,AC605,,,trigger)</f>
        <v>61038</v>
      </c>
      <c r="AE605" s="45">
        <f>_xll.qlInterestRateIndexMaturity($V$5,AD605,trigger)</f>
        <v>61127</v>
      </c>
      <c r="AF605" s="49">
        <f>_xll.qlTenorBasisValue($V$13,AD605,trigger)</f>
        <v>1.4049350922846359E-4</v>
      </c>
      <c r="AG605" s="49">
        <f>_xll.qlTenorBasisForwardRate($V$13,AD605,_xll.ohTrigger($AA$9:$AA$12))</f>
        <v>1.252476614335964E-2</v>
      </c>
      <c r="AH605" s="49">
        <f>_xll.qlTenorBasisForwardRate2($V$13,AD605,AE605,_xll.ohTrigger($AA$9:$AA$12))</f>
        <v>1.252476614335964E-2</v>
      </c>
      <c r="AI605" s="49">
        <f>_xll.qlIndexFixing($V$5,_xll.qlInterestRateIndexFixingDate($V$5,AD605,trigger),,trigger)</f>
        <v>1.2475477658463451E-2</v>
      </c>
      <c r="AJ605" s="49">
        <f t="shared" si="29"/>
        <v>4.9288484896188936E-5</v>
      </c>
      <c r="AK605" s="52">
        <f t="shared" si="30"/>
        <v>0.99606471814866415</v>
      </c>
    </row>
    <row r="606" spans="29:37" x14ac:dyDescent="0.2">
      <c r="AC606" s="44" t="s">
        <v>74</v>
      </c>
      <c r="AD606" s="45">
        <f>_xll.qlCalendarAdvance(calendar,AD605,AC606,,,trigger)</f>
        <v>61066</v>
      </c>
      <c r="AE606" s="45">
        <f>_xll.qlInterestRateIndexMaturity($V$5,AD606,trigger)</f>
        <v>61158</v>
      </c>
      <c r="AF606" s="49">
        <f>_xll.qlTenorBasisValue($V$13,AD606,trigger)</f>
        <v>1.4040656821650473E-4</v>
      </c>
      <c r="AG606" s="49">
        <f>_xll.qlTenorBasisForwardRate($V$13,AD606,_xll.ohTrigger($AA$9:$AA$12))</f>
        <v>1.255000078222092E-2</v>
      </c>
      <c r="AH606" s="49">
        <f>_xll.qlTenorBasisForwardRate2($V$13,AD606,AE606,_xll.ohTrigger($AA$9:$AA$12))</f>
        <v>1.255000078222092E-2</v>
      </c>
      <c r="AI606" s="49">
        <f>_xll.qlIndexFixing($V$5,_xll.qlInterestRateIndexFixingDate($V$5,AD606,trigger),,trigger)</f>
        <v>1.250119552481936E-2</v>
      </c>
      <c r="AJ606" s="49">
        <f t="shared" si="29"/>
        <v>4.8805257401560859E-5</v>
      </c>
      <c r="AK606" s="52">
        <f t="shared" si="30"/>
        <v>0.99611113511078808</v>
      </c>
    </row>
    <row r="607" spans="29:37" x14ac:dyDescent="0.2">
      <c r="AC607" s="44" t="s">
        <v>74</v>
      </c>
      <c r="AD607" s="45">
        <f>_xll.qlCalendarAdvance(calendar,AD606,AC607,,,trigger)</f>
        <v>61098</v>
      </c>
      <c r="AE607" s="45">
        <f>_xll.qlInterestRateIndexMaturity($V$5,AD607,trigger)</f>
        <v>61189</v>
      </c>
      <c r="AF607" s="49">
        <f>_xll.qlTenorBasisValue($V$13,AD607,trigger)</f>
        <v>1.4030830799911898E-4</v>
      </c>
      <c r="AG607" s="49">
        <f>_xll.qlTenorBasisForwardRate($V$13,AD607,_xll.ohTrigger($AA$9:$AA$12))</f>
        <v>1.2575779856062065E-2</v>
      </c>
      <c r="AH607" s="49">
        <f>_xll.qlTenorBasisForwardRate2($V$13,AD607,AE607,_xll.ohTrigger($AA$9:$AA$12))</f>
        <v>1.2575779856062065E-2</v>
      </c>
      <c r="AI607" s="49">
        <f>_xll.qlIndexFixing($V$5,_xll.qlInterestRateIndexFixingDate($V$5,AD607,trigger),,trigger)</f>
        <v>1.2527492642540319E-2</v>
      </c>
      <c r="AJ607" s="49">
        <f t="shared" si="29"/>
        <v>4.8287213521746447E-5</v>
      </c>
      <c r="AK607" s="52">
        <f t="shared" si="30"/>
        <v>0.99616030066728067</v>
      </c>
    </row>
    <row r="608" spans="29:37" x14ac:dyDescent="0.2">
      <c r="AC608" s="44" t="s">
        <v>74</v>
      </c>
      <c r="AD608" s="45">
        <f>_xll.qlCalendarAdvance(calendar,AD607,AC608,,,trigger)</f>
        <v>61128</v>
      </c>
      <c r="AE608" s="45">
        <f>_xll.qlInterestRateIndexMaturity($V$5,AD608,trigger)</f>
        <v>61220</v>
      </c>
      <c r="AF608" s="49">
        <f>_xll.qlTenorBasisValue($V$13,AD608,trigger)</f>
        <v>1.4021724404872997E-4</v>
      </c>
      <c r="AG608" s="49">
        <f>_xll.qlTenorBasisForwardRate($V$13,AD608,_xll.ohTrigger($AA$9:$AA$12))</f>
        <v>1.2600914203481616E-2</v>
      </c>
      <c r="AH608" s="49">
        <f>_xll.qlTenorBasisForwardRate2($V$13,AD608,AE608,_xll.ohTrigger($AA$9:$AA$12))</f>
        <v>1.2600914203481616E-2</v>
      </c>
      <c r="AI608" s="49">
        <f>_xll.qlIndexFixing($V$5,_xll.qlInterestRateIndexFixingDate($V$5,AD608,trigger),,trigger)</f>
        <v>1.2553120015276246E-2</v>
      </c>
      <c r="AJ608" s="49">
        <f t="shared" si="29"/>
        <v>4.779418820537E-5</v>
      </c>
      <c r="AK608" s="52">
        <f t="shared" si="30"/>
        <v>0.99620708565794658</v>
      </c>
    </row>
    <row r="609" spans="29:37" x14ac:dyDescent="0.2">
      <c r="AC609" s="44" t="s">
        <v>74</v>
      </c>
      <c r="AD609" s="45">
        <f>_xll.qlCalendarAdvance(calendar,AD608,AC609,,,trigger)</f>
        <v>61161</v>
      </c>
      <c r="AE609" s="45">
        <f>_xll.qlInterestRateIndexMaturity($V$5,AD609,trigger)</f>
        <v>61253</v>
      </c>
      <c r="AF609" s="49">
        <f>_xll.qlTenorBasisValue($V$13,AD609,trigger)</f>
        <v>1.401182394653049E-4</v>
      </c>
      <c r="AG609" s="49">
        <f>_xll.qlTenorBasisForwardRate($V$13,AD609,_xll.ohTrigger($AA$9:$AA$12))</f>
        <v>1.2627591862301906E-2</v>
      </c>
      <c r="AH609" s="49">
        <f>_xll.qlTenorBasisForwardRate2($V$13,AD609,AE609,_xll.ohTrigger($AA$9:$AA$12))</f>
        <v>1.2627591862301906E-2</v>
      </c>
      <c r="AI609" s="49">
        <f>_xll.qlIndexFixing($V$5,_xll.qlInterestRateIndexFixingDate($V$5,AD609,trigger),,trigger)</f>
        <v>1.2580327243503124E-2</v>
      </c>
      <c r="AJ609" s="49">
        <f t="shared" si="29"/>
        <v>4.7264618798781299E-5</v>
      </c>
      <c r="AK609" s="52">
        <f t="shared" si="30"/>
        <v>0.99625703623349726</v>
      </c>
    </row>
    <row r="610" spans="29:37" x14ac:dyDescent="0.2">
      <c r="AC610" s="44" t="s">
        <v>74</v>
      </c>
      <c r="AD610" s="45">
        <f>_xll.qlCalendarAdvance(calendar,AD609,AC610,,,trigger)</f>
        <v>61191</v>
      </c>
      <c r="AE610" s="45">
        <f>_xll.qlInterestRateIndexMaturity($V$5,AD610,trigger)</f>
        <v>61283</v>
      </c>
      <c r="AF610" s="49">
        <f>_xll.qlTenorBasisValue($V$13,AD610,trigger)</f>
        <v>1.4002928323420699E-4</v>
      </c>
      <c r="AG610" s="49">
        <f>_xll.qlTenorBasisForwardRate($V$13,AD610,_xll.ohTrigger($AA$9:$AA$12))</f>
        <v>1.265159019831249E-2</v>
      </c>
      <c r="AH610" s="49">
        <f>_xll.qlTenorBasisForwardRate2($V$13,AD610,AE610,_xll.ohTrigger($AA$9:$AA$12))</f>
        <v>1.265159019831249E-2</v>
      </c>
      <c r="AI610" s="49">
        <f>_xll.qlIndexFixing($V$5,_xll.qlInterestRateIndexFixingDate($V$5,AD610,trigger),,trigger)</f>
        <v>1.2604801845728002E-2</v>
      </c>
      <c r="AJ610" s="49">
        <f t="shared" si="29"/>
        <v>4.678835258448838E-5</v>
      </c>
      <c r="AK610" s="52">
        <f t="shared" si="30"/>
        <v>0.9963017808946476</v>
      </c>
    </row>
    <row r="611" spans="29:37" x14ac:dyDescent="0.2">
      <c r="AC611" s="44" t="s">
        <v>74</v>
      </c>
      <c r="AD611" s="45">
        <f>_xll.qlCalendarAdvance(calendar,AD610,AC611,,,trigger)</f>
        <v>61224</v>
      </c>
      <c r="AE611" s="45">
        <f>_xll.qlInterestRateIndexMaturity($V$5,AD611,trigger)</f>
        <v>61316</v>
      </c>
      <c r="AF611" s="49">
        <f>_xll.qlTenorBasisValue($V$13,AD611,trigger)</f>
        <v>1.399325708036769E-4</v>
      </c>
      <c r="AG611" s="49">
        <f>_xll.qlTenorBasisForwardRate($V$13,AD611,_xll.ohTrigger($AA$9:$AA$12))</f>
        <v>1.2677708862781972E-2</v>
      </c>
      <c r="AH611" s="49">
        <f>_xll.qlTenorBasisForwardRate2($V$13,AD611,AE611,_xll.ohTrigger($AA$9:$AA$12))</f>
        <v>1.2677708862781972E-2</v>
      </c>
      <c r="AI611" s="49">
        <f>_xll.qlIndexFixing($V$5,_xll.qlInterestRateIndexFixingDate($V$5,AD611,trigger),,trigger)</f>
        <v>1.2631438736705277E-2</v>
      </c>
      <c r="AJ611" s="49">
        <f t="shared" si="29"/>
        <v>4.6270126076695256E-5</v>
      </c>
      <c r="AK611" s="52">
        <f t="shared" si="30"/>
        <v>0.99635027696427614</v>
      </c>
    </row>
    <row r="612" spans="29:37" x14ac:dyDescent="0.2">
      <c r="AC612" s="44" t="s">
        <v>74</v>
      </c>
      <c r="AD612" s="45">
        <f>_xll.qlCalendarAdvance(calendar,AD611,AC612,,,trigger)</f>
        <v>61255</v>
      </c>
      <c r="AE612" s="45">
        <f>_xll.qlInterestRateIndexMaturity($V$5,AD612,trigger)</f>
        <v>61346</v>
      </c>
      <c r="AF612" s="49">
        <f>_xll.qlTenorBasisValue($V$13,AD612,trigger)</f>
        <v>1.3984279479484858E-4</v>
      </c>
      <c r="AG612" s="49">
        <f>_xll.qlTenorBasisForwardRate($V$13,AD612,_xll.ohTrigger($AA$9:$AA$12))</f>
        <v>1.2701366671820299E-2</v>
      </c>
      <c r="AH612" s="49">
        <f>_xll.qlTenorBasisForwardRate2($V$13,AD612,AE612,_xll.ohTrigger($AA$9:$AA$12))</f>
        <v>1.2701366671820299E-2</v>
      </c>
      <c r="AI612" s="49">
        <f>_xll.qlIndexFixing($V$5,_xll.qlInterestRateIndexFixingDate($V$5,AD612,trigger),,trigger)</f>
        <v>1.2655571894945076E-2</v>
      </c>
      <c r="AJ612" s="49">
        <f t="shared" si="29"/>
        <v>4.5794776875223916E-5</v>
      </c>
      <c r="AK612" s="52">
        <f t="shared" si="30"/>
        <v>0.99639450005196484</v>
      </c>
    </row>
    <row r="613" spans="29:37" x14ac:dyDescent="0.2">
      <c r="AC613" s="44" t="s">
        <v>74</v>
      </c>
      <c r="AD613" s="45">
        <f>_xll.qlCalendarAdvance(calendar,AD612,AC613,,,trigger)</f>
        <v>61287</v>
      </c>
      <c r="AE613" s="45">
        <f>_xll.qlInterestRateIndexMaturity($V$5,AD613,trigger)</f>
        <v>61379</v>
      </c>
      <c r="AF613" s="49">
        <f>_xll.qlTenorBasisValue($V$13,AD613,trigger)</f>
        <v>1.3975120256840855E-4</v>
      </c>
      <c r="AG613" s="49">
        <f>_xll.qlTenorBasisForwardRate($V$13,AD613,_xll.ohTrigger($AA$9:$AA$12))</f>
        <v>1.2726758601825421E-2</v>
      </c>
      <c r="AH613" s="49">
        <f>_xll.qlTenorBasisForwardRate2($V$13,AD613,AE613,_xll.ohTrigger($AA$9:$AA$12))</f>
        <v>1.2726758601825421E-2</v>
      </c>
      <c r="AI613" s="49">
        <f>_xll.qlIndexFixing($V$5,_xll.qlInterestRateIndexFixingDate($V$5,AD613,trigger),,trigger)</f>
        <v>1.2681461371942768E-2</v>
      </c>
      <c r="AJ613" s="49">
        <f t="shared" si="29"/>
        <v>4.5297229882652543E-5</v>
      </c>
      <c r="AK613" s="52">
        <f t="shared" si="30"/>
        <v>0.99644078816139758</v>
      </c>
    </row>
    <row r="614" spans="29:37" x14ac:dyDescent="0.2">
      <c r="AC614" s="44" t="s">
        <v>74</v>
      </c>
      <c r="AD614" s="45">
        <f>_xll.qlCalendarAdvance(calendar,AD613,AC614,,,trigger)</f>
        <v>61318</v>
      </c>
      <c r="AE614" s="45">
        <f>_xll.qlInterestRateIndexMaturity($V$5,AD614,trigger)</f>
        <v>61410</v>
      </c>
      <c r="AF614" s="49">
        <f>_xll.qlTenorBasisValue($V$13,AD614,trigger)</f>
        <v>1.3966350680088649E-4</v>
      </c>
      <c r="AG614" s="49">
        <f>_xll.qlTenorBasisForwardRate($V$13,AD614,_xll.ohTrigger($AA$9:$AA$12))</f>
        <v>1.275050236578561E-2</v>
      </c>
      <c r="AH614" s="49">
        <f>_xll.qlTenorBasisForwardRate2($V$13,AD614,AE614,_xll.ohTrigger($AA$9:$AA$12))</f>
        <v>1.275050236578561E-2</v>
      </c>
      <c r="AI614" s="49">
        <f>_xll.qlIndexFixing($V$5,_xll.qlInterestRateIndexFixingDate($V$5,AD614,trigger),,trigger)</f>
        <v>1.2705675957486416E-2</v>
      </c>
      <c r="AJ614" s="49">
        <f t="shared" si="29"/>
        <v>4.4826408299194348E-5</v>
      </c>
      <c r="AK614" s="52">
        <f t="shared" si="30"/>
        <v>0.99648434179193757</v>
      </c>
    </row>
    <row r="615" spans="29:37" x14ac:dyDescent="0.2">
      <c r="AC615" s="44" t="s">
        <v>74</v>
      </c>
      <c r="AD615" s="45">
        <f>_xll.qlCalendarAdvance(calendar,AD614,AC615,,,trigger)</f>
        <v>61350</v>
      </c>
      <c r="AE615" s="45">
        <f>_xll.qlInterestRateIndexMaturity($V$5,AD615,trigger)</f>
        <v>61441</v>
      </c>
      <c r="AF615" s="49">
        <f>_xll.qlTenorBasisValue($V$13,AD615,trigger)</f>
        <v>1.3957403748720478E-4</v>
      </c>
      <c r="AG615" s="49">
        <f>_xll.qlTenorBasisForwardRate($V$13,AD615,_xll.ohTrigger($AA$9:$AA$12))</f>
        <v>1.2774140008713597E-2</v>
      </c>
      <c r="AH615" s="49">
        <f>_xll.qlTenorBasisForwardRate2($V$13,AD615,AE615,_xll.ohTrigger($AA$9:$AA$12))</f>
        <v>1.2774140008713597E-2</v>
      </c>
      <c r="AI615" s="49">
        <f>_xll.qlIndexFixing($V$5,_xll.qlInterestRateIndexFixingDate($V$5,AD615,trigger),,trigger)</f>
        <v>1.2729788296973014E-2</v>
      </c>
      <c r="AJ615" s="49">
        <f t="shared" si="29"/>
        <v>4.4351711740582903E-5</v>
      </c>
      <c r="AK615" s="52">
        <f t="shared" si="30"/>
        <v>0.99652800801382091</v>
      </c>
    </row>
    <row r="616" spans="29:37" x14ac:dyDescent="0.2">
      <c r="AC616" s="44" t="s">
        <v>74</v>
      </c>
      <c r="AD616" s="45">
        <f>_xll.qlCalendarAdvance(calendar,AD615,AC616,,,trigger)</f>
        <v>61381</v>
      </c>
      <c r="AE616" s="45">
        <f>_xll.qlInterestRateIndexMaturity($V$5,AD616,trigger)</f>
        <v>61472</v>
      </c>
      <c r="AF616" s="49">
        <f>_xll.qlTenorBasisValue($V$13,AD616,trigger)</f>
        <v>1.3948837488092977E-4</v>
      </c>
      <c r="AG616" s="49">
        <f>_xll.qlTenorBasisForwardRate($V$13,AD616,_xll.ohTrigger($AA$9:$AA$12))</f>
        <v>1.279736185869236E-2</v>
      </c>
      <c r="AH616" s="49">
        <f>_xll.qlTenorBasisForwardRate2($V$13,AD616,AE616,_xll.ohTrigger($AA$9:$AA$12))</f>
        <v>1.279736185869236E-2</v>
      </c>
      <c r="AI616" s="49">
        <f>_xll.qlIndexFixing($V$5,_xll.qlInterestRateIndexFixingDate($V$5,AD616,trigger),,trigger)</f>
        <v>1.2753470475556023E-2</v>
      </c>
      <c r="AJ616" s="49">
        <f t="shared" si="29"/>
        <v>4.3891383136337656E-5</v>
      </c>
      <c r="AK616" s="52">
        <f t="shared" si="30"/>
        <v>0.9965702788105093</v>
      </c>
    </row>
    <row r="617" spans="29:37" x14ac:dyDescent="0.2">
      <c r="AC617" s="44" t="s">
        <v>74</v>
      </c>
      <c r="AD617" s="45">
        <f>_xll.qlCalendarAdvance(calendar,AD616,AC617,,,trigger)</f>
        <v>61413</v>
      </c>
      <c r="AE617" s="45">
        <f>_xll.qlInterestRateIndexMaturity($V$5,AD617,trigger)</f>
        <v>61504</v>
      </c>
      <c r="AF617" s="49">
        <f>_xll.qlTenorBasisValue($V$13,AD617,trigger)</f>
        <v>1.39400980416136E-4</v>
      </c>
      <c r="AG617" s="49">
        <f>_xll.qlTenorBasisForwardRate($V$13,AD617,_xll.ohTrigger($AA$9:$AA$12))</f>
        <v>1.2821061685772538E-2</v>
      </c>
      <c r="AH617" s="49">
        <f>_xll.qlTenorBasisForwardRate2($V$13,AD617,AE617,_xll.ohTrigger($AA$9:$AA$12))</f>
        <v>1.2821061685772538E-2</v>
      </c>
      <c r="AI617" s="49">
        <f>_xll.qlIndexFixing($V$5,_xll.qlInterestRateIndexFixingDate($V$5,AD617,trigger),,trigger)</f>
        <v>1.2777640042286455E-2</v>
      </c>
      <c r="AJ617" s="49">
        <f t="shared" si="29"/>
        <v>4.3421643486082212E-5</v>
      </c>
      <c r="AK617" s="52">
        <f t="shared" si="30"/>
        <v>0.9966132567996091</v>
      </c>
    </row>
    <row r="618" spans="29:37" x14ac:dyDescent="0.2">
      <c r="AC618" s="44" t="s">
        <v>74</v>
      </c>
      <c r="AD618" s="45">
        <f>_xll.qlCalendarAdvance(calendar,AD617,AC618,,,trigger)</f>
        <v>61442</v>
      </c>
      <c r="AE618" s="45">
        <f>_xll.qlInterestRateIndexMaturity($V$5,AD618,trigger)</f>
        <v>61534</v>
      </c>
      <c r="AF618" s="49">
        <f>_xll.qlTenorBasisValue($V$13,AD618,trigger)</f>
        <v>1.3932267421912253E-4</v>
      </c>
      <c r="AG618" s="49">
        <f>_xll.qlTenorBasisForwardRate($V$13,AD618,_xll.ohTrigger($AA$9:$AA$12))</f>
        <v>1.2842892746560215E-2</v>
      </c>
      <c r="AH618" s="49">
        <f>_xll.qlTenorBasisForwardRate2($V$13,AD618,AE618,_xll.ohTrigger($AA$9:$AA$12))</f>
        <v>1.2842892746560215E-2</v>
      </c>
      <c r="AI618" s="49">
        <f>_xll.qlIndexFixing($V$5,_xll.qlInterestRateIndexFixingDate($V$5,AD618,trigger),,trigger)</f>
        <v>1.2799897688422105E-2</v>
      </c>
      <c r="AJ618" s="49">
        <f t="shared" si="29"/>
        <v>4.2995058138109443E-5</v>
      </c>
      <c r="AK618" s="52">
        <f t="shared" si="30"/>
        <v>0.99665222944810272</v>
      </c>
    </row>
    <row r="619" spans="29:37" x14ac:dyDescent="0.2">
      <c r="AC619" s="44" t="s">
        <v>74</v>
      </c>
      <c r="AD619" s="45">
        <f>_xll.qlCalendarAdvance(calendar,AD618,AC619,,,trigger)</f>
        <v>61477</v>
      </c>
      <c r="AE619" s="45">
        <f>_xll.qlInterestRateIndexMaturity($V$5,AD619,trigger)</f>
        <v>61568</v>
      </c>
      <c r="AF619" s="49">
        <f>_xll.qlTenorBasisValue($V$13,AD619,trigger)</f>
        <v>1.3922928696174518E-4</v>
      </c>
      <c r="AG619" s="49">
        <f>_xll.qlTenorBasisForwardRate($V$13,AD619,_xll.ohTrigger($AA$9:$AA$12))</f>
        <v>1.2867635028130613E-2</v>
      </c>
      <c r="AH619" s="49">
        <f>_xll.qlTenorBasisForwardRate2($V$13,AD619,AE619,_xll.ohTrigger($AA$9:$AA$12))</f>
        <v>1.2867635028130613E-2</v>
      </c>
      <c r="AI619" s="49">
        <f>_xll.qlIndexFixing($V$5,_xll.qlInterestRateIndexFixingDate($V$5,AD619,trigger),,trigger)</f>
        <v>1.282513632693328E-2</v>
      </c>
      <c r="AJ619" s="49">
        <f t="shared" si="29"/>
        <v>4.2498701197333025E-5</v>
      </c>
      <c r="AK619" s="52">
        <f t="shared" si="30"/>
        <v>0.99669724070472743</v>
      </c>
    </row>
    <row r="620" spans="29:37" x14ac:dyDescent="0.2">
      <c r="AC620" s="44" t="s">
        <v>74</v>
      </c>
      <c r="AD620" s="45">
        <f>_xll.qlCalendarAdvance(calendar,AD619,AC620,,,trigger)</f>
        <v>61507</v>
      </c>
      <c r="AE620" s="45">
        <f>_xll.qlInterestRateIndexMaturity($V$5,AD620,trigger)</f>
        <v>61599</v>
      </c>
      <c r="AF620" s="49">
        <f>_xll.qlTenorBasisValue($V$13,AD620,trigger)</f>
        <v>1.3915020487378465E-4</v>
      </c>
      <c r="AG620" s="49">
        <f>_xll.qlTenorBasisForwardRate($V$13,AD620,_xll.ohTrigger($AA$9:$AA$12))</f>
        <v>1.2889670921144522E-2</v>
      </c>
      <c r="AH620" s="49">
        <f>_xll.qlTenorBasisForwardRate2($V$13,AD620,AE620,_xll.ohTrigger($AA$9:$AA$12))</f>
        <v>1.2889670921144522E-2</v>
      </c>
      <c r="AI620" s="49">
        <f>_xll.qlIndexFixing($V$5,_xll.qlInterestRateIndexFixingDate($V$5,AD620,trigger),,trigger)</f>
        <v>1.2847602776584479E-2</v>
      </c>
      <c r="AJ620" s="49">
        <f t="shared" si="29"/>
        <v>4.2068144560043763E-5</v>
      </c>
      <c r="AK620" s="52">
        <f t="shared" si="30"/>
        <v>0.99673629025772614</v>
      </c>
    </row>
    <row r="621" spans="29:37" x14ac:dyDescent="0.2">
      <c r="AC621" s="44" t="s">
        <v>74</v>
      </c>
      <c r="AD621" s="45">
        <f>_xll.qlCalendarAdvance(calendar,AD620,AC621,,,trigger)</f>
        <v>61539</v>
      </c>
      <c r="AE621" s="45">
        <f>_xll.qlInterestRateIndexMaturity($V$5,AD621,trigger)</f>
        <v>61631</v>
      </c>
      <c r="AF621" s="49">
        <f>_xll.qlTenorBasisValue($V$13,AD621,trigger)</f>
        <v>1.390668201055383E-4</v>
      </c>
      <c r="AG621" s="49">
        <f>_xll.qlTenorBasisForwardRate($V$13,AD621,_xll.ohTrigger($AA$9:$AA$12))</f>
        <v>1.2912282655381706E-2</v>
      </c>
      <c r="AH621" s="49">
        <f>_xll.qlTenorBasisForwardRate2($V$13,AD621,AE621,_xll.ohTrigger($AA$9:$AA$12))</f>
        <v>1.2912282655381706E-2</v>
      </c>
      <c r="AI621" s="49">
        <f>_xll.qlIndexFixing($V$5,_xll.qlInterestRateIndexFixingDate($V$5,AD621,trigger),,trigger)</f>
        <v>1.2870662514016204E-2</v>
      </c>
      <c r="AJ621" s="49">
        <f t="shared" si="29"/>
        <v>4.1620141365501795E-5</v>
      </c>
      <c r="AK621" s="52">
        <f t="shared" si="30"/>
        <v>0.99677670149606312</v>
      </c>
    </row>
    <row r="622" spans="29:37" x14ac:dyDescent="0.2">
      <c r="AC622" s="44" t="s">
        <v>74</v>
      </c>
      <c r="AD622" s="45">
        <f>_xll.qlCalendarAdvance(calendar,AD621,AC622,,,trigger)</f>
        <v>61569</v>
      </c>
      <c r="AE622" s="45">
        <f>_xll.qlInterestRateIndexMaturity($V$5,AD622,trigger)</f>
        <v>61661</v>
      </c>
      <c r="AF622" s="49">
        <f>_xll.qlTenorBasisValue($V$13,AD622,trigger)</f>
        <v>1.389895456551831E-4</v>
      </c>
      <c r="AG622" s="49">
        <f>_xll.qlTenorBasisForwardRate($V$13,AD622,_xll.ohTrigger($AA$9:$AA$12))</f>
        <v>1.293323094984427E-2</v>
      </c>
      <c r="AH622" s="49">
        <f>_xll.qlTenorBasisForwardRate2($V$13,AD622,AE622,_xll.ohTrigger($AA$9:$AA$12))</f>
        <v>1.293323094984427E-2</v>
      </c>
      <c r="AI622" s="49">
        <f>_xll.qlIndexFixing($V$5,_xll.qlInterestRateIndexFixingDate($V$5,AD622,trigger),,trigger)</f>
        <v>1.2892025834488849E-2</v>
      </c>
      <c r="AJ622" s="49">
        <f t="shared" si="29"/>
        <v>4.1205115355420416E-5</v>
      </c>
      <c r="AK622" s="52">
        <f t="shared" si="30"/>
        <v>0.99681401225144617</v>
      </c>
    </row>
    <row r="623" spans="29:37" x14ac:dyDescent="0.2">
      <c r="AC623" s="44" t="s">
        <v>74</v>
      </c>
      <c r="AD623" s="45">
        <f>_xll.qlCalendarAdvance(calendar,AD622,AC623,,,trigger)</f>
        <v>61602</v>
      </c>
      <c r="AE623" s="45">
        <f>_xll.qlInterestRateIndexMaturity($V$5,AD623,trigger)</f>
        <v>61694</v>
      </c>
      <c r="AF623" s="49">
        <f>_xll.qlTenorBasisValue($V$13,AD623,trigger)</f>
        <v>1.3890553682547184E-4</v>
      </c>
      <c r="AG623" s="49">
        <f>_xll.qlTenorBasisForwardRate($V$13,AD623,_xll.ohTrigger($AA$9:$AA$12))</f>
        <v>1.2955994393869665E-2</v>
      </c>
      <c r="AH623" s="49">
        <f>_xll.qlTenorBasisForwardRate2($V$13,AD623,AE623,_xll.ohTrigger($AA$9:$AA$12))</f>
        <v>1.2955994393869665E-2</v>
      </c>
      <c r="AI623" s="49">
        <f>_xll.qlIndexFixing($V$5,_xll.qlInterestRateIndexFixingDate($V$5,AD623,trigger),,trigger)</f>
        <v>1.2915240252938134E-2</v>
      </c>
      <c r="AJ623" s="49">
        <f t="shared" si="29"/>
        <v>4.0754140931530819E-5</v>
      </c>
      <c r="AK623" s="52">
        <f t="shared" si="30"/>
        <v>0.9968544181409329</v>
      </c>
    </row>
    <row r="624" spans="29:37" x14ac:dyDescent="0.2">
      <c r="AC624" s="44" t="s">
        <v>74</v>
      </c>
      <c r="AD624" s="45">
        <f>_xll.qlCalendarAdvance(calendar,AD623,AC624,,,trigger)</f>
        <v>61633</v>
      </c>
      <c r="AE624" s="45">
        <f>_xll.qlInterestRateIndexMaturity($V$5,AD624,trigger)</f>
        <v>61724</v>
      </c>
      <c r="AF624" s="49">
        <f>_xll.qlTenorBasisValue($V$13,AD624,trigger)</f>
        <v>1.3882755636322511E-4</v>
      </c>
      <c r="AG624" s="49">
        <f>_xll.qlTenorBasisForwardRate($V$13,AD624,_xll.ohTrigger($AA$9:$AA$12))</f>
        <v>1.2976541207847183E-2</v>
      </c>
      <c r="AH624" s="49">
        <f>_xll.qlTenorBasisForwardRate2($V$13,AD624,AE624,_xll.ohTrigger($AA$9:$AA$12))</f>
        <v>1.2976541207847183E-2</v>
      </c>
      <c r="AI624" s="49">
        <f>_xll.qlIndexFixing($V$5,_xll.qlInterestRateIndexFixingDate($V$5,AD624,trigger),,trigger)</f>
        <v>1.2936200200596002E-2</v>
      </c>
      <c r="AJ624" s="49">
        <f t="shared" si="29"/>
        <v>4.0341007251181588E-5</v>
      </c>
      <c r="AK624" s="52">
        <f t="shared" si="30"/>
        <v>0.9968912357611297</v>
      </c>
    </row>
    <row r="625" spans="29:37" x14ac:dyDescent="0.2">
      <c r="AC625" s="44" t="s">
        <v>74</v>
      </c>
      <c r="AD625" s="45">
        <f>_xll.qlCalendarAdvance(calendar,AD624,AC625,,,trigger)</f>
        <v>61665</v>
      </c>
      <c r="AE625" s="45">
        <f>_xll.qlInterestRateIndexMaturity($V$5,AD625,trigger)</f>
        <v>61757</v>
      </c>
      <c r="AF625" s="49">
        <f>_xll.qlTenorBasisValue($V$13,AD625,trigger)</f>
        <v>1.3874800139004485E-4</v>
      </c>
      <c r="AG625" s="49">
        <f>_xll.qlTenorBasisForwardRate($V$13,AD625,_xll.ohTrigger($AA$9:$AA$12))</f>
        <v>1.299863821160927E-2</v>
      </c>
      <c r="AH625" s="49">
        <f>_xll.qlTenorBasisForwardRate2($V$13,AD625,AE625,_xll.ohTrigger($AA$9:$AA$12))</f>
        <v>1.299863821160927E-2</v>
      </c>
      <c r="AI625" s="49">
        <f>_xll.qlIndexFixing($V$5,_xll.qlInterestRateIndexFixingDate($V$5,AD625,trigger),,trigger)</f>
        <v>1.2958728897644383E-2</v>
      </c>
      <c r="AJ625" s="49">
        <f t="shared" si="29"/>
        <v>3.9909313964886506E-5</v>
      </c>
      <c r="AK625" s="52">
        <f t="shared" si="30"/>
        <v>0.99692973115220307</v>
      </c>
    </row>
    <row r="626" spans="29:37" x14ac:dyDescent="0.2">
      <c r="AC626" s="44" t="s">
        <v>74</v>
      </c>
      <c r="AD626" s="45">
        <f>_xll.qlCalendarAdvance(calendar,AD625,AC626,,,trigger)</f>
        <v>61696</v>
      </c>
      <c r="AE626" s="45">
        <f>_xll.qlInterestRateIndexMaturity($V$5,AD626,trigger)</f>
        <v>61787</v>
      </c>
      <c r="AF626" s="49">
        <f>_xll.qlTenorBasisValue($V$13,AD626,trigger)</f>
        <v>1.3867183372974861E-4</v>
      </c>
      <c r="AG626" s="49">
        <f>_xll.qlTenorBasisForwardRate($V$13,AD626,_xll.ohTrigger($AA$9:$AA$12))</f>
        <v>1.3018666461587823E-2</v>
      </c>
      <c r="AH626" s="49">
        <f>_xll.qlTenorBasisForwardRate2($V$13,AD626,AE626,_xll.ohTrigger($AA$9:$AA$12))</f>
        <v>1.3018666461587823E-2</v>
      </c>
      <c r="AI626" s="49">
        <f>_xll.qlIndexFixing($V$5,_xll.qlInterestRateIndexFixingDate($V$5,AD626,trigger),,trigger)</f>
        <v>1.2979160028585471E-2</v>
      </c>
      <c r="AJ626" s="49">
        <f t="shared" si="29"/>
        <v>3.9506433002352639E-5</v>
      </c>
      <c r="AK626" s="52">
        <f t="shared" si="30"/>
        <v>0.9969654009403407</v>
      </c>
    </row>
    <row r="627" spans="29:37" x14ac:dyDescent="0.2">
      <c r="AC627" s="44" t="s">
        <v>74</v>
      </c>
      <c r="AD627" s="45">
        <f>_xll.qlCalendarAdvance(calendar,AD626,AC627,,,trigger)</f>
        <v>61728</v>
      </c>
      <c r="AE627" s="45">
        <f>_xll.qlInterestRateIndexMaturity($V$5,AD627,trigger)</f>
        <v>61816</v>
      </c>
      <c r="AF627" s="49">
        <f>_xll.qlTenorBasisValue($V$13,AD627,trigger)</f>
        <v>1.3859412864936107E-4</v>
      </c>
      <c r="AG627" s="49">
        <f>_xll.qlTenorBasisForwardRate($V$13,AD627,_xll.ohTrigger($AA$9:$AA$12))</f>
        <v>1.3037975207228592E-2</v>
      </c>
      <c r="AH627" s="49">
        <f>_xll.qlTenorBasisForwardRate2($V$13,AD627,AE627,_xll.ohTrigger($AA$9:$AA$12))</f>
        <v>1.3037975207228592E-2</v>
      </c>
      <c r="AI627" s="49">
        <f>_xll.qlIndexFixing($V$5,_xll.qlInterestRateIndexFixingDate($V$5,AD627,trigger),,trigger)</f>
        <v>1.2998869592828276E-2</v>
      </c>
      <c r="AJ627" s="49">
        <f t="shared" si="29"/>
        <v>3.910561440031643E-5</v>
      </c>
      <c r="AK627" s="52">
        <f t="shared" si="30"/>
        <v>0.99700063746258427</v>
      </c>
    </row>
    <row r="628" spans="29:37" x14ac:dyDescent="0.2">
      <c r="AC628" s="44" t="s">
        <v>74</v>
      </c>
      <c r="AD628" s="45">
        <f>_xll.qlCalendarAdvance(calendar,AD627,AC628,,,trigger)</f>
        <v>61759</v>
      </c>
      <c r="AE628" s="45">
        <f>_xll.qlInterestRateIndexMaturity($V$5,AD628,trigger)</f>
        <v>61848</v>
      </c>
      <c r="AF628" s="49">
        <f>_xll.qlTenorBasisValue($V$13,AD628,trigger)</f>
        <v>1.3851973258262966E-4</v>
      </c>
      <c r="AG628" s="49">
        <f>_xll.qlTenorBasisForwardRate($V$13,AD628,_xll.ohTrigger($AA$9:$AA$12))</f>
        <v>1.3058611168650893E-2</v>
      </c>
      <c r="AH628" s="49">
        <f>_xll.qlTenorBasisForwardRate2($V$13,AD628,AE628,_xll.ohTrigger($AA$9:$AA$12))</f>
        <v>1.3058611168650893E-2</v>
      </c>
      <c r="AI628" s="49">
        <f>_xll.qlIndexFixing($V$5,_xll.qlInterestRateIndexFixingDate($V$5,AD628,trigger),,trigger)</f>
        <v>1.3019908362937359E-2</v>
      </c>
      <c r="AJ628" s="49">
        <f t="shared" si="29"/>
        <v>3.8702805713533919E-5</v>
      </c>
      <c r="AK628" s="52">
        <f t="shared" si="30"/>
        <v>0.99703622343802945</v>
      </c>
    </row>
    <row r="629" spans="29:37" x14ac:dyDescent="0.2">
      <c r="AC629" s="44" t="s">
        <v>74</v>
      </c>
      <c r="AD629" s="45">
        <f>_xll.qlCalendarAdvance(calendar,AD628,AC629,,,trigger)</f>
        <v>61787</v>
      </c>
      <c r="AE629" s="45">
        <f>_xll.qlInterestRateIndexMaturity($V$5,AD629,trigger)</f>
        <v>61879</v>
      </c>
      <c r="AF629" s="49">
        <f>_xll.qlTenorBasisValue($V$13,AD629,trigger)</f>
        <v>1.3845327291612348E-4</v>
      </c>
      <c r="AG629" s="49">
        <f>_xll.qlTenorBasisForwardRate($V$13,AD629,_xll.ohTrigger($AA$9:$AA$12))</f>
        <v>1.3078181524702024E-2</v>
      </c>
      <c r="AH629" s="49">
        <f>_xll.qlTenorBasisForwardRate2($V$13,AD629,AE629,_xll.ohTrigger($AA$9:$AA$12))</f>
        <v>1.3078181524702024E-2</v>
      </c>
      <c r="AI629" s="49">
        <f>_xll.qlIndexFixing($V$5,_xll.qlInterestRateIndexFixingDate($V$5,AD629,trigger),,trigger)</f>
        <v>1.3039848263227394E-2</v>
      </c>
      <c r="AJ629" s="49">
        <f t="shared" si="29"/>
        <v>3.8333261474629912E-5</v>
      </c>
      <c r="AK629" s="52">
        <f t="shared" si="30"/>
        <v>0.99706891501679906</v>
      </c>
    </row>
    <row r="630" spans="29:37" x14ac:dyDescent="0.2">
      <c r="AC630" s="44" t="s">
        <v>74</v>
      </c>
      <c r="AD630" s="45">
        <f>_xll.qlCalendarAdvance(calendar,AD629,AC630,,,trigger)</f>
        <v>61815</v>
      </c>
      <c r="AE630" s="45">
        <f>_xll.qlInterestRateIndexMaturity($V$5,AD630,trigger)</f>
        <v>61907</v>
      </c>
      <c r="AF630" s="49">
        <f>_xll.qlTenorBasisValue($V$13,AD630,trigger)</f>
        <v>1.3838750519571587E-4</v>
      </c>
      <c r="AG630" s="49">
        <f>_xll.qlTenorBasisForwardRate($V$13,AD630,_xll.ohTrigger($AA$9:$AA$12))</f>
        <v>1.3095872201527208E-2</v>
      </c>
      <c r="AH630" s="49">
        <f>_xll.qlTenorBasisForwardRate2($V$13,AD630,AE630,_xll.ohTrigger($AA$9:$AA$12))</f>
        <v>1.3095872201527208E-2</v>
      </c>
      <c r="AI630" s="49">
        <f>_xll.qlIndexFixing($V$5,_xll.qlInterestRateIndexFixingDate($V$5,AD630,trigger),,trigger)</f>
        <v>1.3057889536358476E-2</v>
      </c>
      <c r="AJ630" s="49">
        <f t="shared" si="29"/>
        <v>3.79826651687315E-5</v>
      </c>
      <c r="AK630" s="52">
        <f t="shared" si="30"/>
        <v>0.99709964601179435</v>
      </c>
    </row>
    <row r="631" spans="29:37" x14ac:dyDescent="0.2">
      <c r="AC631" s="44" t="s">
        <v>74</v>
      </c>
      <c r="AD631" s="45">
        <f>_xll.qlCalendarAdvance(calendar,AD630,AC631,,,trigger)</f>
        <v>61847</v>
      </c>
      <c r="AE631" s="45">
        <f>_xll.qlInterestRateIndexMaturity($V$5,AD631,trigger)</f>
        <v>61938</v>
      </c>
      <c r="AF631" s="49">
        <f>_xll.qlTenorBasisValue($V$13,AD631,trigger)</f>
        <v>1.3831318033342692E-4</v>
      </c>
      <c r="AG631" s="49">
        <f>_xll.qlTenorBasisForwardRate($V$13,AD631,_xll.ohTrigger($AA$9:$AA$12))</f>
        <v>1.31152853961973E-2</v>
      </c>
      <c r="AH631" s="49">
        <f>_xll.qlTenorBasisForwardRate2($V$13,AD631,AE631,_xll.ohTrigger($AA$9:$AA$12))</f>
        <v>1.31152853961973E-2</v>
      </c>
      <c r="AI631" s="49">
        <f>_xll.qlIndexFixing($V$5,_xll.qlInterestRateIndexFixingDate($V$5,AD631,trigger),,trigger)</f>
        <v>1.30776936087588E-2</v>
      </c>
      <c r="AJ631" s="49">
        <f t="shared" si="29"/>
        <v>3.7591787438499835E-5</v>
      </c>
      <c r="AK631" s="52">
        <f t="shared" si="30"/>
        <v>0.99713374232409768</v>
      </c>
    </row>
    <row r="632" spans="29:37" x14ac:dyDescent="0.2">
      <c r="AC632" s="44" t="s">
        <v>74</v>
      </c>
      <c r="AD632" s="45">
        <f>_xll.qlCalendarAdvance(calendar,AD631,AC632,,,trigger)</f>
        <v>61877</v>
      </c>
      <c r="AE632" s="45">
        <f>_xll.qlInterestRateIndexMaturity($V$5,AD632,trigger)</f>
        <v>61969</v>
      </c>
      <c r="AF632" s="49">
        <f>_xll.qlTenorBasisValue($V$13,AD632,trigger)</f>
        <v>1.3824430396884981E-4</v>
      </c>
      <c r="AG632" s="49">
        <f>_xll.qlTenorBasisForwardRate($V$13,AD632,_xll.ohTrigger($AA$9:$AA$12))</f>
        <v>1.3134293476649513E-2</v>
      </c>
      <c r="AH632" s="49">
        <f>_xll.qlTenorBasisForwardRate2($V$13,AD632,AE632,_xll.ohTrigger($AA$9:$AA$12))</f>
        <v>1.3134293476649513E-2</v>
      </c>
      <c r="AI632" s="49">
        <f>_xll.qlIndexFixing($V$5,_xll.qlInterestRateIndexFixingDate($V$5,AD632,trigger),,trigger)</f>
        <v>1.3097072405546854E-2</v>
      </c>
      <c r="AJ632" s="49">
        <f t="shared" si="29"/>
        <v>3.7221071102658959E-5</v>
      </c>
      <c r="AK632" s="52">
        <f t="shared" si="30"/>
        <v>0.99716611546948974</v>
      </c>
    </row>
    <row r="633" spans="29:37" x14ac:dyDescent="0.2">
      <c r="AC633" s="44" t="s">
        <v>74</v>
      </c>
      <c r="AD633" s="45">
        <f>_xll.qlCalendarAdvance(calendar,AD632,AC633,,,trigger)</f>
        <v>61910</v>
      </c>
      <c r="AE633" s="45">
        <f>_xll.qlInterestRateIndexMaturity($V$5,AD633,trigger)</f>
        <v>62002</v>
      </c>
      <c r="AF633" s="49">
        <f>_xll.qlTenorBasisValue($V$13,AD633,trigger)</f>
        <v>1.3816942739383145E-4</v>
      </c>
      <c r="AG633" s="49">
        <f>_xll.qlTenorBasisForwardRate($V$13,AD633,_xll.ohTrigger($AA$9:$AA$12))</f>
        <v>1.3154321588415081E-2</v>
      </c>
      <c r="AH633" s="49">
        <f>_xll.qlTenorBasisForwardRate2($V$13,AD633,AE633,_xll.ohTrigger($AA$9:$AA$12))</f>
        <v>1.3154321588415081E-2</v>
      </c>
      <c r="AI633" s="49">
        <f>_xll.qlIndexFixing($V$5,_xll.qlInterestRateIndexFixingDate($V$5,AD633,trigger),,trigger)</f>
        <v>1.3117497623608096E-2</v>
      </c>
      <c r="AJ633" s="49">
        <f t="shared" si="29"/>
        <v>3.6823964806984369E-5</v>
      </c>
      <c r="AK633" s="52">
        <f t="shared" si="30"/>
        <v>0.99720061847663699</v>
      </c>
    </row>
    <row r="634" spans="29:37" x14ac:dyDescent="0.2">
      <c r="AC634" s="44" t="s">
        <v>74</v>
      </c>
      <c r="AD634" s="45">
        <f>_xll.qlCalendarAdvance(calendar,AD633,AC634,,,trigger)</f>
        <v>61941</v>
      </c>
      <c r="AE634" s="45">
        <f>_xll.qlInterestRateIndexMaturity($V$5,AD634,trigger)</f>
        <v>62033</v>
      </c>
      <c r="AF634" s="49">
        <f>_xll.qlTenorBasisValue($V$13,AD634,trigger)</f>
        <v>1.3809992601535354E-4</v>
      </c>
      <c r="AG634" s="49">
        <f>_xll.qlTenorBasisForwardRate($V$13,AD634,_xll.ohTrigger($AA$9:$AA$12))</f>
        <v>1.3172868844730212E-2</v>
      </c>
      <c r="AH634" s="49">
        <f>_xll.qlTenorBasisForwardRate2($V$13,AD634,AE634,_xll.ohTrigger($AA$9:$AA$12))</f>
        <v>1.3172868844730212E-2</v>
      </c>
      <c r="AI634" s="49">
        <f>_xll.qlIndexFixing($V$5,_xll.qlInterestRateIndexFixingDate($V$5,AD634,trigger),,trigger)</f>
        <v>1.3136412702700679E-2</v>
      </c>
      <c r="AJ634" s="49">
        <f t="shared" si="29"/>
        <v>3.6456142029532915E-5</v>
      </c>
      <c r="AK634" s="52">
        <f t="shared" si="30"/>
        <v>0.99723248272952192</v>
      </c>
    </row>
    <row r="635" spans="29:37" x14ac:dyDescent="0.2">
      <c r="AC635" s="44" t="s">
        <v>74</v>
      </c>
      <c r="AD635" s="45">
        <f>_xll.qlCalendarAdvance(calendar,AD634,AC635,,,trigger)</f>
        <v>61973</v>
      </c>
      <c r="AE635" s="45">
        <f>_xll.qlInterestRateIndexMaturity($V$5,AD635,trigger)</f>
        <v>62064</v>
      </c>
      <c r="AF635" s="49">
        <f>_xll.qlTenorBasisValue($V$13,AD635,trigger)</f>
        <v>1.3802902347701489E-4</v>
      </c>
      <c r="AG635" s="49">
        <f>_xll.qlTenorBasisForwardRate($V$13,AD635,_xll.ohTrigger($AA$9:$AA$12))</f>
        <v>1.3191210901842552E-2</v>
      </c>
      <c r="AH635" s="49">
        <f>_xll.qlTenorBasisForwardRate2($V$13,AD635,AE635,_xll.ohTrigger($AA$9:$AA$12))</f>
        <v>1.3191210901842552E-2</v>
      </c>
      <c r="AI635" s="49">
        <f>_xll.qlIndexFixing($V$5,_xll.qlInterestRateIndexFixingDate($V$5,AD635,trigger),,trigger)</f>
        <v>1.3155124704428572E-2</v>
      </c>
      <c r="AJ635" s="49">
        <f t="shared" si="29"/>
        <v>3.6086197413980406E-5</v>
      </c>
      <c r="AK635" s="52">
        <f t="shared" si="30"/>
        <v>0.99726437567540216</v>
      </c>
    </row>
    <row r="636" spans="29:37" x14ac:dyDescent="0.2">
      <c r="AC636" s="44" t="s">
        <v>74</v>
      </c>
      <c r="AD636" s="45">
        <f>_xll.qlCalendarAdvance(calendar,AD635,AC636,,,trigger)</f>
        <v>62003</v>
      </c>
      <c r="AE636" s="45">
        <f>_xll.qlInterestRateIndexMaturity($V$5,AD636,trigger)</f>
        <v>62095</v>
      </c>
      <c r="AF636" s="49">
        <f>_xll.qlTenorBasisValue($V$13,AD636,trigger)</f>
        <v>1.3796331934874486E-4</v>
      </c>
      <c r="AG636" s="49">
        <f>_xll.qlTenorBasisForwardRate($V$13,AD636,_xll.ohTrigger($AA$9:$AA$12))</f>
        <v>1.3209187256499503E-2</v>
      </c>
      <c r="AH636" s="49">
        <f>_xll.qlTenorBasisForwardRate2($V$13,AD636,AE636,_xll.ohTrigger($AA$9:$AA$12))</f>
        <v>1.3209187256499503E-2</v>
      </c>
      <c r="AI636" s="49">
        <f>_xll.qlIndexFixing($V$5,_xll.qlInterestRateIndexFixingDate($V$5,AD636,trigger),,trigger)</f>
        <v>1.3173451627691232E-2</v>
      </c>
      <c r="AJ636" s="49">
        <f t="shared" si="29"/>
        <v>3.5735628808271358E-5</v>
      </c>
      <c r="AK636" s="52">
        <f t="shared" si="30"/>
        <v>0.99729463833661014</v>
      </c>
    </row>
    <row r="637" spans="29:37" x14ac:dyDescent="0.2">
      <c r="AC637" s="44" t="s">
        <v>74</v>
      </c>
      <c r="AD637" s="45">
        <f>_xll.qlCalendarAdvance(calendar,AD636,AC637,,,trigger)</f>
        <v>62036</v>
      </c>
      <c r="AE637" s="45">
        <f>_xll.qlInterestRateIndexMaturity($V$5,AD637,trigger)</f>
        <v>62128</v>
      </c>
      <c r="AF637" s="49">
        <f>_xll.qlTenorBasisValue($V$13,AD637,trigger)</f>
        <v>1.3789189223200061E-4</v>
      </c>
      <c r="AG637" s="49">
        <f>_xll.qlTenorBasisForwardRate($V$13,AD637,_xll.ohTrigger($AA$9:$AA$12))</f>
        <v>1.3228096031271543E-2</v>
      </c>
      <c r="AH637" s="49">
        <f>_xll.qlTenorBasisForwardRate2($V$13,AD637,AE637,_xll.ohTrigger($AA$9:$AA$12))</f>
        <v>1.3228096031271543E-2</v>
      </c>
      <c r="AI637" s="49">
        <f>_xll.qlIndexFixing($V$5,_xll.qlInterestRateIndexFixingDate($V$5,AD637,trigger),,trigger)</f>
        <v>1.3192735688942555E-2</v>
      </c>
      <c r="AJ637" s="49">
        <f t="shared" si="29"/>
        <v>3.5360342328987979E-5</v>
      </c>
      <c r="AK637" s="52">
        <f t="shared" si="30"/>
        <v>0.99732687589768054</v>
      </c>
    </row>
    <row r="638" spans="29:37" x14ac:dyDescent="0.2">
      <c r="AC638" s="44" t="s">
        <v>74</v>
      </c>
      <c r="AD638" s="45">
        <f>_xll.qlCalendarAdvance(calendar,AD637,AC638,,,trigger)</f>
        <v>62066</v>
      </c>
      <c r="AE638" s="45">
        <f>_xll.qlInterestRateIndexMaturity($V$5,AD638,trigger)</f>
        <v>62156</v>
      </c>
      <c r="AF638" s="49">
        <f>_xll.qlTenorBasisValue($V$13,AD638,trigger)</f>
        <v>1.3782772017499094E-4</v>
      </c>
      <c r="AG638" s="49">
        <f>_xll.qlTenorBasisForwardRate($V$13,AD638,_xll.ohTrigger($AA$9:$AA$12))</f>
        <v>1.3243988175548616E-2</v>
      </c>
      <c r="AH638" s="49">
        <f>_xll.qlTenorBasisForwardRate2($V$13,AD638,AE638,_xll.ohTrigger($AA$9:$AA$12))</f>
        <v>1.3243988175548616E-2</v>
      </c>
      <c r="AI638" s="49">
        <f>_xll.qlIndexFixing($V$5,_xll.qlInterestRateIndexFixingDate($V$5,AD638,trigger),,trigger)</f>
        <v>1.320895557804036E-2</v>
      </c>
      <c r="AJ638" s="49">
        <f t="shared" si="29"/>
        <v>3.5032597508255492E-5</v>
      </c>
      <c r="AK638" s="52">
        <f t="shared" si="30"/>
        <v>0.99735483020341764</v>
      </c>
    </row>
    <row r="639" spans="29:37" x14ac:dyDescent="0.2">
      <c r="AC639" s="44" t="s">
        <v>74</v>
      </c>
      <c r="AD639" s="45">
        <f>_xll.qlCalendarAdvance(calendar,AD638,AC639,,,trigger)</f>
        <v>62099</v>
      </c>
      <c r="AE639" s="45">
        <f>_xll.qlInterestRateIndexMaturity($V$5,AD639,trigger)</f>
        <v>62190</v>
      </c>
      <c r="AF639" s="49">
        <f>_xll.qlTenorBasisValue($V$13,AD639,trigger)</f>
        <v>1.3775795899728744E-4</v>
      </c>
      <c r="AG639" s="49">
        <f>_xll.qlTenorBasisForwardRate($V$13,AD639,_xll.ohTrigger($AA$9:$AA$12))</f>
        <v>1.3262862627904385E-2</v>
      </c>
      <c r="AH639" s="49">
        <f>_xll.qlTenorBasisForwardRate2($V$13,AD639,AE639,_xll.ohTrigger($AA$9:$AA$12))</f>
        <v>1.3262862627904385E-2</v>
      </c>
      <c r="AI639" s="49">
        <f>_xll.qlIndexFixing($V$5,_xll.qlInterestRateIndexFixingDate($V$5,AD639,trigger),,trigger)</f>
        <v>1.3228198767791532E-2</v>
      </c>
      <c r="AJ639" s="49">
        <f t="shared" si="29"/>
        <v>3.4663860112853218E-5</v>
      </c>
      <c r="AK639" s="52">
        <f t="shared" si="30"/>
        <v>0.99738639680698171</v>
      </c>
    </row>
    <row r="640" spans="29:37" x14ac:dyDescent="0.2">
      <c r="AC640" s="44" t="s">
        <v>74</v>
      </c>
      <c r="AD640" s="45">
        <f>_xll.qlCalendarAdvance(calendar,AD639,AC640,,,trigger)</f>
        <v>62130</v>
      </c>
      <c r="AE640" s="45">
        <f>_xll.qlInterestRateIndexMaturity($V$5,AD640,trigger)</f>
        <v>62219</v>
      </c>
      <c r="AF640" s="49">
        <f>_xll.qlTenorBasisValue($V$13,AD640,trigger)</f>
        <v>1.3769320698947733E-4</v>
      </c>
      <c r="AG640" s="49">
        <f>_xll.qlTenorBasisForwardRate($V$13,AD640,_xll.ohTrigger($AA$9:$AA$12))</f>
        <v>1.3278807330782738E-2</v>
      </c>
      <c r="AH640" s="49">
        <f>_xll.qlTenorBasisForwardRate2($V$13,AD640,AE640,_xll.ohTrigger($AA$9:$AA$12))</f>
        <v>1.3278807330782738E-2</v>
      </c>
      <c r="AI640" s="49">
        <f>_xll.qlIndexFixing($V$5,_xll.qlInterestRateIndexFixingDate($V$5,AD640,trigger),,trigger)</f>
        <v>1.3244472504854714E-2</v>
      </c>
      <c r="AJ640" s="49">
        <f t="shared" si="29"/>
        <v>3.4334825928024337E-5</v>
      </c>
      <c r="AK640" s="52">
        <f t="shared" si="30"/>
        <v>0.99741431402137826</v>
      </c>
    </row>
    <row r="641" spans="29:37" x14ac:dyDescent="0.2">
      <c r="AC641" s="44" t="s">
        <v>74</v>
      </c>
      <c r="AD641" s="45">
        <f>_xll.qlCalendarAdvance(calendar,AD640,AC641,,,trigger)</f>
        <v>62158</v>
      </c>
      <c r="AE641" s="45">
        <f>_xll.qlInterestRateIndexMaturity($V$5,AD641,trigger)</f>
        <v>62250</v>
      </c>
      <c r="AF641" s="49">
        <f>_xll.qlTenorBasisValue($V$13,AD641,trigger)</f>
        <v>1.3763536452023371E-4</v>
      </c>
      <c r="AG641" s="49">
        <f>_xll.qlTenorBasisForwardRate($V$13,AD641,_xll.ohTrigger($AA$9:$AA$12))</f>
        <v>1.3295455545542283E-2</v>
      </c>
      <c r="AH641" s="49">
        <f>_xll.qlTenorBasisForwardRate2($V$13,AD641,AE641,_xll.ohTrigger($AA$9:$AA$12))</f>
        <v>1.3295455545542283E-2</v>
      </c>
      <c r="AI641" s="49">
        <f>_xll.qlIndexFixing($V$5,_xll.qlInterestRateIndexFixingDate($V$5,AD641,trigger),,trigger)</f>
        <v>1.3261433241473487E-2</v>
      </c>
      <c r="AJ641" s="49">
        <f t="shared" si="29"/>
        <v>3.4022304068796055E-5</v>
      </c>
      <c r="AK641" s="52">
        <f t="shared" si="30"/>
        <v>0.99744105766423297</v>
      </c>
    </row>
    <row r="642" spans="29:37" x14ac:dyDescent="0.2">
      <c r="AC642" s="44" t="s">
        <v>74</v>
      </c>
      <c r="AD642" s="45">
        <f>_xll.qlCalendarAdvance(calendar,AD641,AC642,,,trigger)</f>
        <v>62190</v>
      </c>
      <c r="AE642" s="45">
        <f>_xll.qlInterestRateIndexMaturity($V$5,AD642,trigger)</f>
        <v>62281</v>
      </c>
      <c r="AF642" s="49">
        <f>_xll.qlTenorBasisValue($V$13,AD642,trigger)</f>
        <v>1.3756999813073327E-4</v>
      </c>
      <c r="AG642" s="49">
        <f>_xll.qlTenorBasisForwardRate($V$13,AD642,_xll.ohTrigger($AA$9:$AA$12))</f>
        <v>1.3311952786320002E-2</v>
      </c>
      <c r="AH642" s="49">
        <f>_xll.qlTenorBasisForwardRate2($V$13,AD642,AE642,_xll.ohTrigger($AA$9:$AA$12))</f>
        <v>1.3311952786320002E-2</v>
      </c>
      <c r="AI642" s="49">
        <f>_xll.qlIndexFixing($V$5,_xll.qlInterestRateIndexFixingDate($V$5,AD642,trigger),,trigger)</f>
        <v>1.3278264646265744E-2</v>
      </c>
      <c r="AJ642" s="49">
        <f t="shared" si="29"/>
        <v>3.3688140054258589E-5</v>
      </c>
      <c r="AK642" s="52">
        <f t="shared" si="30"/>
        <v>0.99746933146511174</v>
      </c>
    </row>
    <row r="643" spans="29:37" x14ac:dyDescent="0.2">
      <c r="AC643" s="44" t="s">
        <v>74</v>
      </c>
      <c r="AD643" s="45">
        <f>_xll.qlCalendarAdvance(calendar,AD642,AC643,,,trigger)</f>
        <v>62220</v>
      </c>
      <c r="AE643" s="45">
        <f>_xll.qlInterestRateIndexMaturity($V$5,AD643,trigger)</f>
        <v>62312</v>
      </c>
      <c r="AF643" s="49">
        <f>_xll.qlTenorBasisValue($V$13,AD643,trigger)</f>
        <v>1.3750942548609415E-4</v>
      </c>
      <c r="AG643" s="49">
        <f>_xll.qlTenorBasisForwardRate($V$13,AD643,_xll.ohTrigger($AA$9:$AA$12))</f>
        <v>1.3328151553462522E-2</v>
      </c>
      <c r="AH643" s="49">
        <f>_xll.qlTenorBasisForwardRate2($V$13,AD643,AE643,_xll.ohTrigger($AA$9:$AA$12))</f>
        <v>1.3328151553462522E-2</v>
      </c>
      <c r="AI643" s="49">
        <f>_xll.qlIndexFixing($V$5,_xll.qlInterestRateIndexFixingDate($V$5,AD643,trigger),,trigger)</f>
        <v>1.3294779533024145E-2</v>
      </c>
      <c r="AJ643" s="49">
        <f t="shared" si="29"/>
        <v>3.3372020438376948E-5</v>
      </c>
      <c r="AK643" s="52">
        <f t="shared" si="30"/>
        <v>0.99749612537758792</v>
      </c>
    </row>
    <row r="644" spans="29:37" x14ac:dyDescent="0.2">
      <c r="AC644" s="44" t="s">
        <v>74</v>
      </c>
      <c r="AD644" s="45">
        <f>_xll.qlCalendarAdvance(calendar,AD643,AC644,,,trigger)</f>
        <v>62253</v>
      </c>
      <c r="AE644" s="45">
        <f>_xll.qlInterestRateIndexMaturity($V$5,AD644,trigger)</f>
        <v>62345</v>
      </c>
      <c r="AF644" s="49">
        <f>_xll.qlTenorBasisValue($V$13,AD644,trigger)</f>
        <v>1.374435781738075E-4</v>
      </c>
      <c r="AG644" s="49">
        <f>_xll.qlTenorBasisForwardRate($V$13,AD644,_xll.ohTrigger($AA$9:$AA$12))</f>
        <v>1.3345132160562078E-2</v>
      </c>
      <c r="AH644" s="49">
        <f>_xll.qlTenorBasisForwardRate2($V$13,AD644,AE644,_xll.ohTrigger($AA$9:$AA$12))</f>
        <v>1.3345132160562078E-2</v>
      </c>
      <c r="AI644" s="49">
        <f>_xll.qlIndexFixing($V$5,_xll.qlInterestRateIndexFixingDate($V$5,AD644,trigger),,trigger)</f>
        <v>1.3312098120266706E-2</v>
      </c>
      <c r="AJ644" s="49">
        <f t="shared" ref="AJ644:AJ694" si="31">AG644-AI644</f>
        <v>3.3034040295372435E-5</v>
      </c>
      <c r="AK644" s="52">
        <f t="shared" ref="AK644:AK694" si="32">AI644/AH644</f>
        <v>0.99752463745597097</v>
      </c>
    </row>
    <row r="645" spans="29:37" x14ac:dyDescent="0.2">
      <c r="AC645" s="44" t="s">
        <v>74</v>
      </c>
      <c r="AD645" s="45">
        <f>_xll.qlCalendarAdvance(calendar,AD644,AC645,,,trigger)</f>
        <v>62283</v>
      </c>
      <c r="AE645" s="45">
        <f>_xll.qlInterestRateIndexMaturity($V$5,AD645,trigger)</f>
        <v>62375</v>
      </c>
      <c r="AF645" s="49">
        <f>_xll.qlTenorBasisValue($V$13,AD645,trigger)</f>
        <v>1.3738442037904147E-4</v>
      </c>
      <c r="AG645" s="49">
        <f>_xll.qlTenorBasisForwardRate($V$13,AD645,_xll.ohTrigger($AA$9:$AA$12))</f>
        <v>1.3360314587732328E-2</v>
      </c>
      <c r="AH645" s="49">
        <f>_xll.qlTenorBasisForwardRate2($V$13,AD645,AE645,_xll.ohTrigger($AA$9:$AA$12))</f>
        <v>1.3360314587732328E-2</v>
      </c>
      <c r="AI645" s="49">
        <f>_xll.qlIndexFixing($V$5,_xll.qlInterestRateIndexFixingDate($V$5,AD645,trigger),,trigger)</f>
        <v>1.3327582903766495E-2</v>
      </c>
      <c r="AJ645" s="49">
        <f t="shared" si="31"/>
        <v>3.2731683965833008E-5</v>
      </c>
      <c r="AK645" s="52">
        <f t="shared" si="32"/>
        <v>0.99755008134345224</v>
      </c>
    </row>
    <row r="646" spans="29:37" x14ac:dyDescent="0.2">
      <c r="AC646" s="44" t="s">
        <v>74</v>
      </c>
      <c r="AD646" s="45">
        <f>_xll.qlCalendarAdvance(calendar,AD645,AC646,,,trigger)</f>
        <v>62316</v>
      </c>
      <c r="AE646" s="45">
        <f>_xll.qlInterestRateIndexMaturity($V$5,AD646,trigger)</f>
        <v>62408</v>
      </c>
      <c r="AF646" s="49">
        <f>_xll.qlTenorBasisValue($V$13,AD646,trigger)</f>
        <v>1.3732011150047161E-4</v>
      </c>
      <c r="AG646" s="49">
        <f>_xll.qlTenorBasisForwardRate($V$13,AD646,_xll.ohTrigger($AA$9:$AA$12))</f>
        <v>1.337673531001946E-2</v>
      </c>
      <c r="AH646" s="49">
        <f>_xll.qlTenorBasisForwardRate2($V$13,AD646,AE646,_xll.ohTrigger($AA$9:$AA$12))</f>
        <v>1.337673531001946E-2</v>
      </c>
      <c r="AI646" s="49">
        <f>_xll.qlIndexFixing($V$5,_xll.qlInterestRateIndexFixingDate($V$5,AD646,trigger),,trigger)</f>
        <v>1.3344330836621832E-2</v>
      </c>
      <c r="AJ646" s="49">
        <f t="shared" si="31"/>
        <v>3.2404473397628156E-5</v>
      </c>
      <c r="AK646" s="52">
        <f t="shared" si="32"/>
        <v>0.99757754992928982</v>
      </c>
    </row>
    <row r="647" spans="29:37" x14ac:dyDescent="0.2">
      <c r="AC647" s="44" t="s">
        <v>74</v>
      </c>
      <c r="AD647" s="45">
        <f>_xll.qlCalendarAdvance(calendar,AD646,AC647,,,trigger)</f>
        <v>62347</v>
      </c>
      <c r="AE647" s="45">
        <f>_xll.qlInterestRateIndexMaturity($V$5,AD647,trigger)</f>
        <v>62438</v>
      </c>
      <c r="AF647" s="49">
        <f>_xll.qlTenorBasisValue($V$13,AD647,trigger)</f>
        <v>1.3726042152835605E-4</v>
      </c>
      <c r="AG647" s="49">
        <f>_xll.qlTenorBasisForwardRate($V$13,AD647,_xll.ohTrigger($AA$9:$AA$12))</f>
        <v>1.3391404498481484E-2</v>
      </c>
      <c r="AH647" s="49">
        <f>_xll.qlTenorBasisForwardRate2($V$13,AD647,AE647,_xll.ohTrigger($AA$9:$AA$12))</f>
        <v>1.3391404498481484E-2</v>
      </c>
      <c r="AI647" s="49">
        <f>_xll.qlIndexFixing($V$5,_xll.qlInterestRateIndexFixingDate($V$5,AD647,trigger),,trigger)</f>
        <v>1.3359298670132183E-2</v>
      </c>
      <c r="AJ647" s="49">
        <f t="shared" si="31"/>
        <v>3.2105828349301632E-5</v>
      </c>
      <c r="AK647" s="52">
        <f t="shared" si="32"/>
        <v>0.9976025047743915</v>
      </c>
    </row>
    <row r="648" spans="29:37" x14ac:dyDescent="0.2">
      <c r="AC648" s="44" t="s">
        <v>74</v>
      </c>
      <c r="AD648" s="45">
        <f>_xll.qlCalendarAdvance(calendar,AD647,AC648,,,trigger)</f>
        <v>62379</v>
      </c>
      <c r="AE648" s="45">
        <f>_xll.qlInterestRateIndexMaturity($V$5,AD648,trigger)</f>
        <v>62471</v>
      </c>
      <c r="AF648" s="49">
        <f>_xll.qlTenorBasisValue($V$13,AD648,trigger)</f>
        <v>1.371995305347788E-4</v>
      </c>
      <c r="AG648" s="49">
        <f>_xll.qlTenorBasisForwardRate($V$13,AD648,_xll.ohTrigger($AA$9:$AA$12))</f>
        <v>1.3407269529643499E-2</v>
      </c>
      <c r="AH648" s="49">
        <f>_xll.qlTenorBasisForwardRate2($V$13,AD648,AE648,_xll.ohTrigger($AA$9:$AA$12))</f>
        <v>1.3407269529643499E-2</v>
      </c>
      <c r="AI648" s="49">
        <f>_xll.qlIndexFixing($V$5,_xll.qlInterestRateIndexFixingDate($V$5,AD648,trigger),,trigger)</f>
        <v>1.337547410153833E-2</v>
      </c>
      <c r="AJ648" s="49">
        <f t="shared" si="31"/>
        <v>3.1795428105168763E-5</v>
      </c>
      <c r="AK648" s="52">
        <f t="shared" si="32"/>
        <v>0.99762849340539705</v>
      </c>
    </row>
    <row r="649" spans="29:37" x14ac:dyDescent="0.2">
      <c r="AC649" s="44" t="s">
        <v>74</v>
      </c>
      <c r="AD649" s="45">
        <f>_xll.qlCalendarAdvance(calendar,AD648,AC649,,,trigger)</f>
        <v>62410</v>
      </c>
      <c r="AE649" s="45">
        <f>_xll.qlInterestRateIndexMaturity($V$5,AD649,trigger)</f>
        <v>62502</v>
      </c>
      <c r="AF649" s="49">
        <f>_xll.qlTenorBasisValue($V$13,AD649,trigger)</f>
        <v>1.3714123616683849E-4</v>
      </c>
      <c r="AG649" s="49">
        <f>_xll.qlTenorBasisForwardRate($V$13,AD649,_xll.ohTrigger($AA$9:$AA$12))</f>
        <v>1.3421901882510251E-2</v>
      </c>
      <c r="AH649" s="49">
        <f>_xll.qlTenorBasisForwardRate2($V$13,AD649,AE649,_xll.ohTrigger($AA$9:$AA$12))</f>
        <v>1.3421901882510251E-2</v>
      </c>
      <c r="AI649" s="49">
        <f>_xll.qlIndexFixing($V$5,_xll.qlInterestRateIndexFixingDate($V$5,AD649,trigger),,trigger)</f>
        <v>1.3390398625124875E-2</v>
      </c>
      <c r="AJ649" s="49">
        <f t="shared" si="31"/>
        <v>3.1503257385375599E-5</v>
      </c>
      <c r="AK649" s="52">
        <f t="shared" si="32"/>
        <v>0.99765284699134726</v>
      </c>
    </row>
    <row r="650" spans="29:37" x14ac:dyDescent="0.2">
      <c r="AC650" s="44" t="s">
        <v>74</v>
      </c>
      <c r="AD650" s="45">
        <f>_xll.qlCalendarAdvance(calendar,AD649,AC650,,,trigger)</f>
        <v>62442</v>
      </c>
      <c r="AE650" s="45">
        <f>_xll.qlInterestRateIndexMaturity($V$5,AD650,trigger)</f>
        <v>62533</v>
      </c>
      <c r="AF650" s="49">
        <f>_xll.qlTenorBasisValue($V$13,AD650,trigger)</f>
        <v>1.3708176920381452E-4</v>
      </c>
      <c r="AG650" s="49">
        <f>_xll.qlTenorBasisForwardRate($V$13,AD650,_xll.ohTrigger($AA$9:$AA$12))</f>
        <v>1.3436256695959315E-2</v>
      </c>
      <c r="AH650" s="49">
        <f>_xll.qlTenorBasisForwardRate2($V$13,AD650,AE650,_xll.ohTrigger($AA$9:$AA$12))</f>
        <v>1.3436256695959315E-2</v>
      </c>
      <c r="AI650" s="49">
        <f>_xll.qlIndexFixing($V$5,_xll.qlInterestRateIndexFixingDate($V$5,AD650,trigger),,trigger)</f>
        <v>1.3405046451118906E-2</v>
      </c>
      <c r="AJ650" s="49">
        <f t="shared" si="31"/>
        <v>3.121024484040863E-5</v>
      </c>
      <c r="AK650" s="52">
        <f t="shared" si="32"/>
        <v>0.99767716220770075</v>
      </c>
    </row>
    <row r="651" spans="29:37" x14ac:dyDescent="0.2">
      <c r="AC651" s="44" t="s">
        <v>74</v>
      </c>
      <c r="AD651" s="45">
        <f>_xll.qlCalendarAdvance(calendar,AD650,AC651,,,trigger)</f>
        <v>62473</v>
      </c>
      <c r="AE651" s="45">
        <f>_xll.qlInterestRateIndexMaturity($V$5,AD651,trigger)</f>
        <v>62563</v>
      </c>
      <c r="AF651" s="49">
        <f>_xll.qlTenorBasisValue($V$13,AD651,trigger)</f>
        <v>1.3702483846992749E-4</v>
      </c>
      <c r="AG651" s="49">
        <f>_xll.qlTenorBasisForwardRate($V$13,AD651,_xll.ohTrigger($AA$9:$AA$12))</f>
        <v>1.3449892186662815E-2</v>
      </c>
      <c r="AH651" s="49">
        <f>_xll.qlTenorBasisForwardRate2($V$13,AD651,AE651,_xll.ohTrigger($AA$9:$AA$12))</f>
        <v>1.3449892186662815E-2</v>
      </c>
      <c r="AI651" s="49">
        <f>_xll.qlIndexFixing($V$5,_xll.qlInterestRateIndexFixingDate($V$5,AD651,trigger),,trigger)</f>
        <v>1.3418960806171221E-2</v>
      </c>
      <c r="AJ651" s="49">
        <f t="shared" si="31"/>
        <v>3.0931380491594496E-5</v>
      </c>
      <c r="AK651" s="52">
        <f t="shared" si="32"/>
        <v>0.99770025067395951</v>
      </c>
    </row>
    <row r="652" spans="29:37" x14ac:dyDescent="0.2">
      <c r="AC652" s="44" t="s">
        <v>74</v>
      </c>
      <c r="AD652" s="45">
        <f>_xll.qlCalendarAdvance(calendar,AD651,AC652,,,trigger)</f>
        <v>62505</v>
      </c>
      <c r="AE652" s="45">
        <f>_xll.qlInterestRateIndexMaturity($V$5,AD652,trigger)</f>
        <v>62596</v>
      </c>
      <c r="AF652" s="49">
        <f>_xll.qlTenorBasisValue($V$13,AD652,trigger)</f>
        <v>1.3696676290561314E-4</v>
      </c>
      <c r="AG652" s="49">
        <f>_xll.qlTenorBasisForwardRate($V$13,AD652,_xll.ohTrigger($AA$9:$AA$12))</f>
        <v>1.3464660257353191E-2</v>
      </c>
      <c r="AH652" s="49">
        <f>_xll.qlTenorBasisForwardRate2($V$13,AD652,AE652,_xll.ohTrigger($AA$9:$AA$12))</f>
        <v>1.3464660257353191E-2</v>
      </c>
      <c r="AI652" s="49">
        <f>_xll.qlIndexFixing($V$5,_xll.qlInterestRateIndexFixingDate($V$5,AD652,trigger),,trigger)</f>
        <v>1.3434018305076558E-2</v>
      </c>
      <c r="AJ652" s="49">
        <f t="shared" si="31"/>
        <v>3.0641952276632203E-5</v>
      </c>
      <c r="AK652" s="52">
        <f t="shared" si="32"/>
        <v>0.99772426844116635</v>
      </c>
    </row>
    <row r="653" spans="29:37" x14ac:dyDescent="0.2">
      <c r="AC653" s="44" t="s">
        <v>74</v>
      </c>
      <c r="AD653" s="45">
        <f>_xll.qlCalendarAdvance(calendar,AD652,AC653,,,trigger)</f>
        <v>62533</v>
      </c>
      <c r="AE653" s="45">
        <f>_xll.qlInterestRateIndexMaturity($V$5,AD653,trigger)</f>
        <v>62625</v>
      </c>
      <c r="AF653" s="49">
        <f>_xll.qlTenorBasisValue($V$13,AD653,trigger)</f>
        <v>1.3691651675543283E-4</v>
      </c>
      <c r="AG653" s="49">
        <f>_xll.qlTenorBasisForwardRate($V$13,AD653,_xll.ohTrigger($AA$9:$AA$12))</f>
        <v>1.3477408204665337E-2</v>
      </c>
      <c r="AH653" s="49">
        <f>_xll.qlTenorBasisForwardRate2($V$13,AD653,AE653,_xll.ohTrigger($AA$9:$AA$12))</f>
        <v>1.3477408204665337E-2</v>
      </c>
      <c r="AI653" s="49">
        <f>_xll.qlIndexFixing($V$5,_xll.qlInterestRateIndexFixingDate($V$5,AD653,trigger),,trigger)</f>
        <v>1.3447015466723319E-2</v>
      </c>
      <c r="AJ653" s="49">
        <f t="shared" si="31"/>
        <v>3.0392737942017134E-5</v>
      </c>
      <c r="AK653" s="52">
        <f t="shared" si="32"/>
        <v>0.99774491226499351</v>
      </c>
    </row>
    <row r="654" spans="29:37" x14ac:dyDescent="0.2">
      <c r="AC654" s="44" t="s">
        <v>74</v>
      </c>
      <c r="AD654" s="45">
        <f>_xll.qlCalendarAdvance(calendar,AD653,AC654,,,trigger)</f>
        <v>62564</v>
      </c>
      <c r="AE654" s="45">
        <f>_xll.qlInterestRateIndexMaturity($V$5,AD654,trigger)</f>
        <v>62655</v>
      </c>
      <c r="AF654" s="49">
        <f>_xll.qlTenorBasisValue($V$13,AD654,trigger)</f>
        <v>1.3686150071431005E-4</v>
      </c>
      <c r="AG654" s="49">
        <f>_xll.qlTenorBasisForwardRate($V$13,AD654,_xll.ohTrigger($AA$9:$AA$12))</f>
        <v>1.3490290972941792E-2</v>
      </c>
      <c r="AH654" s="49">
        <f>_xll.qlTenorBasisForwardRate2($V$13,AD654,AE654,_xll.ohTrigger($AA$9:$AA$12))</f>
        <v>1.3490290972941792E-2</v>
      </c>
      <c r="AI654" s="49">
        <f>_xll.qlIndexFixing($V$5,_xll.qlInterestRateIndexFixingDate($V$5,AD654,trigger),,trigger)</f>
        <v>1.3460162753486719E-2</v>
      </c>
      <c r="AJ654" s="49">
        <f t="shared" si="31"/>
        <v>3.0128219455072963E-5</v>
      </c>
      <c r="AK654" s="52">
        <f t="shared" si="32"/>
        <v>0.99776667386081574</v>
      </c>
    </row>
    <row r="655" spans="29:37" x14ac:dyDescent="0.2">
      <c r="AC655" s="44" t="s">
        <v>74</v>
      </c>
      <c r="AD655" s="45">
        <f>_xll.qlCalendarAdvance(calendar,AD654,AC655,,,trigger)</f>
        <v>62596</v>
      </c>
      <c r="AE655" s="45">
        <f>_xll.qlInterestRateIndexMaturity($V$5,AD655,trigger)</f>
        <v>62688</v>
      </c>
      <c r="AF655" s="49">
        <f>_xll.qlTenorBasisValue($V$13,AD655,trigger)</f>
        <v>1.3680537880950952E-4</v>
      </c>
      <c r="AG655" s="49">
        <f>_xll.qlTenorBasisForwardRate($V$13,AD655,_xll.ohTrigger($AA$9:$AA$12))</f>
        <v>1.3504259990253413E-2</v>
      </c>
      <c r="AH655" s="49">
        <f>_xll.qlTenorBasisForwardRate2($V$13,AD655,AE655,_xll.ohTrigger($AA$9:$AA$12))</f>
        <v>1.3504259990253413E-2</v>
      </c>
      <c r="AI655" s="49">
        <f>_xll.qlIndexFixing($V$5,_xll.qlInterestRateIndexFixingDate($V$5,AD655,trigger),,trigger)</f>
        <v>1.3474405983879448E-2</v>
      </c>
      <c r="AJ655" s="49">
        <f t="shared" si="31"/>
        <v>2.9854006373964889E-5</v>
      </c>
      <c r="AK655" s="52">
        <f t="shared" si="32"/>
        <v>0.99778928972076131</v>
      </c>
    </row>
    <row r="656" spans="29:37" x14ac:dyDescent="0.2">
      <c r="AC656" s="44" t="s">
        <v>74</v>
      </c>
      <c r="AD656" s="45">
        <f>_xll.qlCalendarAdvance(calendar,AD655,AC656,,,trigger)</f>
        <v>62627</v>
      </c>
      <c r="AE656" s="45">
        <f>_xll.qlInterestRateIndexMaturity($V$5,AD656,trigger)</f>
        <v>62719</v>
      </c>
      <c r="AF656" s="49">
        <f>_xll.qlTenorBasisValue($V$13,AD656,trigger)</f>
        <v>1.3675165122078469E-4</v>
      </c>
      <c r="AG656" s="49">
        <f>_xll.qlTenorBasisForwardRate($V$13,AD656,_xll.ohTrigger($AA$9:$AA$12))</f>
        <v>1.3517080261701335E-2</v>
      </c>
      <c r="AH656" s="49">
        <f>_xll.qlTenorBasisForwardRate2($V$13,AD656,AE656,_xll.ohTrigger($AA$9:$AA$12))</f>
        <v>1.3517080261701335E-2</v>
      </c>
      <c r="AI656" s="49">
        <f>_xll.qlIndexFixing($V$5,_xll.qlInterestRateIndexFixingDate($V$5,AD656,trigger),,trigger)</f>
        <v>1.348748388686782E-2</v>
      </c>
      <c r="AJ656" s="49">
        <f t="shared" si="31"/>
        <v>2.959637483351471E-5</v>
      </c>
      <c r="AK656" s="52">
        <f t="shared" si="32"/>
        <v>0.99781044617176895</v>
      </c>
    </row>
    <row r="657" spans="29:37" x14ac:dyDescent="0.2">
      <c r="AC657" s="44" t="s">
        <v>74</v>
      </c>
      <c r="AD657" s="45">
        <f>_xll.qlCalendarAdvance(calendar,AD656,AC657,,,trigger)</f>
        <v>62659</v>
      </c>
      <c r="AE657" s="45">
        <f>_xll.qlInterestRateIndexMaturity($V$5,AD657,trigger)</f>
        <v>62751</v>
      </c>
      <c r="AF657" s="49">
        <f>_xll.qlTenorBasisValue($V$13,AD657,trigger)</f>
        <v>1.3669684397826475E-4</v>
      </c>
      <c r="AG657" s="49">
        <f>_xll.qlTenorBasisForwardRate($V$13,AD657,_xll.ohTrigger($AA$9:$AA$12))</f>
        <v>1.3530042526391639E-2</v>
      </c>
      <c r="AH657" s="49">
        <f>_xll.qlTenorBasisForwardRate2($V$13,AD657,AE657,_xll.ohTrigger($AA$9:$AA$12))</f>
        <v>1.3530042526391639E-2</v>
      </c>
      <c r="AI657" s="49">
        <f>_xll.qlIndexFixing($V$5,_xll.qlInterestRateIndexFixingDate($V$5,AD657,trigger),,trigger)</f>
        <v>1.3500706941304444E-2</v>
      </c>
      <c r="AJ657" s="49">
        <f t="shared" si="31"/>
        <v>2.9335585087195831E-5</v>
      </c>
      <c r="AK657" s="52">
        <f t="shared" si="32"/>
        <v>0.99783181870788851</v>
      </c>
    </row>
    <row r="658" spans="29:37" x14ac:dyDescent="0.2">
      <c r="AC658" s="44" t="s">
        <v>74</v>
      </c>
      <c r="AD658" s="45">
        <f>_xll.qlCalendarAdvance(calendar,AD657,AC658,,,trigger)</f>
        <v>62690</v>
      </c>
      <c r="AE658" s="45">
        <f>_xll.qlInterestRateIndexMaturity($V$5,AD658,trigger)</f>
        <v>62782</v>
      </c>
      <c r="AF658" s="49">
        <f>_xll.qlTenorBasisValue($V$13,AD658,trigger)</f>
        <v>1.3664437526147668E-4</v>
      </c>
      <c r="AG658" s="49">
        <f>_xll.qlTenorBasisForwardRate($V$13,AD658,_xll.ohTrigger($AA$9:$AA$12))</f>
        <v>1.3542336634709105E-2</v>
      </c>
      <c r="AH658" s="49">
        <f>_xll.qlTenorBasisForwardRate2($V$13,AD658,AE658,_xll.ohTrigger($AA$9:$AA$12))</f>
        <v>1.3542336634709105E-2</v>
      </c>
      <c r="AI658" s="49">
        <f>_xll.qlIndexFixing($V$5,_xll.qlInterestRateIndexFixingDate($V$5,AD658,trigger),,trigger)</f>
        <v>1.3513248703630514E-2</v>
      </c>
      <c r="AJ658" s="49">
        <f t="shared" si="31"/>
        <v>2.908793107859152E-5</v>
      </c>
      <c r="AK658" s="52">
        <f t="shared" si="32"/>
        <v>0.997852074434183</v>
      </c>
    </row>
    <row r="659" spans="29:37" x14ac:dyDescent="0.2">
      <c r="AC659" s="44" t="s">
        <v>74</v>
      </c>
      <c r="AD659" s="45">
        <f>_xll.qlCalendarAdvance(calendar,AD658,AC659,,,trigger)</f>
        <v>62722</v>
      </c>
      <c r="AE659" s="45">
        <f>_xll.qlInterestRateIndexMaturity($V$5,AD659,trigger)</f>
        <v>62813</v>
      </c>
      <c r="AF659" s="49">
        <f>_xll.qlTenorBasisValue($V$13,AD659,trigger)</f>
        <v>1.3659085248957369E-4</v>
      </c>
      <c r="AG659" s="49">
        <f>_xll.qlTenorBasisForwardRate($V$13,AD659,_xll.ohTrigger($AA$9:$AA$12))</f>
        <v>1.3554310996462496E-2</v>
      </c>
      <c r="AH659" s="49">
        <f>_xll.qlTenorBasisForwardRate2($V$13,AD659,AE659,_xll.ohTrigger($AA$9:$AA$12))</f>
        <v>1.3554310996462496E-2</v>
      </c>
      <c r="AI659" s="49">
        <f>_xll.qlIndexFixing($V$5,_xll.qlInterestRateIndexFixingDate($V$5,AD659,trigger),,trigger)</f>
        <v>1.3525470814704142E-2</v>
      </c>
      <c r="AJ659" s="49">
        <f t="shared" si="31"/>
        <v>2.8840181758353622E-5</v>
      </c>
      <c r="AK659" s="52">
        <f t="shared" si="32"/>
        <v>0.99787225025559168</v>
      </c>
    </row>
    <row r="660" spans="29:37" x14ac:dyDescent="0.2">
      <c r="AC660" s="44" t="s">
        <v>74</v>
      </c>
      <c r="AD660" s="45">
        <f>_xll.qlCalendarAdvance(calendar,AD659,AC660,,,trigger)</f>
        <v>62752</v>
      </c>
      <c r="AE660" s="45">
        <f>_xll.qlInterestRateIndexMaturity($V$5,AD660,trigger)</f>
        <v>62844</v>
      </c>
      <c r="AF660" s="49">
        <f>_xll.qlTenorBasisValue($V$13,AD660,trigger)</f>
        <v>1.3654125726804582E-4</v>
      </c>
      <c r="AG660" s="49">
        <f>_xll.qlTenorBasisForwardRate($V$13,AD660,_xll.ohTrigger($AA$9:$AA$12))</f>
        <v>1.3566148091327728E-2</v>
      </c>
      <c r="AH660" s="49">
        <f>_xll.qlTenorBasisForwardRate2($V$13,AD660,AE660,_xll.ohTrigger($AA$9:$AA$12))</f>
        <v>1.3566148091327728E-2</v>
      </c>
      <c r="AI660" s="49">
        <f>_xll.qlIndexFixing($V$5,_xll.qlInterestRateIndexFixingDate($V$5,AD660,trigger),,trigger)</f>
        <v>1.3537540768491037E-2</v>
      </c>
      <c r="AJ660" s="49">
        <f t="shared" si="31"/>
        <v>2.8607322836691346E-5</v>
      </c>
      <c r="AK660" s="52">
        <f t="shared" si="32"/>
        <v>0.99789127152054469</v>
      </c>
    </row>
    <row r="661" spans="29:37" x14ac:dyDescent="0.2">
      <c r="AC661" s="44" t="s">
        <v>74</v>
      </c>
      <c r="AD661" s="45">
        <f>_xll.qlCalendarAdvance(calendar,AD660,AC661,,,trigger)</f>
        <v>62785</v>
      </c>
      <c r="AE661" s="45">
        <f>_xll.qlInterestRateIndexMaturity($V$5,AD661,trigger)</f>
        <v>62877</v>
      </c>
      <c r="AF661" s="49">
        <f>_xll.qlTenorBasisValue($V$13,AD661,trigger)</f>
        <v>1.3648734590727317E-4</v>
      </c>
      <c r="AG661" s="49">
        <f>_xll.qlTenorBasisForwardRate($V$13,AD661,_xll.ohTrigger($AA$9:$AA$12))</f>
        <v>1.3578399586515648E-2</v>
      </c>
      <c r="AH661" s="49">
        <f>_xll.qlTenorBasisForwardRate2($V$13,AD661,AE661,_xll.ohTrigger($AA$9:$AA$12))</f>
        <v>1.3578399586515648E-2</v>
      </c>
      <c r="AI661" s="49">
        <f>_xll.qlIndexFixing($V$5,_xll.qlInterestRateIndexFixingDate($V$5,AD661,trigger),,trigger)</f>
        <v>1.3550040090274723E-2</v>
      </c>
      <c r="AJ661" s="49">
        <f t="shared" si="31"/>
        <v>2.8359496240925458E-5</v>
      </c>
      <c r="AK661" s="52">
        <f t="shared" si="32"/>
        <v>0.99791142571256419</v>
      </c>
    </row>
    <row r="662" spans="29:37" x14ac:dyDescent="0.2">
      <c r="AC662" s="44" t="s">
        <v>74</v>
      </c>
      <c r="AD662" s="45">
        <f>_xll.qlCalendarAdvance(calendar,AD661,AC662,,,trigger)</f>
        <v>62815</v>
      </c>
      <c r="AE662" s="45">
        <f>_xll.qlInterestRateIndexMaturity($V$5,AD662,trigger)</f>
        <v>62906</v>
      </c>
      <c r="AF662" s="49">
        <f>_xll.qlTenorBasisValue($V$13,AD662,trigger)</f>
        <v>1.3643891381602736E-4</v>
      </c>
      <c r="AG662" s="49">
        <f>_xll.qlTenorBasisForwardRate($V$13,AD662,_xll.ohTrigger($AA$9:$AA$12))</f>
        <v>1.3588849159649953E-2</v>
      </c>
      <c r="AH662" s="49">
        <f>_xll.qlTenorBasisForwardRate2($V$13,AD662,AE662,_xll.ohTrigger($AA$9:$AA$12))</f>
        <v>1.3588849159649953E-2</v>
      </c>
      <c r="AI662" s="49">
        <f>_xll.qlIndexFixing($V$5,_xll.qlInterestRateIndexFixingDate($V$5,AD662,trigger),,trigger)</f>
        <v>1.3560707616164987E-2</v>
      </c>
      <c r="AJ662" s="49">
        <f t="shared" si="31"/>
        <v>2.8141543484965989E-5</v>
      </c>
      <c r="AK662" s="52">
        <f t="shared" si="32"/>
        <v>0.99792907087610272</v>
      </c>
    </row>
    <row r="663" spans="29:37" x14ac:dyDescent="0.2">
      <c r="AC663" s="44" t="s">
        <v>74</v>
      </c>
      <c r="AD663" s="45">
        <f>_xll.qlCalendarAdvance(calendar,AD662,AC663,,,trigger)</f>
        <v>62848</v>
      </c>
      <c r="AE663" s="45">
        <f>_xll.qlInterestRateIndexMaturity($V$5,AD663,trigger)</f>
        <v>62939</v>
      </c>
      <c r="AF663" s="49">
        <f>_xll.qlTenorBasisValue($V$13,AD663,trigger)</f>
        <v>1.3638626710243593E-4</v>
      </c>
      <c r="AG663" s="49">
        <f>_xll.qlTenorBasisForwardRate($V$13,AD663,_xll.ohTrigger($AA$9:$AA$12))</f>
        <v>1.3600544468005125E-2</v>
      </c>
      <c r="AH663" s="49">
        <f>_xll.qlTenorBasisForwardRate2($V$13,AD663,AE663,_xll.ohTrigger($AA$9:$AA$12))</f>
        <v>1.3600544468005125E-2</v>
      </c>
      <c r="AI663" s="49">
        <f>_xll.qlIndexFixing($V$5,_xll.qlInterestRateIndexFixingDate($V$5,AD663,trigger),,trigger)</f>
        <v>1.3572640261693369E-2</v>
      </c>
      <c r="AJ663" s="49">
        <f t="shared" si="31"/>
        <v>2.7904206311756344E-5</v>
      </c>
      <c r="AK663" s="52">
        <f t="shared" si="32"/>
        <v>0.99794830226264841</v>
      </c>
    </row>
    <row r="664" spans="29:37" x14ac:dyDescent="0.2">
      <c r="AC664" s="44" t="s">
        <v>74</v>
      </c>
      <c r="AD664" s="45">
        <f>_xll.qlCalendarAdvance(calendar,AD663,AC664,,,trigger)</f>
        <v>62879</v>
      </c>
      <c r="AE664" s="45">
        <f>_xll.qlInterestRateIndexMaturity($V$5,AD664,trigger)</f>
        <v>62969</v>
      </c>
      <c r="AF664" s="49">
        <f>_xll.qlTenorBasisValue($V$13,AD664,trigger)</f>
        <v>1.3633740405798441E-4</v>
      </c>
      <c r="AG664" s="49">
        <f>_xll.qlTenorBasisForwardRate($V$13,AD664,_xll.ohTrigger($AA$9:$AA$12))</f>
        <v>1.3610837857541469E-2</v>
      </c>
      <c r="AH664" s="49">
        <f>_xll.qlTenorBasisForwardRate2($V$13,AD664,AE664,_xll.ohTrigger($AA$9:$AA$12))</f>
        <v>1.3610837857541469E-2</v>
      </c>
      <c r="AI664" s="49">
        <f>_xll.qlIndexFixing($V$5,_xll.qlInterestRateIndexFixingDate($V$5,AD664,trigger),,trigger)</f>
        <v>1.3583149177102349E-2</v>
      </c>
      <c r="AJ664" s="49">
        <f t="shared" si="31"/>
        <v>2.7688680439119651E-5</v>
      </c>
      <c r="AK664" s="52">
        <f t="shared" si="32"/>
        <v>0.99796568876002167</v>
      </c>
    </row>
    <row r="665" spans="29:37" x14ac:dyDescent="0.2">
      <c r="AC665" s="44" t="s">
        <v>74</v>
      </c>
      <c r="AD665" s="45">
        <f>_xll.qlCalendarAdvance(calendar,AD664,AC665,,,trigger)</f>
        <v>62908</v>
      </c>
      <c r="AE665" s="45">
        <f>_xll.qlInterestRateIndexMaturity($V$5,AD665,trigger)</f>
        <v>63002</v>
      </c>
      <c r="AF665" s="49">
        <f>_xll.qlTenorBasisValue($V$13,AD665,trigger)</f>
        <v>1.3629220757800016E-4</v>
      </c>
      <c r="AG665" s="49">
        <f>_xll.qlTenorBasisForwardRate($V$13,AD665,_xll.ohTrigger($AA$9:$AA$12))</f>
        <v>1.3622323285126602E-2</v>
      </c>
      <c r="AH665" s="49">
        <f>_xll.qlTenorBasisForwardRate2($V$13,AD665,AE665,_xll.ohTrigger($AA$9:$AA$12))</f>
        <v>1.3622323285126602E-2</v>
      </c>
      <c r="AI665" s="49">
        <f>_xll.qlIndexFixing($V$5,_xll.qlInterestRateIndexFixingDate($V$5,AD665,trigger),,trigger)</f>
        <v>1.3594843421874456E-2</v>
      </c>
      <c r="AJ665" s="49">
        <f t="shared" si="31"/>
        <v>2.7479863252145506E-5</v>
      </c>
      <c r="AK665" s="52">
        <f t="shared" si="32"/>
        <v>0.99798273299811135</v>
      </c>
    </row>
    <row r="666" spans="29:37" x14ac:dyDescent="0.2">
      <c r="AC666" s="44" t="s">
        <v>74</v>
      </c>
      <c r="AD666" s="45">
        <f>_xll.qlCalendarAdvance(calendar,AD665,AC666,,,trigger)</f>
        <v>62939</v>
      </c>
      <c r="AE666" s="45">
        <f>_xll.qlInterestRateIndexMaturity($V$5,AD666,trigger)</f>
        <v>63030</v>
      </c>
      <c r="AF666" s="49">
        <f>_xll.qlTenorBasisValue($V$13,AD666,trigger)</f>
        <v>1.3624443753678048E-4</v>
      </c>
      <c r="AG666" s="49">
        <f>_xll.qlTenorBasisForwardRate($V$13,AD666,_xll.ohTrigger($AA$9:$AA$12))</f>
        <v>1.3631274879804541E-2</v>
      </c>
      <c r="AH666" s="49">
        <f>_xll.qlTenorBasisForwardRate2($V$13,AD666,AE666,_xll.ohTrigger($AA$9:$AA$12))</f>
        <v>1.3631274879804541E-2</v>
      </c>
      <c r="AI666" s="49">
        <f>_xll.qlIndexFixing($V$5,_xll.qlInterestRateIndexFixingDate($V$5,AD666,trigger),,trigger)</f>
        <v>1.3603996540036431E-2</v>
      </c>
      <c r="AJ666" s="49">
        <f t="shared" si="31"/>
        <v>2.7278339768109852E-5</v>
      </c>
      <c r="AK666" s="52">
        <f t="shared" si="32"/>
        <v>0.9979988416337694</v>
      </c>
    </row>
    <row r="667" spans="29:37" x14ac:dyDescent="0.2">
      <c r="AC667" s="44" t="s">
        <v>74</v>
      </c>
      <c r="AD667" s="45">
        <f>_xll.qlCalendarAdvance(calendar,AD666,AC667,,,trigger)</f>
        <v>62969</v>
      </c>
      <c r="AE667" s="45">
        <f>_xll.qlInterestRateIndexMaturity($V$5,AD667,trigger)</f>
        <v>63061</v>
      </c>
      <c r="AF667" s="49">
        <f>_xll.qlTenorBasisValue($V$13,AD667,trigger)</f>
        <v>1.3619873723813515E-4</v>
      </c>
      <c r="AG667" s="49">
        <f>_xll.qlTenorBasisForwardRate($V$13,AD667,_xll.ohTrigger($AA$9:$AA$12))</f>
        <v>1.3641331431993045E-2</v>
      </c>
      <c r="AH667" s="49">
        <f>_xll.qlTenorBasisForwardRate2($V$13,AD667,AE667,_xll.ohTrigger($AA$9:$AA$12))</f>
        <v>1.3641331431993045E-2</v>
      </c>
      <c r="AI667" s="49">
        <f>_xll.qlIndexFixing($V$5,_xll.qlInterestRateIndexFixingDate($V$5,AD667,trigger),,trigger)</f>
        <v>1.361425241892987E-2</v>
      </c>
      <c r="AJ667" s="49">
        <f t="shared" si="31"/>
        <v>2.7079013063174839E-5</v>
      </c>
      <c r="AK667" s="52">
        <f t="shared" si="32"/>
        <v>0.99801492888006027</v>
      </c>
    </row>
    <row r="668" spans="29:37" x14ac:dyDescent="0.2">
      <c r="AC668" s="44" t="s">
        <v>74</v>
      </c>
      <c r="AD668" s="45">
        <f>_xll.qlCalendarAdvance(calendar,AD667,AC668,,,trigger)</f>
        <v>63002</v>
      </c>
      <c r="AE668" s="45">
        <f>_xll.qlInterestRateIndexMaturity($V$5,AD668,trigger)</f>
        <v>63094</v>
      </c>
      <c r="AF668" s="49">
        <f>_xll.qlTenorBasisValue($V$13,AD668,trigger)</f>
        <v>1.3614906070886381E-4</v>
      </c>
      <c r="AG668" s="49">
        <f>_xll.qlTenorBasisForwardRate($V$13,AD668,_xll.ohTrigger($AA$9:$AA$12))</f>
        <v>1.3651653245942686E-2</v>
      </c>
      <c r="AH668" s="49">
        <f>_xll.qlTenorBasisForwardRate2($V$13,AD668,AE668,_xll.ohTrigger($AA$9:$AA$12))</f>
        <v>1.3651653245942686E-2</v>
      </c>
      <c r="AI668" s="49">
        <f>_xll.qlIndexFixing($V$5,_xll.qlInterestRateIndexFixingDate($V$5,AD668,trigger),,trigger)</f>
        <v>1.3624785758407041E-2</v>
      </c>
      <c r="AJ668" s="49">
        <f t="shared" si="31"/>
        <v>2.6867487535645398E-5</v>
      </c>
      <c r="AK668" s="52">
        <f t="shared" si="32"/>
        <v>0.99803192426209397</v>
      </c>
    </row>
    <row r="669" spans="29:37" x14ac:dyDescent="0.2">
      <c r="AC669" s="44" t="s">
        <v>74</v>
      </c>
      <c r="AD669" s="45">
        <f>_xll.qlCalendarAdvance(calendar,AD668,AC669,,,trigger)</f>
        <v>63032</v>
      </c>
      <c r="AE669" s="45">
        <f>_xll.qlInterestRateIndexMaturity($V$5,AD669,trigger)</f>
        <v>63124</v>
      </c>
      <c r="AF669" s="49">
        <f>_xll.qlTenorBasisValue($V$13,AD669,trigger)</f>
        <v>1.3610443388845173E-4</v>
      </c>
      <c r="AG669" s="49">
        <f>_xll.qlTenorBasisForwardRate($V$13,AD669,_xll.ohTrigger($AA$9:$AA$12))</f>
        <v>1.3660782036220301E-2</v>
      </c>
      <c r="AH669" s="49">
        <f>_xll.qlTenorBasisForwardRate2($V$13,AD669,AE669,_xll.ohTrigger($AA$9:$AA$12))</f>
        <v>1.3660782036220301E-2</v>
      </c>
      <c r="AI669" s="49">
        <f>_xll.qlIndexFixing($V$5,_xll.qlInterestRateIndexFixingDate($V$5,AD669,trigger),,trigger)</f>
        <v>1.3634102072824349E-2</v>
      </c>
      <c r="AJ669" s="49">
        <f t="shared" si="31"/>
        <v>2.6679963395951495E-5</v>
      </c>
      <c r="AK669" s="52">
        <f t="shared" si="32"/>
        <v>0.99804696661397485</v>
      </c>
    </row>
    <row r="670" spans="29:37" x14ac:dyDescent="0.2">
      <c r="AC670" s="44" t="s">
        <v>74</v>
      </c>
      <c r="AD670" s="45">
        <f>_xll.qlCalendarAdvance(calendar,AD669,AC670,,,trigger)</f>
        <v>63065</v>
      </c>
      <c r="AE670" s="45">
        <f>_xll.qlInterestRateIndexMaturity($V$5,AD670,trigger)</f>
        <v>63157</v>
      </c>
      <c r="AF670" s="49">
        <f>_xll.qlTenorBasisValue($V$13,AD670,trigger)</f>
        <v>1.3605592450086036E-4</v>
      </c>
      <c r="AG670" s="49">
        <f>_xll.qlTenorBasisForwardRate($V$13,AD670,_xll.ohTrigger($AA$9:$AA$12))</f>
        <v>1.3670543553598194E-2</v>
      </c>
      <c r="AH670" s="49">
        <f>_xll.qlTenorBasisForwardRate2($V$13,AD670,AE670,_xll.ohTrigger($AA$9:$AA$12))</f>
        <v>1.3670543553598194E-2</v>
      </c>
      <c r="AI670" s="49">
        <f>_xll.qlIndexFixing($V$5,_xll.qlInterestRateIndexFixingDate($V$5,AD670,trigger),,trigger)</f>
        <v>1.3644064622897951E-2</v>
      </c>
      <c r="AJ670" s="49">
        <f t="shared" si="31"/>
        <v>2.6478930700242487E-5</v>
      </c>
      <c r="AK670" s="52">
        <f t="shared" si="32"/>
        <v>0.99806306672471168</v>
      </c>
    </row>
    <row r="671" spans="29:37" x14ac:dyDescent="0.2">
      <c r="AC671" s="44" t="s">
        <v>74</v>
      </c>
      <c r="AD671" s="45">
        <f>_xll.qlCalendarAdvance(calendar,AD670,AC671,,,trigger)</f>
        <v>63096</v>
      </c>
      <c r="AE671" s="45">
        <f>_xll.qlInterestRateIndexMaturity($V$5,AD671,trigger)</f>
        <v>63187</v>
      </c>
      <c r="AF671" s="49">
        <f>_xll.qlTenorBasisValue($V$13,AD671,trigger)</f>
        <v>1.3601090229747802E-4</v>
      </c>
      <c r="AG671" s="49">
        <f>_xll.qlTenorBasisForwardRate($V$13,AD671,_xll.ohTrigger($AA$9:$AA$12))</f>
        <v>1.3679047039499006E-2</v>
      </c>
      <c r="AH671" s="49">
        <f>_xll.qlTenorBasisForwardRate2($V$13,AD671,AE671,_xll.ohTrigger($AA$9:$AA$12))</f>
        <v>1.3679047039499006E-2</v>
      </c>
      <c r="AI671" s="49">
        <f>_xll.qlIndexFixing($V$5,_xll.qlInterestRateIndexFixingDate($V$5,AD671,trigger),,trigger)</f>
        <v>1.3652750066219629E-2</v>
      </c>
      <c r="AJ671" s="49">
        <f t="shared" si="31"/>
        <v>2.6296973279377536E-5</v>
      </c>
      <c r="AK671" s="52">
        <f t="shared" si="32"/>
        <v>0.99807757271369535</v>
      </c>
    </row>
    <row r="672" spans="29:37" x14ac:dyDescent="0.2">
      <c r="AC672" s="44" t="s">
        <v>74</v>
      </c>
      <c r="AD672" s="45">
        <f>_xll.qlCalendarAdvance(calendar,AD671,AC672,,,trigger)</f>
        <v>63128</v>
      </c>
      <c r="AE672" s="45">
        <f>_xll.qlInterestRateIndexMaturity($V$5,AD672,trigger)</f>
        <v>63220</v>
      </c>
      <c r="AF672" s="49">
        <f>_xll.qlTenorBasisValue($V$13,AD672,trigger)</f>
        <v>1.3596497726111079E-4</v>
      </c>
      <c r="AG672" s="49">
        <f>_xll.qlTenorBasisForwardRate($V$13,AD672,_xll.ohTrigger($AA$9:$AA$12))</f>
        <v>1.3688364163040216E-2</v>
      </c>
      <c r="AH672" s="49">
        <f>_xll.qlTenorBasisForwardRate2($V$13,AD672,AE672,_xll.ohTrigger($AA$9:$AA$12))</f>
        <v>1.3688364163040216E-2</v>
      </c>
      <c r="AI672" s="49">
        <f>_xll.qlIndexFixing($V$5,_xll.qlInterestRateIndexFixingDate($V$5,AD672,trigger),,trigger)</f>
        <v>1.3662253786402893E-2</v>
      </c>
      <c r="AJ672" s="49">
        <f t="shared" si="31"/>
        <v>2.6110376637323088E-5</v>
      </c>
      <c r="AK672" s="52">
        <f t="shared" si="32"/>
        <v>0.9980925130040138</v>
      </c>
    </row>
    <row r="673" spans="29:37" x14ac:dyDescent="0.2">
      <c r="AC673" s="44" t="s">
        <v>74</v>
      </c>
      <c r="AD673" s="45">
        <f>_xll.qlCalendarAdvance(calendar,AD672,AC673,,,trigger)</f>
        <v>63158</v>
      </c>
      <c r="AE673" s="45">
        <f>_xll.qlInterestRateIndexMaturity($V$5,AD673,trigger)</f>
        <v>63248</v>
      </c>
      <c r="AF673" s="49">
        <f>_xll.qlTenorBasisValue($V$13,AD673,trigger)</f>
        <v>1.3592242372585311E-4</v>
      </c>
      <c r="AG673" s="49">
        <f>_xll.qlTenorBasisForwardRate($V$13,AD673,_xll.ohTrigger($AA$9:$AA$12))</f>
        <v>1.369569139089144E-2</v>
      </c>
      <c r="AH673" s="49">
        <f>_xll.qlTenorBasisForwardRate2($V$13,AD673,AE673,_xll.ohTrigger($AA$9:$AA$12))</f>
        <v>1.369569139089144E-2</v>
      </c>
      <c r="AI673" s="49">
        <f>_xll.qlIndexFixing($V$5,_xll.qlInterestRateIndexFixingDate($V$5,AD673,trigger),,trigger)</f>
        <v>1.3669745998607929E-2</v>
      </c>
      <c r="AJ673" s="49">
        <f t="shared" si="31"/>
        <v>2.5945392283510671E-5</v>
      </c>
      <c r="AK673" s="52">
        <f t="shared" si="32"/>
        <v>0.9981055799562798</v>
      </c>
    </row>
    <row r="674" spans="29:37" x14ac:dyDescent="0.2">
      <c r="AC674" s="44" t="s">
        <v>74</v>
      </c>
      <c r="AD674" s="45">
        <f>_xll.qlCalendarAdvance(calendar,AD673,AC674,,,trigger)</f>
        <v>63188</v>
      </c>
      <c r="AE674" s="45">
        <f>_xll.qlInterestRateIndexMaturity($V$5,AD674,trigger)</f>
        <v>63279</v>
      </c>
      <c r="AF674" s="49">
        <f>_xll.qlTenorBasisValue($V$13,AD674,trigger)</f>
        <v>1.3588034972853956E-4</v>
      </c>
      <c r="AG674" s="49">
        <f>_xll.qlTenorBasisForwardRate($V$13,AD674,_xll.ohTrigger($AA$9:$AA$12))</f>
        <v>1.3703954005528863E-2</v>
      </c>
      <c r="AH674" s="49">
        <f>_xll.qlTenorBasisForwardRate2($V$13,AD674,AE674,_xll.ohTrigger($AA$9:$AA$12))</f>
        <v>1.3703954005528863E-2</v>
      </c>
      <c r="AI674" s="49">
        <f>_xll.qlIndexFixing($V$5,_xll.qlInterestRateIndexFixingDate($V$5,AD674,trigger),,trigger)</f>
        <v>1.3678174391666331E-2</v>
      </c>
      <c r="AJ674" s="49">
        <f t="shared" si="31"/>
        <v>2.5779613862532066E-5</v>
      </c>
      <c r="AK674" s="52">
        <f t="shared" si="32"/>
        <v>0.99811881929462609</v>
      </c>
    </row>
    <row r="675" spans="29:37" x14ac:dyDescent="0.2">
      <c r="AC675" s="44" t="s">
        <v>74</v>
      </c>
      <c r="AD675" s="45">
        <f>_xll.qlCalendarAdvance(calendar,AD674,AC675,,,trigger)</f>
        <v>63219</v>
      </c>
      <c r="AE675" s="45">
        <f>_xll.qlInterestRateIndexMaturity($V$5,AD675,trigger)</f>
        <v>63307</v>
      </c>
      <c r="AF675" s="49">
        <f>_xll.qlTenorBasisValue($V$13,AD675,trigger)</f>
        <v>1.358373714132147E-4</v>
      </c>
      <c r="AG675" s="49">
        <f>_xll.qlTenorBasisForwardRate($V$13,AD675,_xll.ohTrigger($AA$9:$AA$12))</f>
        <v>1.3710681070454287E-2</v>
      </c>
      <c r="AH675" s="49">
        <f>_xll.qlTenorBasisForwardRate2($V$13,AD675,AE675,_xll.ohTrigger($AA$9:$AA$12))</f>
        <v>1.3710681070454287E-2</v>
      </c>
      <c r="AI675" s="49">
        <f>_xll.qlIndexFixing($V$5,_xll.qlInterestRateIndexFixingDate($V$5,AD675,trigger),,trigger)</f>
        <v>1.3685061376453464E-2</v>
      </c>
      <c r="AJ675" s="49">
        <f t="shared" si="31"/>
        <v>2.5619694000823118E-5</v>
      </c>
      <c r="AK675" s="52">
        <f t="shared" si="32"/>
        <v>0.998131406173831</v>
      </c>
    </row>
    <row r="676" spans="29:37" x14ac:dyDescent="0.2">
      <c r="AC676" s="44" t="s">
        <v>74</v>
      </c>
      <c r="AD676" s="45">
        <f>_xll.qlCalendarAdvance(calendar,AD675,AC676,,,trigger)</f>
        <v>63248</v>
      </c>
      <c r="AE676" s="45">
        <f>_xll.qlInterestRateIndexMaturity($V$5,AD676,trigger)</f>
        <v>63340</v>
      </c>
      <c r="AF676" s="49">
        <f>_xll.qlTenorBasisValue($V$13,AD676,trigger)</f>
        <v>1.3579761919218955E-4</v>
      </c>
      <c r="AG676" s="49">
        <f>_xll.qlTenorBasisForwardRate($V$13,AD676,_xll.ohTrigger($AA$9:$AA$12))</f>
        <v>1.3719348737758342E-2</v>
      </c>
      <c r="AH676" s="49">
        <f>_xll.qlTenorBasisForwardRate2($V$13,AD676,AE676,_xll.ohTrigger($AA$9:$AA$12))</f>
        <v>1.3719348737758342E-2</v>
      </c>
      <c r="AI676" s="49">
        <f>_xll.qlIndexFixing($V$5,_xll.qlInterestRateIndexFixingDate($V$5,AD676,trigger),,trigger)</f>
        <v>1.3693885166042816E-2</v>
      </c>
      <c r="AJ676" s="49">
        <f t="shared" si="31"/>
        <v>2.546357171552549E-5</v>
      </c>
      <c r="AK676" s="52">
        <f t="shared" si="32"/>
        <v>0.99814396643731018</v>
      </c>
    </row>
    <row r="677" spans="29:37" x14ac:dyDescent="0.2">
      <c r="AC677" s="44" t="s">
        <v>74</v>
      </c>
      <c r="AD677" s="45">
        <f>_xll.qlCalendarAdvance(calendar,AD676,AC677,,,trigger)</f>
        <v>63276</v>
      </c>
      <c r="AE677" s="45">
        <f>_xll.qlInterestRateIndexMaturity($V$5,AD677,trigger)</f>
        <v>63368</v>
      </c>
      <c r="AF677" s="49">
        <f>_xll.qlTenorBasisValue($V$13,AD677,trigger)</f>
        <v>1.3575964902327008E-4</v>
      </c>
      <c r="AG677" s="49">
        <f>_xll.qlTenorBasisForwardRate($V$13,AD677,_xll.ohTrigger($AA$9:$AA$12))</f>
        <v>1.3726019975757757E-2</v>
      </c>
      <c r="AH677" s="49">
        <f>_xll.qlTenorBasisForwardRate2($V$13,AD677,AE677,_xll.ohTrigger($AA$9:$AA$12))</f>
        <v>1.3726019975757757E-2</v>
      </c>
      <c r="AI677" s="49">
        <f>_xll.qlIndexFixing($V$5,_xll.qlInterestRateIndexFixingDate($V$5,AD677,trigger),,trigger)</f>
        <v>1.3700696929127711E-2</v>
      </c>
      <c r="AJ677" s="49">
        <f t="shared" si="31"/>
        <v>2.5323046630046017E-5</v>
      </c>
      <c r="AK677" s="52">
        <f t="shared" si="32"/>
        <v>0.99815510638373173</v>
      </c>
    </row>
    <row r="678" spans="29:37" x14ac:dyDescent="0.2">
      <c r="AC678" s="44" t="s">
        <v>74</v>
      </c>
      <c r="AD678" s="45">
        <f>_xll.qlCalendarAdvance(calendar,AD677,AC678,,,trigger)</f>
        <v>63307</v>
      </c>
      <c r="AE678" s="45">
        <f>_xll.qlInterestRateIndexMaturity($V$5,AD678,trigger)</f>
        <v>63401</v>
      </c>
      <c r="AF678" s="49">
        <f>_xll.qlTenorBasisValue($V$13,AD678,trigger)</f>
        <v>1.3571807685031317E-4</v>
      </c>
      <c r="AG678" s="49">
        <f>_xll.qlTenorBasisForwardRate($V$13,AD678,_xll.ohTrigger($AA$9:$AA$12))</f>
        <v>1.3733904601870317E-2</v>
      </c>
      <c r="AH678" s="49">
        <f>_xll.qlTenorBasisForwardRate2($V$13,AD678,AE678,_xll.ohTrigger($AA$9:$AA$12))</f>
        <v>1.3733904601870317E-2</v>
      </c>
      <c r="AI678" s="49">
        <f>_xll.qlIndexFixing($V$5,_xll.qlInterestRateIndexFixingDate($V$5,AD678,trigger),,trigger)</f>
        <v>1.3708735354050778E-2</v>
      </c>
      <c r="AJ678" s="49">
        <f t="shared" si="31"/>
        <v>2.5169247819539428E-5</v>
      </c>
      <c r="AK678" s="52">
        <f t="shared" si="32"/>
        <v>0.99816736401269945</v>
      </c>
    </row>
    <row r="679" spans="29:37" x14ac:dyDescent="0.2">
      <c r="AC679" s="44" t="s">
        <v>74</v>
      </c>
      <c r="AD679" s="45">
        <f>_xll.qlCalendarAdvance(calendar,AD678,AC679,,,trigger)</f>
        <v>63338</v>
      </c>
      <c r="AE679" s="45">
        <f>_xll.qlInterestRateIndexMaturity($V$5,AD679,trigger)</f>
        <v>63430</v>
      </c>
      <c r="AF679" s="49">
        <f>_xll.qlTenorBasisValue($V$13,AD679,trigger)</f>
        <v>1.3567698918857547E-4</v>
      </c>
      <c r="AG679" s="49">
        <f>_xll.qlTenorBasisForwardRate($V$13,AD679,_xll.ohTrigger($AA$9:$AA$12))</f>
        <v>1.3740039936079139E-2</v>
      </c>
      <c r="AH679" s="49">
        <f>_xll.qlTenorBasisForwardRate2($V$13,AD679,AE679,_xll.ohTrigger($AA$9:$AA$12))</f>
        <v>1.3740039936079139E-2</v>
      </c>
      <c r="AI679" s="49">
        <f>_xll.qlIndexFixing($V$5,_xll.qlInterestRateIndexFixingDate($V$5,AD679,trigger),,trigger)</f>
        <v>1.3715014081107334E-2</v>
      </c>
      <c r="AJ679" s="49">
        <f t="shared" si="31"/>
        <v>2.5025854971804859E-5</v>
      </c>
      <c r="AK679" s="52">
        <f t="shared" si="32"/>
        <v>0.99817861846921629</v>
      </c>
    </row>
    <row r="680" spans="29:37" x14ac:dyDescent="0.2">
      <c r="AC680" s="44" t="s">
        <v>74</v>
      </c>
      <c r="AD680" s="45">
        <f>_xll.qlCalendarAdvance(calendar,AD679,AC680,,,trigger)</f>
        <v>63369</v>
      </c>
      <c r="AE680" s="45">
        <f>_xll.qlInterestRateIndexMaturity($V$5,AD680,trigger)</f>
        <v>63461</v>
      </c>
      <c r="AF680" s="49">
        <f>_xll.qlTenorBasisValue($V$13,AD680,trigger)</f>
        <v>1.3563638049463283E-4</v>
      </c>
      <c r="AG680" s="49">
        <f>_xll.qlTenorBasisForwardRate($V$13,AD680,_xll.ohTrigger($AA$9:$AA$12))</f>
        <v>1.3746661337629673E-2</v>
      </c>
      <c r="AH680" s="49">
        <f>_xll.qlTenorBasisForwardRate2($V$13,AD680,AE680,_xll.ohTrigger($AA$9:$AA$12))</f>
        <v>1.3746661337629673E-2</v>
      </c>
      <c r="AI680" s="49">
        <f>_xll.qlIndexFixing($V$5,_xll.qlInterestRateIndexFixingDate($V$5,AD680,trigger),,trigger)</f>
        <v>1.3721776868135105E-2</v>
      </c>
      <c r="AJ680" s="49">
        <f t="shared" si="31"/>
        <v>2.4884469494567546E-5</v>
      </c>
      <c r="AK680" s="52">
        <f t="shared" si="32"/>
        <v>0.99818978085781096</v>
      </c>
    </row>
    <row r="681" spans="29:37" x14ac:dyDescent="0.2">
      <c r="AC681" s="44" t="s">
        <v>74</v>
      </c>
      <c r="AD681" s="45">
        <f>_xll.qlCalendarAdvance(calendar,AD680,AC681,,,trigger)</f>
        <v>63401</v>
      </c>
      <c r="AE681" s="45">
        <f>_xll.qlInterestRateIndexMaturity($V$5,AD681,trigger)</f>
        <v>63493</v>
      </c>
      <c r="AF681" s="49">
        <f>_xll.qlTenorBasisValue($V$13,AD681,trigger)</f>
        <v>1.3559495842473793E-4</v>
      </c>
      <c r="AG681" s="49">
        <f>_xll.qlTenorBasisForwardRate($V$13,AD681,_xll.ohTrigger($AA$9:$AA$12))</f>
        <v>1.3753224603149433E-2</v>
      </c>
      <c r="AH681" s="49">
        <f>_xll.qlTenorBasisForwardRate2($V$13,AD681,AE681,_xll.ohTrigger($AA$9:$AA$12))</f>
        <v>1.3753224603149433E-2</v>
      </c>
      <c r="AI681" s="49">
        <f>_xll.qlIndexFixing($V$5,_xll.qlInterestRateIndexFixingDate($V$5,AD681,trigger),,trigger)</f>
        <v>1.3728481043664614E-2</v>
      </c>
      <c r="AJ681" s="49">
        <f t="shared" si="31"/>
        <v>2.4743559484818531E-5</v>
      </c>
      <c r="AK681" s="52">
        <f t="shared" si="32"/>
        <v>0.99820089032217563</v>
      </c>
    </row>
    <row r="682" spans="29:37" x14ac:dyDescent="0.2">
      <c r="AC682" s="44" t="s">
        <v>74</v>
      </c>
      <c r="AD682" s="45">
        <f>_xll.qlCalendarAdvance(calendar,AD681,AC682,,,trigger)</f>
        <v>63432</v>
      </c>
      <c r="AE682" s="45">
        <f>_xll.qlInterestRateIndexMaturity($V$5,AD682,trigger)</f>
        <v>63523</v>
      </c>
      <c r="AF682" s="49">
        <f>_xll.qlTenorBasisValue($V$13,AD682,trigger)</f>
        <v>1.3555530629226676E-4</v>
      </c>
      <c r="AG682" s="49">
        <f>_xll.qlTenorBasisForwardRate($V$13,AD682,_xll.ohTrigger($AA$9:$AA$12))</f>
        <v>1.3758962700865695E-2</v>
      </c>
      <c r="AH682" s="49">
        <f>_xll.qlTenorBasisForwardRate2($V$13,AD682,AE682,_xll.ohTrigger($AA$9:$AA$12))</f>
        <v>1.3758962700865695E-2</v>
      </c>
      <c r="AI682" s="49">
        <f>_xll.qlIndexFixing($V$5,_xll.qlInterestRateIndexFixingDate($V$5,AD682,trigger),,trigger)</f>
        <v>1.3734349664370617E-2</v>
      </c>
      <c r="AJ682" s="49">
        <f t="shared" si="31"/>
        <v>2.4613036495077512E-5</v>
      </c>
      <c r="AK682" s="52">
        <f t="shared" si="32"/>
        <v>0.99821112702823678</v>
      </c>
    </row>
    <row r="683" spans="29:37" x14ac:dyDescent="0.2">
      <c r="AC683" s="44" t="s">
        <v>74</v>
      </c>
      <c r="AD683" s="45">
        <f>_xll.qlCalendarAdvance(calendar,AD682,AC683,,,trigger)</f>
        <v>63464</v>
      </c>
      <c r="AE683" s="45">
        <f>_xll.qlInterestRateIndexMaturity($V$5,AD683,trigger)</f>
        <v>63556</v>
      </c>
      <c r="AF683" s="49">
        <f>_xll.qlTenorBasisValue($V$13,AD683,trigger)</f>
        <v>1.3551486015435924E-4</v>
      </c>
      <c r="AG683" s="49">
        <f>_xll.qlTenorBasisForwardRate($V$13,AD683,_xll.ohTrigger($AA$9:$AA$12))</f>
        <v>1.3765339312569423E-2</v>
      </c>
      <c r="AH683" s="49">
        <f>_xll.qlTenorBasisForwardRate2($V$13,AD683,AE683,_xll.ohTrigger($AA$9:$AA$12))</f>
        <v>1.3765339312569423E-2</v>
      </c>
      <c r="AI683" s="49">
        <f>_xll.qlIndexFixing($V$5,_xll.qlInterestRateIndexFixingDate($V$5,AD683,trigger),,trigger)</f>
        <v>1.3740858234953886E-2</v>
      </c>
      <c r="AJ683" s="49">
        <f t="shared" si="31"/>
        <v>2.448107761553707E-5</v>
      </c>
      <c r="AK683" s="52">
        <f t="shared" si="32"/>
        <v>0.99822154201508251</v>
      </c>
    </row>
    <row r="684" spans="29:37" x14ac:dyDescent="0.2">
      <c r="AC684" s="44" t="s">
        <v>74</v>
      </c>
      <c r="AD684" s="45">
        <f>_xll.qlCalendarAdvance(calendar,AD683,AC684,,,trigger)</f>
        <v>63495</v>
      </c>
      <c r="AE684" s="45">
        <f>_xll.qlInterestRateIndexMaturity($V$5,AD684,trigger)</f>
        <v>63587</v>
      </c>
      <c r="AF684" s="49">
        <f>_xll.qlTenorBasisValue($V$13,AD684,trigger)</f>
        <v>1.3547614245428569E-4</v>
      </c>
      <c r="AG684" s="49">
        <f>_xll.qlTenorBasisForwardRate($V$13,AD684,_xll.ohTrigger($AA$9:$AA$12))</f>
        <v>1.377090772946744E-2</v>
      </c>
      <c r="AH684" s="49">
        <f>_xll.qlTenorBasisForwardRate2($V$13,AD684,AE684,_xll.ohTrigger($AA$9:$AA$12))</f>
        <v>1.377090772946744E-2</v>
      </c>
      <c r="AI684" s="49">
        <f>_xll.qlIndexFixing($V$5,_xll.qlInterestRateIndexFixingDate($V$5,AD684,trigger),,trigger)</f>
        <v>1.3746548546175234E-2</v>
      </c>
      <c r="AJ684" s="49">
        <f t="shared" si="31"/>
        <v>2.4359183292205905E-5</v>
      </c>
      <c r="AK684" s="52">
        <f t="shared" si="32"/>
        <v>0.99823111273630272</v>
      </c>
    </row>
    <row r="685" spans="29:37" x14ac:dyDescent="0.2">
      <c r="AC685" s="44" t="s">
        <v>74</v>
      </c>
      <c r="AD685" s="45">
        <f>_xll.qlCalendarAdvance(calendar,AD684,AC685,,,trigger)</f>
        <v>63527</v>
      </c>
      <c r="AE685" s="45">
        <f>_xll.qlInterestRateIndexMaturity($V$5,AD685,trigger)</f>
        <v>63618</v>
      </c>
      <c r="AF685" s="49">
        <f>_xll.qlTenorBasisValue($V$13,AD685,trigger)</f>
        <v>1.3543664966478633E-4</v>
      </c>
      <c r="AG685" s="49">
        <f>_xll.qlTenorBasisForwardRate($V$13,AD685,_xll.ohTrigger($AA$9:$AA$12))</f>
        <v>1.3776039352696312E-2</v>
      </c>
      <c r="AH685" s="49">
        <f>_xll.qlTenorBasisForwardRate2($V$13,AD685,AE685,_xll.ohTrigger($AA$9:$AA$12))</f>
        <v>1.3776039352696312E-2</v>
      </c>
      <c r="AI685" s="49">
        <f>_xll.qlIndexFixing($V$5,_xll.qlInterestRateIndexFixingDate($V$5,AD685,trigger),,trigger)</f>
        <v>1.375180009089858E-2</v>
      </c>
      <c r="AJ685" s="49">
        <f t="shared" si="31"/>
        <v>2.4239261797731615E-5</v>
      </c>
      <c r="AK685" s="52">
        <f t="shared" si="32"/>
        <v>0.99824047673085459</v>
      </c>
    </row>
    <row r="686" spans="29:37" x14ac:dyDescent="0.2">
      <c r="AC686" s="44" t="s">
        <v>74</v>
      </c>
      <c r="AD686" s="45">
        <f>_xll.qlCalendarAdvance(calendar,AD685,AC686,,,trigger)</f>
        <v>63558</v>
      </c>
      <c r="AE686" s="45">
        <f>_xll.qlInterestRateIndexMaturity($V$5,AD686,trigger)</f>
        <v>63648</v>
      </c>
      <c r="AF686" s="49">
        <f>_xll.qlTenorBasisValue($V$13,AD686,trigger)</f>
        <v>1.3539884476775852E-4</v>
      </c>
      <c r="AG686" s="49">
        <f>_xll.qlTenorBasisForwardRate($V$13,AD686,_xll.ohTrigger($AA$9:$AA$12))</f>
        <v>1.3780744472361661E-2</v>
      </c>
      <c r="AH686" s="49">
        <f>_xll.qlTenorBasisForwardRate2($V$13,AD686,AE686,_xll.ohTrigger($AA$9:$AA$12))</f>
        <v>1.3780744472361661E-2</v>
      </c>
      <c r="AI686" s="49">
        <f>_xll.qlIndexFixing($V$5,_xll.qlInterestRateIndexFixingDate($V$5,AD686,trigger),,trigger)</f>
        <v>1.3756616642694119E-2</v>
      </c>
      <c r="AJ686" s="49">
        <f t="shared" si="31"/>
        <v>2.4127829667541789E-5</v>
      </c>
      <c r="AK686" s="52">
        <f t="shared" si="32"/>
        <v>0.99824916355455739</v>
      </c>
    </row>
    <row r="687" spans="29:37" x14ac:dyDescent="0.2">
      <c r="AC687" s="44" t="s">
        <v>74</v>
      </c>
      <c r="AD687" s="45">
        <f>_xll.qlCalendarAdvance(calendar,AD686,AC687,,,trigger)</f>
        <v>63590</v>
      </c>
      <c r="AE687" s="45">
        <f>_xll.qlInterestRateIndexMaturity($V$5,AD687,trigger)</f>
        <v>63681</v>
      </c>
      <c r="AF687" s="49">
        <f>_xll.qlTenorBasisValue($V$13,AD687,trigger)</f>
        <v>1.3536028325327078E-4</v>
      </c>
      <c r="AG687" s="49">
        <f>_xll.qlTenorBasisForwardRate($V$13,AD687,_xll.ohTrigger($AA$9:$AA$12))</f>
        <v>1.3786022130064133E-2</v>
      </c>
      <c r="AH687" s="49">
        <f>_xll.qlTenorBasisForwardRate2($V$13,AD687,AE687,_xll.ohTrigger($AA$9:$AA$12))</f>
        <v>1.3786022130064133E-2</v>
      </c>
      <c r="AI687" s="49">
        <f>_xll.qlIndexFixing($V$5,_xll.qlInterestRateIndexFixingDate($V$5,AD687,trigger),,trigger)</f>
        <v>1.3762005969481267E-2</v>
      </c>
      <c r="AJ687" s="49">
        <f t="shared" si="31"/>
        <v>2.4016160582866417E-5</v>
      </c>
      <c r="AK687" s="52">
        <f t="shared" si="32"/>
        <v>0.99825793398876872</v>
      </c>
    </row>
    <row r="688" spans="29:37" x14ac:dyDescent="0.2">
      <c r="AC688" s="44" t="s">
        <v>74</v>
      </c>
      <c r="AD688" s="45">
        <f>_xll.qlCalendarAdvance(calendar,AD687,AC688,,,trigger)</f>
        <v>63618</v>
      </c>
      <c r="AE688" s="45">
        <f>_xll.qlInterestRateIndexMaturity($V$5,AD688,trigger)</f>
        <v>63710</v>
      </c>
      <c r="AF688" s="49">
        <f>_xll.qlTenorBasisValue($V$13,AD688,trigger)</f>
        <v>1.3532692334499095E-4</v>
      </c>
      <c r="AG688" s="49">
        <f>_xll.qlTenorBasisForwardRate($V$13,AD688,_xll.ohTrigger($AA$9:$AA$12))</f>
        <v>1.3790448391508945E-2</v>
      </c>
      <c r="AH688" s="49">
        <f>_xll.qlTenorBasisForwardRate2($V$13,AD688,AE688,_xll.ohTrigger($AA$9:$AA$12))</f>
        <v>1.3790448391508945E-2</v>
      </c>
      <c r="AI688" s="49">
        <f>_xll.qlIndexFixing($V$5,_xll.qlInterestRateIndexFixingDate($V$5,AD688,trigger),,trigger)</f>
        <v>1.3766525726707659E-2</v>
      </c>
      <c r="AJ688" s="49">
        <f t="shared" si="31"/>
        <v>2.3922664801286075E-5</v>
      </c>
      <c r="AK688" s="52">
        <f t="shared" si="32"/>
        <v>0.99826527288148104</v>
      </c>
    </row>
    <row r="689" spans="29:37" x14ac:dyDescent="0.2">
      <c r="AC689" s="44" t="s">
        <v>74</v>
      </c>
      <c r="AD689" s="45">
        <f>_xll.qlCalendarAdvance(calendar,AD688,AC689,,,trigger)</f>
        <v>63649</v>
      </c>
      <c r="AE689" s="45">
        <f>_xll.qlInterestRateIndexMaturity($V$5,AD689,trigger)</f>
        <v>63740</v>
      </c>
      <c r="AF689" s="49">
        <f>_xll.qlTenorBasisValue($V$13,AD689,trigger)</f>
        <v>1.352903997445023E-4</v>
      </c>
      <c r="AG689" s="49">
        <f>_xll.qlTenorBasisForwardRate($V$13,AD689,_xll.ohTrigger($AA$9:$AA$12))</f>
        <v>1.3794400791694132E-2</v>
      </c>
      <c r="AH689" s="49">
        <f>_xll.qlTenorBasisForwardRate2($V$13,AD689,AE689,_xll.ohTrigger($AA$9:$AA$12))</f>
        <v>1.3794400791694132E-2</v>
      </c>
      <c r="AI689" s="49">
        <f>_xll.qlIndexFixing($V$5,_xll.qlInterestRateIndexFixingDate($V$5,AD689,trigger),,trigger)</f>
        <v>1.3770575687796464E-2</v>
      </c>
      <c r="AJ689" s="49">
        <f t="shared" si="31"/>
        <v>2.3825103897668135E-5</v>
      </c>
      <c r="AK689" s="52">
        <f t="shared" si="32"/>
        <v>0.99827284241936676</v>
      </c>
    </row>
    <row r="690" spans="29:37" x14ac:dyDescent="0.2">
      <c r="AC690" s="44" t="s">
        <v>74</v>
      </c>
      <c r="AD690" s="45">
        <f>_xll.qlCalendarAdvance(calendar,AD689,AC690,,,trigger)</f>
        <v>63681</v>
      </c>
      <c r="AE690" s="45">
        <f>_xll.qlInterestRateIndexMaturity($V$5,AD690,trigger)</f>
        <v>63773</v>
      </c>
      <c r="AF690" s="49">
        <f>_xll.qlTenorBasisValue($V$13,AD690,trigger)</f>
        <v>1.3525314544502785E-4</v>
      </c>
      <c r="AG690" s="49">
        <f>_xll.qlTenorBasisForwardRate($V$13,AD690,_xll.ohTrigger($AA$9:$AA$12))</f>
        <v>1.3798877371088474E-2</v>
      </c>
      <c r="AH690" s="49">
        <f>_xll.qlTenorBasisForwardRate2($V$13,AD690,AE690,_xll.ohTrigger($AA$9:$AA$12))</f>
        <v>1.3798877371088474E-2</v>
      </c>
      <c r="AI690" s="49">
        <f>_xll.qlIndexFixing($V$5,_xll.qlInterestRateIndexFixingDate($V$5,AD690,trigger),,trigger)</f>
        <v>1.377514918818473E-2</v>
      </c>
      <c r="AJ690" s="49">
        <f t="shared" si="31"/>
        <v>2.3728182903743136E-5</v>
      </c>
      <c r="AK690" s="52">
        <f t="shared" si="32"/>
        <v>0.99828042656908755</v>
      </c>
    </row>
    <row r="691" spans="29:37" x14ac:dyDescent="0.2">
      <c r="AC691" s="44" t="s">
        <v>74</v>
      </c>
      <c r="AD691" s="45">
        <f>_xll.qlCalendarAdvance(calendar,AD690,AC691,,,trigger)</f>
        <v>63712</v>
      </c>
      <c r="AE691" s="45">
        <f>_xll.qlInterestRateIndexMaturity($V$5,AD691,trigger)</f>
        <v>63804</v>
      </c>
      <c r="AF691" s="49">
        <f>_xll.qlTenorBasisValue($V$13,AD691,trigger)</f>
        <v>1.3521748381207889E-4</v>
      </c>
      <c r="AG691" s="49">
        <f>_xll.qlTenorBasisForwardRate($V$13,AD691,_xll.ohTrigger($AA$9:$AA$12))</f>
        <v>1.3802632124600931E-2</v>
      </c>
      <c r="AH691" s="49">
        <f>_xll.qlTenorBasisForwardRate2($V$13,AD691,AE691,_xll.ohTrigger($AA$9:$AA$12))</f>
        <v>1.3802632124600931E-2</v>
      </c>
      <c r="AI691" s="49">
        <f>_xll.qlIndexFixing($V$5,_xll.qlInterestRateIndexFixingDate($V$5,AD691,trigger),,trigger)</f>
        <v>1.3778992415331693E-2</v>
      </c>
      <c r="AJ691" s="49">
        <f t="shared" si="31"/>
        <v>2.3639709269237738E-5</v>
      </c>
      <c r="AK691" s="52">
        <f t="shared" si="32"/>
        <v>0.99828730425792456</v>
      </c>
    </row>
    <row r="692" spans="29:37" x14ac:dyDescent="0.2">
      <c r="AC692" s="44" t="s">
        <v>74</v>
      </c>
      <c r="AD692" s="45">
        <f>_xll.qlCalendarAdvance(calendar,AD691,AC692,,,trigger)</f>
        <v>63744</v>
      </c>
      <c r="AE692" s="45">
        <f>_xll.qlInterestRateIndexMaturity($V$5,AD692,trigger)</f>
        <v>63836</v>
      </c>
      <c r="AF692" s="49">
        <f>_xll.qlTenorBasisValue($V$13,AD692,trigger)</f>
        <v>1.3518110890925415E-4</v>
      </c>
      <c r="AG692" s="49">
        <f>_xll.qlTenorBasisForwardRate($V$13,AD692,_xll.ohTrigger($AA$9:$AA$12))</f>
        <v>1.3806236213792367E-2</v>
      </c>
      <c r="AH692" s="49">
        <f>_xll.qlTenorBasisForwardRate2($V$13,AD692,AE692,_xll.ohTrigger($AA$9:$AA$12))</f>
        <v>1.3806236213792367E-2</v>
      </c>
      <c r="AI692" s="49">
        <f>_xll.qlIndexFixing($V$5,_xll.qlInterestRateIndexFixingDate($V$5,AD692,trigger),,trigger)</f>
        <v>1.378268283953705E-2</v>
      </c>
      <c r="AJ692" s="49">
        <f t="shared" si="31"/>
        <v>2.3553374255316784E-5</v>
      </c>
      <c r="AK692" s="52">
        <f t="shared" si="32"/>
        <v>0.99829400468812879</v>
      </c>
    </row>
    <row r="693" spans="29:37" x14ac:dyDescent="0.2">
      <c r="AC693" s="44" t="s">
        <v>74</v>
      </c>
      <c r="AD693" s="45">
        <f>_xll.qlCalendarAdvance(calendar,AD692,AC693,,,trigger)</f>
        <v>63775</v>
      </c>
      <c r="AE693" s="45">
        <f>_xll.qlInterestRateIndexMaturity($V$5,AD693,trigger)</f>
        <v>63867</v>
      </c>
      <c r="AF693" s="49">
        <f>_xll.qlTenorBasisValue($V$13,AD693,trigger)</f>
        <v>1.3514628925366325E-4</v>
      </c>
      <c r="AG693" s="49">
        <f>_xll.qlTenorBasisForwardRate($V$13,AD693,_xll.ohTrigger($AA$9:$AA$12))</f>
        <v>1.3809464378744241E-2</v>
      </c>
      <c r="AH693" s="49">
        <f>_xll.qlTenorBasisForwardRate2($V$13,AD693,AE693,_xll.ohTrigger($AA$9:$AA$12))</f>
        <v>1.3809464378744241E-2</v>
      </c>
      <c r="AI693" s="49">
        <f>_xll.qlIndexFixing($V$5,_xll.qlInterestRateIndexFixingDate($V$5,AD693,trigger),,trigger)</f>
        <v>1.3785989808550461E-2</v>
      </c>
      <c r="AJ693" s="49">
        <f t="shared" si="31"/>
        <v>2.3474570193780103E-5</v>
      </c>
      <c r="AK693" s="52">
        <f t="shared" si="32"/>
        <v>0.99830011001513475</v>
      </c>
    </row>
    <row r="694" spans="29:37" x14ac:dyDescent="0.2">
      <c r="AC694" s="46" t="s">
        <v>74</v>
      </c>
      <c r="AD694" s="47">
        <f>_xll.qlCalendarAdvance(calendar,AD693,AC694,,,trigger)</f>
        <v>63807</v>
      </c>
      <c r="AE694" s="47">
        <f>_xll.qlInterestRateIndexMaturity($V$5,AD694,trigger)</f>
        <v>63898</v>
      </c>
      <c r="AF694" s="50">
        <f>_xll.qlTenorBasisValue($V$13,AD694,trigger)</f>
        <v>1.3511077334752905E-4</v>
      </c>
      <c r="AG694" s="50">
        <f>_xll.qlTenorBasisForwardRate($V$13,AD694,_xll.ohTrigger($AA$9:$AA$12))</f>
        <v>1.3812216578741956E-2</v>
      </c>
      <c r="AH694" s="50">
        <f>_xll.qlTenorBasisForwardRate2($V$13,AD694,AE694,_xll.ohTrigger($AA$9:$AA$12))</f>
        <v>1.3812216578741956E-2</v>
      </c>
      <c r="AI694" s="50">
        <f>_xll.qlIndexFixing($V$5,_xll.qlInterestRateIndexFixingDate($V$5,AD694,trigger),,trigger)</f>
        <v>1.3788818148397919E-2</v>
      </c>
      <c r="AJ694" s="50">
        <f t="shared" si="31"/>
        <v>2.339843034403731E-5</v>
      </c>
      <c r="AK694" s="53">
        <f t="shared" si="32"/>
        <v>0.99830596123289517</v>
      </c>
    </row>
  </sheetData>
  <dataValidations disablePrompts="1" count="4">
    <dataValidation type="list" allowBlank="1" showInputMessage="1" showErrorMessage="1" sqref="C28:C64">
      <formula1>"Annual,Semiannual,EveryFourthMonth,Quarterly,Bimonthly,Monthly,Biweekly,Weekly,Daily,Once,NoFrequency"</formula1>
    </dataValidation>
    <dataValidation type="list" allowBlank="1" showInputMessage="1" showErrorMessage="1" sqref="D28:D64 D3:D15">
      <formula1>"Following,Modified Following,Preceding,Modified Preceding,Unadjusted,Half-Month Modified Following"</formula1>
    </dataValidation>
    <dataValidation type="list" allowBlank="1" showInputMessage="1" showErrorMessage="1" sqref="V24">
      <formula1>"AllDepos,DeposBeforeFirstFuturesStartDate,DeposBeforeFirstFuturesStartDatePlusOne,DeposBeforeFirstFuturesExpiryDate"</formula1>
    </dataValidation>
    <dataValidation type="list" allowBlank="1" showInputMessage="1" showErrorMessage="1" sqref="E3:E6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94"/>
  <sheetViews>
    <sheetView showGridLines="0" tabSelected="1" topLeftCell="N12" workbookViewId="0">
      <selection activeCell="X43" sqref="X43"/>
    </sheetView>
  </sheetViews>
  <sheetFormatPr defaultRowHeight="11.25" outlineLevelCol="1" x14ac:dyDescent="0.2"/>
  <cols>
    <col min="1" max="1" width="6" style="1" hidden="1" customWidth="1" outlineLevel="1"/>
    <col min="2" max="2" width="5.7109375" style="1" hidden="1" customWidth="1" outlineLevel="1"/>
    <col min="3" max="3" width="6.28515625" style="1" hidden="1" customWidth="1" outlineLevel="1"/>
    <col min="4" max="4" width="7" style="1" hidden="1" customWidth="1" outlineLevel="1"/>
    <col min="5" max="5" width="19.28515625" style="1" hidden="1" customWidth="1" outlineLevel="1"/>
    <col min="6" max="6" width="20.28515625" style="1" hidden="1" customWidth="1" outlineLevel="1"/>
    <col min="7" max="7" width="10.140625" style="1" hidden="1" customWidth="1" outlineLevel="1"/>
    <col min="8" max="8" width="8" style="1" hidden="1" customWidth="1" outlineLevel="1"/>
    <col min="9" max="9" width="21.42578125" style="1" hidden="1" customWidth="1" outlineLevel="1"/>
    <col min="10" max="10" width="15.140625" style="1" hidden="1" customWidth="1" outlineLevel="1"/>
    <col min="11" max="11" width="10" style="1" hidden="1" customWidth="1" outlineLevel="1"/>
    <col min="12" max="12" width="9" style="1" hidden="1" customWidth="1" outlineLevel="1"/>
    <col min="13" max="13" width="4.85546875" style="1" hidden="1" customWidth="1" outlineLevel="1"/>
    <col min="14" max="14" width="2.7109375" style="1" customWidth="1" collapsed="1"/>
    <col min="15" max="15" width="10" style="1" customWidth="1" outlineLevel="1"/>
    <col min="16" max="16" width="21.42578125" style="1" bestFit="1" customWidth="1"/>
    <col min="17" max="20" width="10.7109375" style="1" customWidth="1"/>
    <col min="21" max="21" width="11.28515625" style="1" customWidth="1"/>
    <col min="22" max="22" width="2.7109375" style="1" customWidth="1"/>
    <col min="23" max="23" width="15.140625" style="1" bestFit="1" customWidth="1"/>
    <col min="24" max="24" width="17.28515625" style="1" bestFit="1" customWidth="1"/>
    <col min="25" max="25" width="6" style="1" bestFit="1" customWidth="1"/>
    <col min="26" max="26" width="2.7109375" style="1" customWidth="1"/>
    <col min="27" max="27" width="4" style="1" bestFit="1" customWidth="1"/>
    <col min="28" max="28" width="5" style="1" bestFit="1" customWidth="1"/>
    <col min="29" max="30" width="17.28515625" style="1" bestFit="1" customWidth="1"/>
    <col min="31" max="31" width="9.140625" style="1"/>
    <col min="32" max="32" width="14" style="1" customWidth="1"/>
    <col min="33" max="33" width="12.140625" style="1" customWidth="1"/>
    <col min="34" max="34" width="12.5703125" style="1" customWidth="1"/>
    <col min="35" max="35" width="6.5703125" style="1" customWidth="1"/>
    <col min="36" max="36" width="6" style="1" bestFit="1" customWidth="1"/>
    <col min="37" max="37" width="9.140625" style="1"/>
    <col min="38" max="38" width="3.7109375" style="1" customWidth="1"/>
    <col min="39" max="40" width="17.28515625" style="1" bestFit="1" customWidth="1"/>
    <col min="41" max="42" width="11" style="1" bestFit="1" customWidth="1"/>
    <col min="43" max="51" width="9.140625" style="1"/>
    <col min="52" max="52" width="17.28515625" style="1" bestFit="1" customWidth="1"/>
    <col min="53" max="53" width="12" style="1" bestFit="1" customWidth="1"/>
    <col min="54" max="54" width="9.140625" style="1"/>
    <col min="55" max="55" width="17.28515625" style="1" bestFit="1" customWidth="1"/>
    <col min="56" max="59" width="9.7109375" style="1" customWidth="1"/>
    <col min="60" max="16384" width="9.140625" style="1"/>
  </cols>
  <sheetData>
    <row r="1" spans="1:80" x14ac:dyDescent="0.2">
      <c r="J1" s="1" t="str">
        <f>PROPER(currency)&amp;familyname&amp;$X$8</f>
        <v>Euribor6M</v>
      </c>
      <c r="AJ1" s="1" t="str">
        <f>_xll.qlInterpolation(,"linear",AC3:AC694,AJ3:AJ694)</f>
        <v>obj_00625#0001</v>
      </c>
    </row>
    <row r="2" spans="1:80" ht="21" customHeight="1" x14ac:dyDescent="0.2">
      <c r="A2" s="3" t="s">
        <v>8</v>
      </c>
      <c r="B2" s="3" t="s">
        <v>136</v>
      </c>
      <c r="C2" s="3"/>
      <c r="D2" s="3" t="s">
        <v>135</v>
      </c>
      <c r="E2" s="23" t="s">
        <v>134</v>
      </c>
      <c r="F2" s="23" t="s">
        <v>133</v>
      </c>
      <c r="G2" s="3" t="s">
        <v>137</v>
      </c>
      <c r="H2" s="3" t="s">
        <v>138</v>
      </c>
      <c r="I2" s="3" t="s">
        <v>12</v>
      </c>
      <c r="J2" s="21" t="s">
        <v>13</v>
      </c>
      <c r="K2" s="22" t="s">
        <v>55</v>
      </c>
      <c r="L2" s="22" t="s">
        <v>56</v>
      </c>
      <c r="M2" s="22" t="s">
        <v>57</v>
      </c>
      <c r="O2" s="22" t="s">
        <v>70</v>
      </c>
      <c r="P2" s="22" t="s">
        <v>132</v>
      </c>
      <c r="Q2" s="22" t="s">
        <v>65</v>
      </c>
      <c r="R2" s="22" t="s">
        <v>130</v>
      </c>
      <c r="S2" s="22" t="s">
        <v>131</v>
      </c>
      <c r="T2" s="22" t="s">
        <v>71</v>
      </c>
      <c r="AB2" s="41"/>
      <c r="AC2" s="22" t="s">
        <v>73</v>
      </c>
      <c r="AD2" s="22" t="s">
        <v>72</v>
      </c>
      <c r="AE2" s="22" t="s">
        <v>75</v>
      </c>
      <c r="AF2" s="22" t="s">
        <v>77</v>
      </c>
      <c r="AG2" s="22" t="s">
        <v>76</v>
      </c>
      <c r="AH2" s="22" t="s">
        <v>78</v>
      </c>
      <c r="AI2" s="22" t="s">
        <v>144</v>
      </c>
      <c r="AJ2" s="22" t="s">
        <v>85</v>
      </c>
      <c r="AZ2" s="22" t="s">
        <v>148</v>
      </c>
      <c r="BA2" s="22" t="s">
        <v>149</v>
      </c>
      <c r="BC2" s="22" t="s">
        <v>150</v>
      </c>
      <c r="BD2" s="22" t="s">
        <v>145</v>
      </c>
      <c r="BE2" s="22" t="s">
        <v>146</v>
      </c>
      <c r="BF2" s="22" t="s">
        <v>147</v>
      </c>
      <c r="BG2" s="22" t="s">
        <v>144</v>
      </c>
    </row>
    <row r="3" spans="1:80" x14ac:dyDescent="0.2">
      <c r="A3" s="2" t="s">
        <v>74</v>
      </c>
      <c r="B3" s="72"/>
      <c r="C3" s="72"/>
      <c r="D3" s="72"/>
      <c r="E3" s="72"/>
      <c r="F3" s="72"/>
      <c r="G3" s="2" t="str">
        <f>PROPER(currency)&amp;familyname&amp;A3</f>
        <v>Euribor1M</v>
      </c>
      <c r="H3" s="72"/>
      <c r="I3" s="2" t="str">
        <f t="shared" ref="I3:I8" si="0">currency&amp;A3&amp;"D_SYNTH"&amp;$X$8&amp;"_Quote"</f>
        <v>EUR1MD_SYNTH6M_Quote</v>
      </c>
      <c r="J3" s="2" t="str">
        <f>_xll.qlDepositRateHelper(,I3,G3,permanent,trigger,objectoverwrite)</f>
        <v>obj_005a7#0000</v>
      </c>
      <c r="K3" s="15" t="b">
        <v>0</v>
      </c>
      <c r="L3" s="18">
        <v>10</v>
      </c>
      <c r="M3" s="18">
        <v>10</v>
      </c>
      <c r="O3" s="24" t="str">
        <f t="array" ref="O3:O71">_xll.qlRateHelperSelection(_xll.ohFilter(J3:J65,K3:K65),_xll.ohFilter(Priority,K3:K65),$X$3,$X$4,,$X$5,_xll.ohFilter(MinDistance,K3:K65),trigger)</f>
        <v>obj_0059d</v>
      </c>
      <c r="P3" s="99"/>
      <c r="Q3" s="100"/>
      <c r="R3" s="101"/>
      <c r="S3" s="101">
        <f>SettlementDate</f>
        <v>42279</v>
      </c>
      <c r="T3" s="102">
        <v>1</v>
      </c>
      <c r="U3" s="108">
        <f t="array" ref="U3:U103">_xll.qlDiscountCorrectedTermStructureData(X41)</f>
        <v>1</v>
      </c>
      <c r="W3" s="36" t="s">
        <v>98</v>
      </c>
      <c r="X3" s="33">
        <v>0</v>
      </c>
      <c r="AB3" s="15"/>
      <c r="AC3" s="90">
        <f>_xll.qlCalendarAdvance(calendar,_xll.qlSettingsEvaluationDate(trigger),"2D",,,trigger)</f>
        <v>42279</v>
      </c>
      <c r="AD3" s="90">
        <f>_xll.qlInterestRateIndexMaturity(X9,AC3,trigger)</f>
        <v>42464</v>
      </c>
      <c r="AE3" s="91">
        <f>_xll.qlTenorBasisValue($X$17,AC3,_xll.ohTrigger(trigger,$X$24))</f>
        <v>1.803984707449445E-3</v>
      </c>
      <c r="AF3" s="91">
        <f>_xll.qlTenorBasisForwardRate($X$17,AC3,_xll.ohTrigger(trigger,$X$24))</f>
        <v>2.1811793221960298E-4</v>
      </c>
      <c r="AG3" s="91">
        <f>_xll.qlTenorBasisForwardRate2($X$17,AC3,AD3,_xll.ohTrigger(trigger,$X$24))</f>
        <v>2.1811793221960298E-4</v>
      </c>
      <c r="AH3" s="91">
        <f>_xll.qlIndexFixing($X$9,_xll.qlInterestRateIndexFixingDate($X$9,AC3,trigger),TRUE,trigger)</f>
        <v>2.4200000000026755E-4</v>
      </c>
      <c r="AI3" s="92">
        <f>(AF3-AH3)*10000</f>
        <v>-0.2388206778066457</v>
      </c>
      <c r="AJ3" s="92">
        <f>AH3/AG3</f>
        <v>1.1094915376174568</v>
      </c>
      <c r="AZ3" s="43">
        <v>42298</v>
      </c>
      <c r="BA3" s="48">
        <f>_xll.qlTenorBasisForwardRate($X$17,AZ3,_xll.ohTrigger(trigger,$X$24))</f>
        <v>2.1995750440449827E-4</v>
      </c>
      <c r="BC3" s="45">
        <f>SettlementDate</f>
        <v>42279</v>
      </c>
      <c r="BD3" s="49">
        <f>_xll.qlTenorBasisForwardRate($X$17,BC3,_xll.ohTrigger(trigger,$X$24))</f>
        <v>2.1811793221960298E-4</v>
      </c>
      <c r="BE3" s="49">
        <f>_xll.qlTenorBasisForwardRate($X$17,BC3,_xll.ohTrigger(trigger,$X$24))*_xll.qlInterpolationInterpolate($AJ$1,BC3,,trigger)</f>
        <v>2.4200000000026753E-4</v>
      </c>
      <c r="BF3" s="49">
        <f>_xll.qlIndexFixing($X$9,_xll.qlInterestRateIndexFixingDate($X$9,BC3,trigger),TRUE,trigger)</f>
        <v>2.4200000000026755E-4</v>
      </c>
      <c r="BG3" s="104">
        <f>(BF3-BD3)*10000</f>
        <v>0.2388206778066457</v>
      </c>
    </row>
    <row r="4" spans="1:80" ht="11.25" customHeight="1" x14ac:dyDescent="0.2">
      <c r="A4" s="7" t="s">
        <v>107</v>
      </c>
      <c r="B4" s="73"/>
      <c r="C4" s="73"/>
      <c r="D4" s="73"/>
      <c r="E4" s="73"/>
      <c r="F4" s="73"/>
      <c r="G4" s="7" t="str">
        <f>PROPER(currency)&amp;familyname&amp;A4</f>
        <v>Euribor2M</v>
      </c>
      <c r="H4" s="73"/>
      <c r="I4" s="7" t="str">
        <f t="shared" si="0"/>
        <v>EUR2MD_SYNTH6M_Quote</v>
      </c>
      <c r="J4" s="7" t="str">
        <f>_xll.qlDepositRateHelper(,I4,G4,permanent,trigger,objectoverwrite)</f>
        <v>obj_0059f#0000</v>
      </c>
      <c r="K4" s="16" t="b">
        <v>0</v>
      </c>
      <c r="L4" s="19">
        <v>10</v>
      </c>
      <c r="M4" s="19">
        <v>10</v>
      </c>
      <c r="O4" s="26" t="str">
        <v>obj_00607</v>
      </c>
      <c r="P4" s="26" t="str">
        <f>_xll.qlRateHelperQuoteName(O3,trigger)</f>
        <v>EUR6MD_SYNTH6M_Quote</v>
      </c>
      <c r="Q4" s="31">
        <f>_xll.qlRateHelperRate(O3,trigger)</f>
        <v>2.42E-4</v>
      </c>
      <c r="R4" s="70">
        <f>_xll.qlRateHelperEarliestDate(O3,trigger)</f>
        <v>42279</v>
      </c>
      <c r="S4" s="70">
        <f>_xll.qlRateHelperPillarDate(O3,trigger)</f>
        <v>42464</v>
      </c>
      <c r="T4" s="37">
        <f>_xll.qlYieldTSDiscount($X$10,S4)</f>
        <v>1.0008077420991299</v>
      </c>
      <c r="U4" s="108">
        <v>0.99998772879678444</v>
      </c>
      <c r="W4" s="36" t="s">
        <v>100</v>
      </c>
      <c r="X4" s="33">
        <v>0</v>
      </c>
      <c r="AA4" s="1">
        <v>1</v>
      </c>
      <c r="AB4" s="16" t="s">
        <v>74</v>
      </c>
      <c r="AC4" s="93">
        <f>_xll.qlCalendarAdvance(calendar,$AC$3,AB4,,,trigger)</f>
        <v>42310</v>
      </c>
      <c r="AD4" s="93">
        <f>_xll.qlInterestRateIndexMaturity($X$9,AC4,trigger)</f>
        <v>42492</v>
      </c>
      <c r="AE4" s="94">
        <f>_xll.qlTenorBasisValue($X$17,AC4,_xll.ohTrigger(trigger,$X$24))</f>
        <v>1.864187399088241E-3</v>
      </c>
      <c r="AF4" s="94">
        <f>_xll.qlTenorBasisForwardRate($X$17,AC4,_xll.ohTrigger(trigger,$X$24))</f>
        <v>2.1361808891630683E-4</v>
      </c>
      <c r="AG4" s="94">
        <f>_xll.qlTenorBasisForwardRate2($X$17,AC4,AD4,_xll.ohTrigger(trigger,$X$24))</f>
        <v>2.1361808891630683E-4</v>
      </c>
      <c r="AH4" s="94">
        <f>_xll.qlIndexFixing($X$9,_xll.qlInterestRateIndexFixingDate($X$9,AC4,trigger),TRUE,trigger)</f>
        <v>2.5000000044194493E-4</v>
      </c>
      <c r="AI4" s="95">
        <f t="shared" ref="AI4:AI67" si="1">(AF4-AH4)*10000</f>
        <v>-0.36381911525638105</v>
      </c>
      <c r="AJ4" s="95">
        <f>AH4/AG4</f>
        <v>1.1703128780442003</v>
      </c>
      <c r="AZ4" s="45">
        <v>42326</v>
      </c>
      <c r="BA4" s="49">
        <f>_xll.qlTenorBasisForwardRate($X$17,AZ4,_xll.ohTrigger(trigger,$X$24))</f>
        <v>2.0999039173673031E-4</v>
      </c>
      <c r="BC4" s="45">
        <f>_xll.qlCalendarAdvance(calendar,BC3,"1D",,,trigger)</f>
        <v>42282</v>
      </c>
      <c r="BD4" s="49">
        <f>_xll.qlTenorBasisForwardRate($X$17,BC4,_xll.ohTrigger(trigger,$X$24))</f>
        <v>2.1776522068731361E-4</v>
      </c>
      <c r="BE4" s="49">
        <f>_xll.qlTenorBasisForwardRate($X$17,BC4,_xll.ohTrigger(trigger,$X$24))*_xll.qlInterpolationInterpolate($AJ$1,BC4,,trigger)</f>
        <v>2.4289042172905576E-4</v>
      </c>
      <c r="BF4" s="49">
        <f>_xll.qlIndexFixing($X$9,_xll.qlInterestRateIndexFixingDate($X$9,BC4,trigger),TRUE,trigger)</f>
        <v>2.4225677147605507E-4</v>
      </c>
      <c r="BG4" s="104">
        <f t="shared" ref="BG4:BG67" si="2">(BF4-BD4)*10000</f>
        <v>0.24491550788741459</v>
      </c>
    </row>
    <row r="5" spans="1:80" ht="11.25" customHeight="1" x14ac:dyDescent="0.2">
      <c r="A5" s="7" t="s">
        <v>83</v>
      </c>
      <c r="B5" s="73"/>
      <c r="C5" s="73"/>
      <c r="D5" s="73"/>
      <c r="E5" s="73"/>
      <c r="F5" s="73"/>
      <c r="G5" s="7" t="str">
        <f>PROPER(currency)&amp;familyname&amp;A5</f>
        <v>Euribor3M</v>
      </c>
      <c r="H5" s="73"/>
      <c r="I5" s="7" t="str">
        <f t="shared" si="0"/>
        <v>EUR3MD_SYNTH6M_Quote</v>
      </c>
      <c r="J5" s="7" t="str">
        <f>_xll.qlDepositRateHelper(,I5,G5,permanent,trigger,objectoverwrite)</f>
        <v>obj_0059e#0000</v>
      </c>
      <c r="K5" s="16" t="b">
        <v>0</v>
      </c>
      <c r="L5" s="19">
        <v>10</v>
      </c>
      <c r="M5" s="19">
        <v>10</v>
      </c>
      <c r="O5" s="26" t="str">
        <v>obj_005e4</v>
      </c>
      <c r="P5" s="26" t="str">
        <f>_xll.qlRateHelperQuoteName(O4,trigger)</f>
        <v>EUR1x7F_Quote</v>
      </c>
      <c r="Q5" s="31">
        <f>_xll.qlRateHelperRate(O4,trigger)</f>
        <v>2.5000000000000001E-4</v>
      </c>
      <c r="R5" s="70">
        <f>_xll.qlRateHelperEarliestDate(O4,trigger)</f>
        <v>42310</v>
      </c>
      <c r="S5" s="70">
        <f>_xll.qlRateHelperPillarDate(O4,trigger)</f>
        <v>42492</v>
      </c>
      <c r="T5" s="37">
        <f>_xll.qlYieldTSDiscount($X$10,S5)</f>
        <v>1.0009464107296064</v>
      </c>
      <c r="U5" s="108">
        <v>0.9999795530290414</v>
      </c>
      <c r="W5" s="36" t="s">
        <v>99</v>
      </c>
      <c r="X5" s="33" t="s">
        <v>101</v>
      </c>
      <c r="AA5" s="1">
        <f>AA4+1</f>
        <v>2</v>
      </c>
      <c r="AB5" s="16" t="str">
        <f>AA5&amp;"M"</f>
        <v>2M</v>
      </c>
      <c r="AC5" s="93">
        <f>_xll.qlCalendarAdvance(calendar,$AC$3,AB5,,,trigger)</f>
        <v>42340</v>
      </c>
      <c r="AD5" s="93">
        <f>_xll.qlInterestRateIndexMaturity($X$9,AC5,trigger)</f>
        <v>42523</v>
      </c>
      <c r="AE5" s="94">
        <f>_xll.qlTenorBasisValue($X$17,AC5,_xll.ohTrigger(trigger,$X$24))</f>
        <v>1.9201389959046635E-3</v>
      </c>
      <c r="AF5" s="94">
        <f>_xll.qlTenorBasisForwardRate($X$17,AC5,_xll.ohTrigger(trigger,$X$24))</f>
        <v>2.0750683320576061E-4</v>
      </c>
      <c r="AG5" s="94">
        <f>_xll.qlTenorBasisForwardRate2($X$17,AC5,AD5,_xll.ohTrigger(trigger,$X$24))</f>
        <v>2.0750683320576061E-4</v>
      </c>
      <c r="AH5" s="94">
        <f>_xll.qlIndexFixing($X$9,_xll.qlInterestRateIndexFixingDate($X$9,AC5,trigger),TRUE,trigger)</f>
        <v>2.300000000002619E-4</v>
      </c>
      <c r="AI5" s="95">
        <f t="shared" si="1"/>
        <v>-0.22493166794501282</v>
      </c>
      <c r="AJ5" s="95">
        <f t="shared" ref="AJ5:AJ67" si="3">AH5/AG5</f>
        <v>1.1083972341874515</v>
      </c>
      <c r="AZ5" s="45">
        <v>42354</v>
      </c>
      <c r="BA5" s="49">
        <f>_xll.qlTenorBasisForwardRate($X$17,AZ5,_xll.ohTrigger(trigger,$X$24))</f>
        <v>2.048747310219021E-4</v>
      </c>
      <c r="BC5" s="45">
        <f>_xll.qlCalendarAdvance(calendar,BC4,"1D",,,trigger)</f>
        <v>42283</v>
      </c>
      <c r="BD5" s="49">
        <f>_xll.qlTenorBasisForwardRate($X$17,BC5,_xll.ohTrigger(trigger,$X$24))</f>
        <v>2.1809799385415015E-4</v>
      </c>
      <c r="BE5" s="49">
        <f>_xll.qlTenorBasisForwardRate($X$17,BC5,_xll.ohTrigger(trigger,$X$24))*_xll.qlInterpolationInterpolate($AJ$1,BC5,,trigger)</f>
        <v>2.4368949304679377E-4</v>
      </c>
      <c r="BF5" s="49">
        <f>_xll.qlIndexFixing($X$9,_xll.qlInterestRateIndexFixingDate($X$9,BC5,trigger),TRUE,trigger)</f>
        <v>2.4261286578332024E-4</v>
      </c>
      <c r="BG5" s="104">
        <f t="shared" si="2"/>
        <v>0.2451487192917009</v>
      </c>
    </row>
    <row r="6" spans="1:80" ht="11.25" customHeight="1" x14ac:dyDescent="0.2">
      <c r="A6" s="75" t="s">
        <v>108</v>
      </c>
      <c r="B6" s="76"/>
      <c r="C6" s="76"/>
      <c r="D6" s="76"/>
      <c r="E6" s="76"/>
      <c r="F6" s="76"/>
      <c r="G6" s="75" t="str">
        <f>_xll.qlEuribor(,A5,,,trigger)</f>
        <v>obj_005a0#0000</v>
      </c>
      <c r="H6" s="76"/>
      <c r="I6" s="75" t="str">
        <f t="shared" si="0"/>
        <v>EUR4MD_SYNTH6M_Quote</v>
      </c>
      <c r="J6" s="75" t="str">
        <f>_xll.qlDepositRateHelper(,I6,G6,permanent,trigger,objectoverwrite)</f>
        <v>obj_005a1#0000</v>
      </c>
      <c r="K6" s="77" t="b">
        <v>0</v>
      </c>
      <c r="L6" s="78">
        <v>10</v>
      </c>
      <c r="M6" s="78">
        <v>10</v>
      </c>
      <c r="O6" s="26" t="str">
        <v>obj_005ed</v>
      </c>
      <c r="P6" s="26" t="str">
        <f>_xll.qlRateHelperQuoteName(O5,trigger)</f>
        <v>EUR2x8F_Quote</v>
      </c>
      <c r="Q6" s="31">
        <f>_xll.qlRateHelperRate(O5,trigger)</f>
        <v>2.3000000000000001E-4</v>
      </c>
      <c r="R6" s="70">
        <f>_xll.qlRateHelperEarliestDate(O5,trigger)</f>
        <v>42340</v>
      </c>
      <c r="S6" s="70">
        <f>_xll.qlRateHelperPillarDate(O5,trigger)</f>
        <v>42523</v>
      </c>
      <c r="T6" s="37">
        <f>_xll.qlYieldTSDiscount($X$10,S6)</f>
        <v>1.0011049407156742</v>
      </c>
      <c r="U6" s="108">
        <v>0.99998452117595737</v>
      </c>
      <c r="AA6" s="1">
        <f t="shared" ref="AA6:AA69" si="4">AA5+1</f>
        <v>3</v>
      </c>
      <c r="AB6" s="16" t="str">
        <f t="shared" ref="AB6:AB69" si="5">AA6&amp;"M"</f>
        <v>3M</v>
      </c>
      <c r="AC6" s="93">
        <f>_xll.qlCalendarAdvance(calendar,$AC$3,AB6,,,trigger)</f>
        <v>42373</v>
      </c>
      <c r="AD6" s="93">
        <f>_xll.qlInterestRateIndexMaturity($X$9,AC6,trigger)</f>
        <v>42555</v>
      </c>
      <c r="AE6" s="94">
        <f>_xll.qlTenorBasisValue($X$17,AC6,_xll.ohTrigger(trigger,$X$24))</f>
        <v>1.9791319616450174E-3</v>
      </c>
      <c r="AF6" s="94">
        <f>_xll.qlTenorBasisForwardRate($X$17,AC6,_xll.ohTrigger(trigger,$X$24))</f>
        <v>1.8984947211407878E-4</v>
      </c>
      <c r="AG6" s="94">
        <f>_xll.qlTenorBasisForwardRate2($X$17,AC6,AD6,_xll.ohTrigger(trigger,$X$24))</f>
        <v>1.8984947211407878E-4</v>
      </c>
      <c r="AH6" s="94">
        <f>_xll.qlIndexFixing($X$9,_xll.qlInterestRateIndexFixingDate($X$9,AC6,trigger),TRUE,trigger)</f>
        <v>2.1999999999986012E-4</v>
      </c>
      <c r="AI6" s="95">
        <f t="shared" si="1"/>
        <v>-0.30150527885781342</v>
      </c>
      <c r="AJ6" s="95">
        <f t="shared" si="3"/>
        <v>1.1588128086427556</v>
      </c>
      <c r="AZ6" s="45">
        <v>42389</v>
      </c>
      <c r="BA6" s="49">
        <f>_xll.qlTenorBasisForwardRate($X$17,AZ6,_xll.ohTrigger(trigger,$X$24))</f>
        <v>1.8708434309030501E-4</v>
      </c>
      <c r="BC6" s="45">
        <f>_xll.qlCalendarAdvance(calendar,BC5,"1D",,,trigger)</f>
        <v>42284</v>
      </c>
      <c r="BD6" s="49">
        <f>_xll.qlTenorBasisForwardRate($X$17,BC6,_xll.ohTrigger(trigger,$X$24))</f>
        <v>2.1855146777311204E-4</v>
      </c>
      <c r="BE6" s="49">
        <f>_xll.qlTenorBasisForwardRate($X$17,BC6,_xll.ohTrigger(trigger,$X$24))*_xll.qlInterpolationInterpolate($AJ$1,BC6,,trigger)</f>
        <v>2.4462497067688293E-4</v>
      </c>
      <c r="BF6" s="49">
        <f>_xll.qlIndexFixing($X$9,_xll.qlInterestRateIndexFixingDate($X$9,BC6,trigger),TRUE,trigger)</f>
        <v>2.4301682860454683E-4</v>
      </c>
      <c r="BG6" s="104">
        <f t="shared" si="2"/>
        <v>0.2446536083143479</v>
      </c>
    </row>
    <row r="7" spans="1:80" ht="11.25" customHeight="1" x14ac:dyDescent="0.2">
      <c r="A7" s="79" t="s">
        <v>109</v>
      </c>
      <c r="B7" s="80"/>
      <c r="C7" s="80"/>
      <c r="D7" s="80"/>
      <c r="E7" s="80"/>
      <c r="F7" s="80"/>
      <c r="G7" s="79" t="str">
        <f>_xll.qlEuribor(,A6,,,trigger)</f>
        <v>obj_0059c#0000</v>
      </c>
      <c r="H7" s="80"/>
      <c r="I7" s="79" t="str">
        <f t="shared" si="0"/>
        <v>EUR5MD_SYNTH6M_Quote</v>
      </c>
      <c r="J7" s="79" t="str">
        <f>_xll.qlDepositRateHelper(,I7,G7,permanent,trigger,objectoverwrite)</f>
        <v>obj_005a5#0000</v>
      </c>
      <c r="K7" s="81" t="b">
        <v>0</v>
      </c>
      <c r="L7" s="82">
        <v>10</v>
      </c>
      <c r="M7" s="82">
        <v>10</v>
      </c>
      <c r="O7" s="26" t="str">
        <v>obj_005e0</v>
      </c>
      <c r="P7" s="26" t="str">
        <f>_xll.qlRateHelperQuoteName(O6,trigger)</f>
        <v>EUR3x9F_Quote</v>
      </c>
      <c r="Q7" s="31">
        <f>_xll.qlRateHelperRate(O6,trigger)</f>
        <v>2.1999999999999998E-4</v>
      </c>
      <c r="R7" s="70">
        <f>_xll.qlRateHelperEarliestDate(O6,trigger)</f>
        <v>42373</v>
      </c>
      <c r="S7" s="70">
        <f>_xll.qlRateHelperPillarDate(O6,trigger)</f>
        <v>42555</v>
      </c>
      <c r="T7" s="37">
        <f>_xll.qlYieldTSDiscount($X$10,S7)</f>
        <v>1.0012740793683297</v>
      </c>
      <c r="U7" s="108">
        <v>0.99997852392533926</v>
      </c>
      <c r="W7" s="86" t="s">
        <v>11</v>
      </c>
      <c r="X7" s="87"/>
      <c r="AA7" s="1">
        <f t="shared" si="4"/>
        <v>4</v>
      </c>
      <c r="AB7" s="16" t="str">
        <f t="shared" si="5"/>
        <v>4M</v>
      </c>
      <c r="AC7" s="93">
        <f>_xll.qlCalendarAdvance(calendar,$AC$3,AB7,,,trigger)</f>
        <v>42402</v>
      </c>
      <c r="AD7" s="93">
        <f>_xll.qlInterestRateIndexMaturity($X$9,AC7,trigger)</f>
        <v>42584</v>
      </c>
      <c r="AE7" s="94">
        <f>_xll.qlTenorBasisValue($X$17,AC7,_xll.ohTrigger(trigger,$X$24))</f>
        <v>2.0288231291064212E-3</v>
      </c>
      <c r="AF7" s="94">
        <f>_xll.qlTenorBasisForwardRate($X$17,AC7,_xll.ohTrigger(trigger,$X$24))</f>
        <v>1.8613702154865434E-4</v>
      </c>
      <c r="AG7" s="94">
        <f>_xll.qlTenorBasisForwardRate2($X$17,AC7,AD7,_xll.ohTrigger(trigger,$X$24))</f>
        <v>1.8613702154865434E-4</v>
      </c>
      <c r="AH7" s="94">
        <f>_xll.qlIndexFixing($X$9,_xll.qlInterestRateIndexFixingDate($X$9,AC7,trigger),TRUE,trigger)</f>
        <v>2.0999999999992636E-4</v>
      </c>
      <c r="AI7" s="95">
        <f t="shared" si="1"/>
        <v>-0.23862978451272027</v>
      </c>
      <c r="AJ7" s="95">
        <f t="shared" si="3"/>
        <v>1.1282011404971068</v>
      </c>
      <c r="AZ7" s="45">
        <v>42417</v>
      </c>
      <c r="BA7" s="49">
        <f>_xll.qlTenorBasisForwardRate($X$17,AZ7,_xll.ohTrigger(trigger,$X$24))</f>
        <v>1.866846714345342E-4</v>
      </c>
      <c r="BC7" s="45">
        <f>_xll.qlCalendarAdvance(calendar,BC6,"1D",,,trigger)</f>
        <v>42285</v>
      </c>
      <c r="BD7" s="49">
        <f>_xll.qlTenorBasisForwardRate($X$17,BC7,_xll.ohTrigger(trigger,$X$24))</f>
        <v>2.1903741457285171E-4</v>
      </c>
      <c r="BE7" s="49">
        <f>_xll.qlTenorBasisForwardRate($X$17,BC7,_xll.ohTrigger(trigger,$X$24))*_xll.qlInterpolationInterpolate($AJ$1,BC7,,trigger)</f>
        <v>2.4559863837236542E-4</v>
      </c>
      <c r="BF7" s="49">
        <f>_xll.qlIndexFixing($X$9,_xll.qlInterestRateIndexFixingDate($X$9,BC7,trigger),TRUE,trigger)</f>
        <v>2.4346354110891112E-4</v>
      </c>
      <c r="BG7" s="104">
        <f t="shared" si="2"/>
        <v>0.24426126536059409</v>
      </c>
    </row>
    <row r="8" spans="1:80" ht="11.25" customHeight="1" x14ac:dyDescent="0.2">
      <c r="A8" s="8" t="s">
        <v>9</v>
      </c>
      <c r="B8" s="74"/>
      <c r="C8" s="74"/>
      <c r="D8" s="74"/>
      <c r="E8" s="74"/>
      <c r="F8" s="74"/>
      <c r="G8" s="8" t="str">
        <f>PROPER(currency)&amp;familyname&amp;A8</f>
        <v>Euribor6M</v>
      </c>
      <c r="H8" s="74"/>
      <c r="I8" s="8" t="str">
        <f t="shared" si="0"/>
        <v>EUR6MD_SYNTH6M_Quote</v>
      </c>
      <c r="J8" s="8" t="str">
        <f>_xll.qlDepositRateHelper(,I8,G8,permanent,trigger,objectoverwrite)</f>
        <v>obj_0059d#0000</v>
      </c>
      <c r="K8" s="17" t="b">
        <v>1</v>
      </c>
      <c r="L8" s="20">
        <v>10</v>
      </c>
      <c r="M8" s="20">
        <v>10</v>
      </c>
      <c r="O8" s="26" t="str">
        <v>obj_005fa</v>
      </c>
      <c r="P8" s="26" t="str">
        <f>_xll.qlRateHelperQuoteName(O7,trigger)</f>
        <v>EUR4x10F_Quote</v>
      </c>
      <c r="Q8" s="31">
        <f>_xll.qlRateHelperRate(O7,trigger)</f>
        <v>2.0999999999999998E-4</v>
      </c>
      <c r="R8" s="70">
        <f>_xll.qlRateHelperEarliestDate(O7,trigger)</f>
        <v>42402</v>
      </c>
      <c r="S8" s="70">
        <f>_xll.qlRateHelperPillarDate(O7,trigger)</f>
        <v>42584</v>
      </c>
      <c r="T8" s="37">
        <f>_xll.qlYieldTSDiscount($X$10,S8)</f>
        <v>1.0014304262119349</v>
      </c>
      <c r="U8" s="108">
        <v>0.99997977862588594</v>
      </c>
      <c r="W8" s="36" t="s">
        <v>8</v>
      </c>
      <c r="X8" s="33" t="s">
        <v>9</v>
      </c>
      <c r="AA8" s="1">
        <f t="shared" si="4"/>
        <v>5</v>
      </c>
      <c r="AB8" s="16" t="str">
        <f t="shared" si="5"/>
        <v>5M</v>
      </c>
      <c r="AC8" s="93">
        <f>_xll.qlCalendarAdvance(calendar,$AC$3,AB8,,,trigger)</f>
        <v>42431</v>
      </c>
      <c r="AD8" s="93">
        <f>_xll.qlInterestRateIndexMaturity($X$9,AC8,trigger)</f>
        <v>42615</v>
      </c>
      <c r="AE8" s="94">
        <f>_xll.qlTenorBasisValue($X$17,AC8,_xll.ohTrigger(trigger,$X$24))</f>
        <v>2.0765539575771613E-3</v>
      </c>
      <c r="AF8" s="94">
        <f>_xll.qlTenorBasisForwardRate($X$17,AC8,_xll.ohTrigger(trigger,$X$24))</f>
        <v>1.885787760247393E-4</v>
      </c>
      <c r="AG8" s="94">
        <f>_xll.qlTenorBasisForwardRate2($X$17,AC8,AD8,_xll.ohTrigger(trigger,$X$24))</f>
        <v>1.885787760247393E-4</v>
      </c>
      <c r="AH8" s="94">
        <f>_xll.qlIndexFixing($X$9,_xll.qlInterestRateIndexFixingDate($X$9,AC8,trigger),TRUE,trigger)</f>
        <v>2.0000000000000695E-4</v>
      </c>
      <c r="AI8" s="95">
        <f t="shared" si="1"/>
        <v>-0.11421223975267651</v>
      </c>
      <c r="AJ8" s="95">
        <f t="shared" si="3"/>
        <v>1.0605647370082056</v>
      </c>
      <c r="AZ8" s="45">
        <v>42445</v>
      </c>
      <c r="BA8" s="49">
        <f>_xll.qlTenorBasisForwardRate($X$17,AZ8,_xll.ohTrigger(trigger,$X$24))</f>
        <v>1.9072855835167643E-4</v>
      </c>
      <c r="BC8" s="45">
        <f>_xll.qlCalendarAdvance(calendar,BC7,"1D",,,trigger)</f>
        <v>42286</v>
      </c>
      <c r="BD8" s="49">
        <f>_xll.qlTenorBasisForwardRate($X$17,BC8,_xll.ohTrigger(trigger,$X$24))</f>
        <v>2.1919900961758329E-4</v>
      </c>
      <c r="BE8" s="49">
        <f>_xll.qlTenorBasisForwardRate($X$17,BC8,_xll.ohTrigger(trigger,$X$24))*_xll.qlInterpolationInterpolate($AJ$1,BC8,,trigger)</f>
        <v>2.4620989277632303E-4</v>
      </c>
      <c r="BF8" s="49">
        <f>_xll.qlIndexFixing($X$9,_xll.qlInterestRateIndexFixingDate($X$9,BC8,trigger),TRUE,trigger)</f>
        <v>2.449936032868256E-4</v>
      </c>
      <c r="BG8" s="104">
        <f t="shared" si="2"/>
        <v>0.25794593669242311</v>
      </c>
    </row>
    <row r="9" spans="1:80" ht="11.25" customHeight="1" x14ac:dyDescent="0.2">
      <c r="A9" s="2" t="str">
        <f t="shared" ref="A9" si="6">B9&amp;"M"</f>
        <v>1M</v>
      </c>
      <c r="B9" s="2">
        <v>1</v>
      </c>
      <c r="C9" s="2" t="str">
        <f t="shared" ref="C9:C26" si="7">"x"&amp;B9+SUBSTITUTE($X$8,"M","")&amp;"F"</f>
        <v>x7F</v>
      </c>
      <c r="D9" s="72"/>
      <c r="E9" s="72"/>
      <c r="F9" s="72"/>
      <c r="G9" s="2" t="str">
        <f t="shared" ref="G9:G65" si="8">$J$1</f>
        <v>Euribor6M</v>
      </c>
      <c r="H9" s="72"/>
      <c r="I9" s="2" t="str">
        <f t="shared" ref="I9:I26" si="9">"EUR"&amp;B9&amp;C9&amp;"_Quote"</f>
        <v>EUR1x7F_Quote</v>
      </c>
      <c r="J9" s="2" t="str">
        <f>_xll.qlFraRateHelper(,I9,A9,G9,,,permanent,trigger,objectoverwrite)</f>
        <v>obj_00607#0000</v>
      </c>
      <c r="K9" s="15" t="b">
        <v>1</v>
      </c>
      <c r="L9" s="18">
        <v>10</v>
      </c>
      <c r="M9" s="18">
        <v>1</v>
      </c>
      <c r="O9" s="26" t="str">
        <v>obj_005e6</v>
      </c>
      <c r="P9" s="26" t="str">
        <f>_xll.qlRateHelperQuoteName(O8,trigger)</f>
        <v>EUR5x11F_Quote</v>
      </c>
      <c r="Q9" s="31">
        <f>_xll.qlRateHelperRate(O8,trigger)</f>
        <v>2.0000000000000001E-4</v>
      </c>
      <c r="R9" s="70">
        <f>_xll.qlRateHelperEarliestDate(O8,trigger)</f>
        <v>42431</v>
      </c>
      <c r="S9" s="70">
        <f>_xll.qlRateHelperPillarDate(O8,trigger)</f>
        <v>42615</v>
      </c>
      <c r="T9" s="37">
        <f>_xll.qlYieldTSDiscount($X$10,S9)</f>
        <v>1.001599220738209</v>
      </c>
      <c r="U9" s="108">
        <v>0.99998408085515089</v>
      </c>
      <c r="W9" s="36" t="s">
        <v>0</v>
      </c>
      <c r="X9" s="33" t="str">
        <f>PROPER(currency)&amp;familyname&amp;X8</f>
        <v>Euribor6M</v>
      </c>
      <c r="AA9" s="1">
        <f t="shared" si="4"/>
        <v>6</v>
      </c>
      <c r="AB9" s="16" t="str">
        <f t="shared" si="5"/>
        <v>6M</v>
      </c>
      <c r="AC9" s="93">
        <f>_xll.qlCalendarAdvance(calendar,$AC$3,AB9,,,trigger)</f>
        <v>42464</v>
      </c>
      <c r="AD9" s="93">
        <f>_xll.qlInterestRateIndexMaturity($X$9,AC9,trigger)</f>
        <v>42647</v>
      </c>
      <c r="AE9" s="94">
        <f>_xll.qlTenorBasisValue($X$17,AC9,_xll.ohTrigger(trigger,$X$24))</f>
        <v>2.1285456104857075E-3</v>
      </c>
      <c r="AF9" s="94">
        <f>_xll.qlTenorBasisForwardRate($X$17,AC9,_xll.ohTrigger(trigger,$X$24))</f>
        <v>1.9399784189613154E-4</v>
      </c>
      <c r="AG9" s="94">
        <f>_xll.qlTenorBasisForwardRate2($X$17,AC9,AD9,_xll.ohTrigger(trigger,$X$24))</f>
        <v>1.9399784189613154E-4</v>
      </c>
      <c r="AH9" s="94">
        <f>_xll.qlIndexFixing($X$9,_xll.qlInterestRateIndexFixingDate($X$9,AC9,trigger),TRUE,trigger)</f>
        <v>1.9999999946752959E-4</v>
      </c>
      <c r="AI9" s="95">
        <f t="shared" si="1"/>
        <v>-6.0021575713980556E-2</v>
      </c>
      <c r="AJ9" s="95">
        <f t="shared" si="3"/>
        <v>1.0309393007300136</v>
      </c>
      <c r="AZ9" s="45">
        <v>42480</v>
      </c>
      <c r="BA9" s="49">
        <f>_xll.qlTenorBasisForwardRate($X$17,AZ9,_xll.ohTrigger(trigger,$X$24))</f>
        <v>1.9862711008982839E-4</v>
      </c>
      <c r="BC9" s="45">
        <f>_xll.qlCalendarAdvance(calendar,BC8,"1D",,,trigger)</f>
        <v>42289</v>
      </c>
      <c r="BD9" s="49">
        <f>_xll.qlTenorBasisForwardRate($X$17,BC9,_xll.ohTrigger(trigger,$X$24))</f>
        <v>2.2004979953953017E-4</v>
      </c>
      <c r="BE9" s="49">
        <f>_xll.qlTenorBasisForwardRate($X$17,BC9,_xll.ohTrigger(trigger,$X$24))*_xll.qlInterpolationInterpolate($AJ$1,BC9,,trigger)</f>
        <v>2.4846072069147177E-4</v>
      </c>
      <c r="BF9" s="49">
        <f>_xll.qlIndexFixing($X$9,_xll.qlInterestRateIndexFixingDate($X$9,BC9,trigger),TRUE,trigger)</f>
        <v>2.4557551128667027E-4</v>
      </c>
      <c r="BG9" s="104">
        <f t="shared" si="2"/>
        <v>0.25525711747140106</v>
      </c>
      <c r="BW9" s="1" t="s">
        <v>102</v>
      </c>
    </row>
    <row r="10" spans="1:80" ht="11.25" customHeight="1" x14ac:dyDescent="0.2">
      <c r="A10" s="7" t="str">
        <f t="shared" ref="A10:A26" si="10">B10&amp;"M"</f>
        <v>2M</v>
      </c>
      <c r="B10" s="7">
        <v>2</v>
      </c>
      <c r="C10" s="7" t="str">
        <f t="shared" si="7"/>
        <v>x8F</v>
      </c>
      <c r="D10" s="73"/>
      <c r="E10" s="73"/>
      <c r="F10" s="73"/>
      <c r="G10" s="7" t="str">
        <f t="shared" si="8"/>
        <v>Euribor6M</v>
      </c>
      <c r="H10" s="73"/>
      <c r="I10" s="7" t="str">
        <f t="shared" si="9"/>
        <v>EUR2x8F_Quote</v>
      </c>
      <c r="J10" s="7" t="str">
        <f>_xll.qlFraRateHelper(,I10,A10,G10,,,permanent,trigger,objectoverwrite)</f>
        <v>obj_005e4#0000</v>
      </c>
      <c r="K10" s="16" t="b">
        <v>1</v>
      </c>
      <c r="L10" s="19">
        <v>10</v>
      </c>
      <c r="M10" s="19">
        <v>1</v>
      </c>
      <c r="O10" s="26" t="str">
        <v>obj_005eb</v>
      </c>
      <c r="P10" s="26" t="str">
        <f>_xll.qlRateHelperQuoteName(O9,trigger)</f>
        <v>EUR6x12F_Quote</v>
      </c>
      <c r="Q10" s="31">
        <f>_xll.qlRateHelperRate(O9,trigger)</f>
        <v>2.0000000000000001E-4</v>
      </c>
      <c r="R10" s="70">
        <f>_xll.qlRateHelperEarliestDate(O9,trigger)</f>
        <v>42464</v>
      </c>
      <c r="S10" s="70">
        <f>_xll.qlRateHelperPillarDate(O9,trigger)</f>
        <v>42646</v>
      </c>
      <c r="T10" s="37">
        <f>_xll.qlYieldTSDiscount($X$10,S10)</f>
        <v>1.0017703340312329</v>
      </c>
      <c r="U10" s="108">
        <v>0.99998495255075759</v>
      </c>
      <c r="W10" s="36" t="s">
        <v>1</v>
      </c>
      <c r="X10" s="33" t="str">
        <f>BaseCurve</f>
        <v>EURON</v>
      </c>
      <c r="AA10" s="1">
        <f t="shared" si="4"/>
        <v>7</v>
      </c>
      <c r="AB10" s="16" t="str">
        <f t="shared" si="5"/>
        <v>7M</v>
      </c>
      <c r="AC10" s="93">
        <f>_xll.qlCalendarAdvance(calendar,$AC$3,AB10,,,trigger)</f>
        <v>42492</v>
      </c>
      <c r="AD10" s="93">
        <f>_xll.qlInterestRateIndexMaturity($X$9,AC10,trigger)</f>
        <v>42676</v>
      </c>
      <c r="AE10" s="94">
        <f>_xll.qlTenorBasisValue($X$17,AC10,_xll.ohTrigger(trigger,$X$24))</f>
        <v>2.170770659799634E-3</v>
      </c>
      <c r="AF10" s="94">
        <f>_xll.qlTenorBasisForwardRate($X$17,AC10,_xll.ohTrigger(trigger,$X$24))</f>
        <v>2.0445141605576877E-4</v>
      </c>
      <c r="AG10" s="94">
        <f>_xll.qlTenorBasisForwardRate2($X$17,AC10,AD10,_xll.ohTrigger(trigger,$X$24))</f>
        <v>2.0445141605576877E-4</v>
      </c>
      <c r="AH10" s="94">
        <f>_xll.qlIndexFixing($X$9,_xll.qlInterestRateIndexFixingDate($X$9,AC10,trigger),TRUE,trigger)</f>
        <v>2.0999999999981179E-4</v>
      </c>
      <c r="AI10" s="95">
        <f t="shared" si="1"/>
        <v>-5.5485839440430174E-2</v>
      </c>
      <c r="AJ10" s="95">
        <f t="shared" si="3"/>
        <v>1.0271388873263148</v>
      </c>
      <c r="AZ10" s="45">
        <v>42508</v>
      </c>
      <c r="BA10" s="49">
        <f>_xll.qlTenorBasisForwardRate($X$17,AZ10,_xll.ohTrigger(trigger,$X$24))</f>
        <v>2.1486673343562582E-4</v>
      </c>
      <c r="BC10" s="45">
        <f>_xll.qlCalendarAdvance(calendar,BC9,"1D",,,trigger)</f>
        <v>42290</v>
      </c>
      <c r="BD10" s="49">
        <f>_xll.qlTenorBasisForwardRate($X$17,BC10,_xll.ohTrigger(trigger,$X$24))</f>
        <v>2.2007142643259343E-4</v>
      </c>
      <c r="BE10" s="49">
        <f>_xll.qlTenorBasisForwardRate($X$17,BC10,_xll.ohTrigger(trigger,$X$24))*_xll.qlInterpolationInterpolate($AJ$1,BC10,,trigger)</f>
        <v>2.4891691531764943E-4</v>
      </c>
      <c r="BF10" s="49">
        <f>_xll.qlIndexFixing($X$9,_xll.qlInterestRateIndexFixingDate($X$9,BC10,trigger),TRUE,trigger)</f>
        <v>2.4615918966923651E-4</v>
      </c>
      <c r="BG10" s="104">
        <f t="shared" si="2"/>
        <v>0.26087763236643075</v>
      </c>
      <c r="BW10" s="41"/>
      <c r="BX10" s="68" t="s">
        <v>73</v>
      </c>
      <c r="BY10" s="68" t="s">
        <v>72</v>
      </c>
      <c r="BZ10" s="68" t="s">
        <v>110</v>
      </c>
      <c r="CA10" s="68" t="s">
        <v>111</v>
      </c>
      <c r="CB10" s="68" t="s">
        <v>112</v>
      </c>
    </row>
    <row r="11" spans="1:80" ht="11.25" customHeight="1" x14ac:dyDescent="0.2">
      <c r="A11" s="7" t="str">
        <f t="shared" si="10"/>
        <v>3M</v>
      </c>
      <c r="B11" s="7">
        <v>3</v>
      </c>
      <c r="C11" s="7" t="str">
        <f t="shared" si="7"/>
        <v>x9F</v>
      </c>
      <c r="D11" s="73"/>
      <c r="E11" s="73"/>
      <c r="F11" s="73"/>
      <c r="G11" s="7" t="str">
        <f t="shared" si="8"/>
        <v>Euribor6M</v>
      </c>
      <c r="H11" s="73"/>
      <c r="I11" s="7" t="str">
        <f t="shared" si="9"/>
        <v>EUR3x9F_Quote</v>
      </c>
      <c r="J11" s="7" t="str">
        <f>_xll.qlFraRateHelper(,I11,A11,G11,,,permanent,trigger,objectoverwrite)</f>
        <v>obj_005ed#0000</v>
      </c>
      <c r="K11" s="16" t="b">
        <v>1</v>
      </c>
      <c r="L11" s="19">
        <v>10</v>
      </c>
      <c r="M11" s="19">
        <v>1</v>
      </c>
      <c r="O11" s="26" t="str">
        <v>obj_005f5</v>
      </c>
      <c r="P11" s="26" t="str">
        <f>_xll.qlRateHelperQuoteName(O10,trigger)</f>
        <v>EUR7x13F_Quote</v>
      </c>
      <c r="Q11" s="31">
        <f>_xll.qlRateHelperRate(O10,trigger)</f>
        <v>2.0999999999999998E-4</v>
      </c>
      <c r="R11" s="70">
        <f>_xll.qlRateHelperEarliestDate(O10,trigger)</f>
        <v>42492</v>
      </c>
      <c r="S11" s="70">
        <f>_xll.qlRateHelperPillarDate(O10,trigger)</f>
        <v>42676</v>
      </c>
      <c r="T11" s="37">
        <f>_xll.qlYieldTSDiscount($X$10,S11)</f>
        <v>1.001936378884948</v>
      </c>
      <c r="U11" s="108">
        <v>0.99997671744869709</v>
      </c>
      <c r="W11" s="36" t="s">
        <v>2</v>
      </c>
      <c r="X11" s="34">
        <f>SettlementDate</f>
        <v>42279</v>
      </c>
      <c r="AA11" s="1">
        <f t="shared" si="4"/>
        <v>8</v>
      </c>
      <c r="AB11" s="16" t="str">
        <f t="shared" si="5"/>
        <v>8M</v>
      </c>
      <c r="AC11" s="93">
        <f>_xll.qlCalendarAdvance(calendar,$AC$3,AB11,,,trigger)</f>
        <v>42523</v>
      </c>
      <c r="AD11" s="93">
        <f>_xll.qlInterestRateIndexMaturity($X$9,AC11,trigger)</f>
        <v>42706</v>
      </c>
      <c r="AE11" s="94">
        <f>_xll.qlTenorBasisValue($X$17,AC11,_xll.ohTrigger(trigger,$X$24))</f>
        <v>2.2155503660394159E-3</v>
      </c>
      <c r="AF11" s="94">
        <f>_xll.qlTenorBasisForwardRate($X$17,AC11,_xll.ohTrigger(trigger,$X$24))</f>
        <v>2.2725094334887205E-4</v>
      </c>
      <c r="AG11" s="94">
        <f>_xll.qlTenorBasisForwardRate2($X$17,AC11,AD11,_xll.ohTrigger(trigger,$X$24))</f>
        <v>2.2725094334887205E-4</v>
      </c>
      <c r="AH11" s="94">
        <f>_xll.qlIndexFixing($X$9,_xll.qlInterestRateIndexFixingDate($X$9,AC11,trigger),TRUE,trigger)</f>
        <v>2.1000000000052398E-4</v>
      </c>
      <c r="AI11" s="95">
        <f t="shared" si="1"/>
        <v>0.17250943348348072</v>
      </c>
      <c r="AJ11" s="95">
        <f t="shared" si="3"/>
        <v>0.92408857321280868</v>
      </c>
      <c r="AZ11" s="45">
        <v>42536</v>
      </c>
      <c r="BA11" s="49">
        <f>_xll.qlTenorBasisForwardRate($X$17,AZ11,_xll.ohTrigger(trigger,$X$24))</f>
        <v>2.4118246714531432E-4</v>
      </c>
      <c r="BC11" s="45">
        <f>_xll.qlCalendarAdvance(calendar,BC10,"1D",,,trigger)</f>
        <v>42291</v>
      </c>
      <c r="BD11" s="49">
        <f>_xll.qlTenorBasisForwardRate($X$17,BC11,_xll.ohTrigger(trigger,$X$24))</f>
        <v>2.2004809485548597E-4</v>
      </c>
      <c r="BE11" s="49">
        <f>_xll.qlTenorBasisForwardRate($X$17,BC11,_xll.ohTrigger(trigger,$X$24))*_xll.qlInterpolationInterpolate($AJ$1,BC11,,trigger)</f>
        <v>2.4932225527389356E-4</v>
      </c>
      <c r="BF11" s="49">
        <f>_xll.qlIndexFixing($X$9,_xll.qlInterestRateIndexFixingDate($X$9,BC11,trigger),TRUE,trigger)</f>
        <v>2.4675490468928184E-4</v>
      </c>
      <c r="BG11" s="104">
        <f t="shared" si="2"/>
        <v>0.26706809833795875</v>
      </c>
      <c r="BW11" s="24" t="s">
        <v>103</v>
      </c>
      <c r="BX11" s="25">
        <f>_xll.qlCalendarAdvance(calendar,_xll.qlSettingsEvaluationDate(trigger),"2D")</f>
        <v>42279</v>
      </c>
      <c r="BY11" s="25">
        <f>_xll.qlCalendarAdvance(calendar,BX11,BW11)</f>
        <v>42282</v>
      </c>
      <c r="BZ11" s="30">
        <f>_xll.qlQuoteValue(currency&amp;"SN"&amp;"D_SYNTH"&amp;$X$8&amp;"_Quote",trigger)</f>
        <v>2.6499999999999999E-4</v>
      </c>
      <c r="CA11" s="30">
        <f>_xll.qlTenorBasisForwardRate2($X$17,BX11,BY11,trigger)</f>
        <v>2.203579923065746E-4</v>
      </c>
      <c r="CB11" s="30">
        <f>BZ11-CA11</f>
        <v>4.4642007693425389E-5</v>
      </c>
    </row>
    <row r="12" spans="1:80" ht="11.25" customHeight="1" x14ac:dyDescent="0.2">
      <c r="A12" s="7" t="str">
        <f t="shared" si="10"/>
        <v>4M</v>
      </c>
      <c r="B12" s="7">
        <v>4</v>
      </c>
      <c r="C12" s="7" t="str">
        <f t="shared" si="7"/>
        <v>x10F</v>
      </c>
      <c r="D12" s="73"/>
      <c r="E12" s="73"/>
      <c r="F12" s="73"/>
      <c r="G12" s="7" t="str">
        <f t="shared" si="8"/>
        <v>Euribor6M</v>
      </c>
      <c r="H12" s="73"/>
      <c r="I12" s="7" t="str">
        <f t="shared" si="9"/>
        <v>EUR4x10F_Quote</v>
      </c>
      <c r="J12" s="7" t="str">
        <f>_xll.qlFraRateHelper(,I12,A12,G12,,,permanent,trigger,objectoverwrite)</f>
        <v>obj_005e0#0000</v>
      </c>
      <c r="K12" s="16" t="b">
        <v>1</v>
      </c>
      <c r="L12" s="19">
        <v>10</v>
      </c>
      <c r="M12" s="19">
        <v>1</v>
      </c>
      <c r="O12" s="26" t="str">
        <v>obj_005ff</v>
      </c>
      <c r="P12" s="26" t="str">
        <f>_xll.qlRateHelperQuoteName(O11,trigger)</f>
        <v>EUR8x14F_Quote</v>
      </c>
      <c r="Q12" s="31">
        <f>_xll.qlRateHelperRate(O11,trigger)</f>
        <v>2.0999999999999998E-4</v>
      </c>
      <c r="R12" s="70">
        <f>_xll.qlRateHelperEarliestDate(O11,trigger)</f>
        <v>42523</v>
      </c>
      <c r="S12" s="70">
        <f>_xll.qlRateHelperPillarDate(O11,trigger)</f>
        <v>42706</v>
      </c>
      <c r="T12" s="37">
        <f>_xll.qlYieldTSDiscount($X$10,S12)</f>
        <v>1.002100285345676</v>
      </c>
      <c r="U12" s="108">
        <v>0.99999328933375509</v>
      </c>
      <c r="W12" s="36" t="s">
        <v>3</v>
      </c>
      <c r="X12" s="88" t="b">
        <v>1</v>
      </c>
      <c r="AA12" s="1">
        <f t="shared" si="4"/>
        <v>9</v>
      </c>
      <c r="AB12" s="16" t="str">
        <f t="shared" si="5"/>
        <v>9M</v>
      </c>
      <c r="AC12" s="93">
        <f>_xll.qlCalendarAdvance(calendar,$AC$3,AB12,,,trigger)</f>
        <v>42555</v>
      </c>
      <c r="AD12" s="93">
        <f>_xll.qlInterestRateIndexMaturity($X$9,AC12,trigger)</f>
        <v>42739</v>
      </c>
      <c r="AE12" s="94">
        <f>_xll.qlTenorBasisValue($X$17,AC12,_xll.ohTrigger(trigger,$X$24))</f>
        <v>2.259660713206857E-3</v>
      </c>
      <c r="AF12" s="94">
        <f>_xll.qlTenorBasisForwardRate($X$17,AC12,_xll.ohTrigger(trigger,$X$24))</f>
        <v>2.7970295316435907E-4</v>
      </c>
      <c r="AG12" s="94">
        <f>_xll.qlTenorBasisForwardRate2($X$17,AC12,AD12,_xll.ohTrigger(trigger,$X$24))</f>
        <v>2.7970295316435907E-4</v>
      </c>
      <c r="AH12" s="94">
        <f>_xll.qlIndexFixing($X$9,_xll.qlInterestRateIndexFixingDate($X$9,AC12,trigger),TRUE,trigger)</f>
        <v>2.5000000087615565E-4</v>
      </c>
      <c r="AI12" s="95">
        <f t="shared" si="1"/>
        <v>0.29702952288203421</v>
      </c>
      <c r="AJ12" s="95">
        <f t="shared" si="3"/>
        <v>0.89380536761530238</v>
      </c>
      <c r="AZ12" s="45">
        <v>42571</v>
      </c>
      <c r="BA12" s="49">
        <f>_xll.qlTenorBasisForwardRate($X$17,AZ12,_xll.ohTrigger(trigger,$X$24))</f>
        <v>3.0369776943653035E-4</v>
      </c>
      <c r="BC12" s="45">
        <f>_xll.qlCalendarAdvance(calendar,BC11,"1D",,,trigger)</f>
        <v>42292</v>
      </c>
      <c r="BD12" s="49">
        <f>_xll.qlTenorBasisForwardRate($X$17,BC12,_xll.ohTrigger(trigger,$X$24))</f>
        <v>2.2000456098782766E-4</v>
      </c>
      <c r="BE12" s="49">
        <f>_xll.qlTenorBasisForwardRate($X$17,BC12,_xll.ohTrigger(trigger,$X$24))*_xll.qlInterpolationInterpolate($AJ$1,BC12,,trigger)</f>
        <v>2.4970457413358037E-4</v>
      </c>
      <c r="BF12" s="49">
        <f>_xll.qlIndexFixing($X$9,_xll.qlInterestRateIndexFixingDate($X$9,BC12,trigger),TRUE,trigger)</f>
        <v>2.4735753748846354E-4</v>
      </c>
      <c r="BG12" s="104">
        <f t="shared" si="2"/>
        <v>0.27352976500635878</v>
      </c>
      <c r="BW12" s="26" t="s">
        <v>104</v>
      </c>
      <c r="BX12" s="27">
        <f>_xll.qlCalendarAdvance(calendar,_xll.qlSettingsEvaluationDate(trigger),"2D")</f>
        <v>42279</v>
      </c>
      <c r="BY12" s="27">
        <f>_xll.qlCalendarAdvance(calendar,BX12,BW12)</f>
        <v>42286</v>
      </c>
      <c r="BZ12" s="31">
        <f>_xll.qlQuoteValue(currency&amp;"SW"&amp;"D_SYNTH"&amp;$X$8&amp;"_Quote",trigger)</f>
        <v>2.0000000000000001E-4</v>
      </c>
      <c r="CA12" s="31">
        <f>_xll.qlTenorBasisForwardRate2($X$17,BX12,BY12,trigger)</f>
        <v>1.5475944981524492E-4</v>
      </c>
      <c r="CB12" s="31">
        <f t="shared" ref="CB12:CB20" si="11">BZ12-CA12</f>
        <v>4.5240550184755089E-5</v>
      </c>
    </row>
    <row r="13" spans="1:80" ht="11.25" customHeight="1" x14ac:dyDescent="0.2">
      <c r="A13" s="7" t="str">
        <f t="shared" si="10"/>
        <v>5M</v>
      </c>
      <c r="B13" s="7">
        <v>5</v>
      </c>
      <c r="C13" s="7" t="str">
        <f t="shared" si="7"/>
        <v>x11F</v>
      </c>
      <c r="D13" s="73"/>
      <c r="E13" s="73"/>
      <c r="F13" s="73"/>
      <c r="G13" s="7" t="str">
        <f t="shared" si="8"/>
        <v>Euribor6M</v>
      </c>
      <c r="H13" s="73"/>
      <c r="I13" s="7" t="str">
        <f t="shared" si="9"/>
        <v>EUR5x11F_Quote</v>
      </c>
      <c r="J13" s="7" t="str">
        <f>_xll.qlFraRateHelper(,I13,A13,G13,,,permanent,trigger,objectoverwrite)</f>
        <v>obj_005fa#0000</v>
      </c>
      <c r="K13" s="16" t="b">
        <v>1</v>
      </c>
      <c r="L13" s="19">
        <v>10</v>
      </c>
      <c r="M13" s="19">
        <v>1</v>
      </c>
      <c r="O13" s="26" t="str">
        <v>obj_00601</v>
      </c>
      <c r="P13" s="26" t="str">
        <f>_xll.qlRateHelperQuoteName(O12,trigger)</f>
        <v>EUR9x15F_Quote</v>
      </c>
      <c r="Q13" s="31">
        <f>_xll.qlRateHelperRate(O12,trigger)</f>
        <v>2.5000000000000001E-4</v>
      </c>
      <c r="R13" s="70">
        <f>_xll.qlRateHelperEarliestDate(O12,trigger)</f>
        <v>42555</v>
      </c>
      <c r="S13" s="70">
        <f>_xll.qlRateHelperPillarDate(O12,trigger)</f>
        <v>42737</v>
      </c>
      <c r="T13" s="37">
        <f>_xll.qlYieldTSDiscount($X$10,S13)</f>
        <v>1.0022602107263676</v>
      </c>
      <c r="U13" s="108">
        <v>0.99999342867829233</v>
      </c>
      <c r="W13" s="36" t="s">
        <v>79</v>
      </c>
      <c r="X13" s="85">
        <v>1.5583769997583299E-3</v>
      </c>
      <c r="Y13" s="84" t="b">
        <v>0</v>
      </c>
      <c r="AA13" s="1">
        <f t="shared" si="4"/>
        <v>10</v>
      </c>
      <c r="AB13" s="16" t="str">
        <f t="shared" si="5"/>
        <v>10M</v>
      </c>
      <c r="AC13" s="93">
        <f>_xll.qlCalendarAdvance(calendar,$AC$3,AB13,,,trigger)</f>
        <v>42584</v>
      </c>
      <c r="AD13" s="93">
        <f>_xll.qlInterestRateIndexMaturity($X$9,AC13,trigger)</f>
        <v>42768</v>
      </c>
      <c r="AE13" s="94">
        <f>_xll.qlTenorBasisValue($X$17,AC13,_xll.ohTrigger(trigger,$X$24))</f>
        <v>2.2978302456700779E-3</v>
      </c>
      <c r="AF13" s="94">
        <f>_xll.qlTenorBasisForwardRate($X$17,AC13,_xll.ohTrigger(trigger,$X$24))</f>
        <v>3.2503675811954859E-4</v>
      </c>
      <c r="AG13" s="94">
        <f>_xll.qlTenorBasisForwardRate2($X$17,AC13,AD13,_xll.ohTrigger(trigger,$X$24))</f>
        <v>3.2503675811954859E-4</v>
      </c>
      <c r="AH13" s="94">
        <f>_xll.qlIndexFixing($X$9,_xll.qlInterestRateIndexFixingDate($X$9,AC13,trigger),TRUE,trigger)</f>
        <v>2.8999999999998835E-4</v>
      </c>
      <c r="AI13" s="95">
        <f t="shared" si="1"/>
        <v>0.35036758119560246</v>
      </c>
      <c r="AJ13" s="95">
        <f t="shared" si="3"/>
        <v>0.8922067820197932</v>
      </c>
      <c r="AZ13" s="45">
        <v>42599</v>
      </c>
      <c r="BA13" s="49">
        <f>_xll.qlTenorBasisForwardRate($X$17,AZ13,_xll.ohTrigger(trigger,$X$24))</f>
        <v>3.5170319747578483E-4</v>
      </c>
      <c r="BC13" s="45">
        <f>_xll.qlCalendarAdvance(calendar,BC12,"1D",,,trigger)</f>
        <v>42293</v>
      </c>
      <c r="BD13" s="49">
        <f>_xll.qlTenorBasisForwardRate($X$17,BC13,_xll.ohTrigger(trigger,$X$24))</f>
        <v>2.1968319619338942E-4</v>
      </c>
      <c r="BE13" s="49">
        <f>_xll.qlTenorBasisForwardRate($X$17,BC13,_xll.ohTrigger(trigger,$X$24))*_xll.qlInterpolationInterpolate($AJ$1,BC13,,trigger)</f>
        <v>2.4977083972893349E-4</v>
      </c>
      <c r="BF13" s="49">
        <f>_xll.qlIndexFixing($X$9,_xll.qlInterestRateIndexFixingDate($X$9,BC13,trigger),TRUE,trigger)</f>
        <v>2.4902221464700856E-4</v>
      </c>
      <c r="BG13" s="104">
        <f t="shared" si="2"/>
        <v>0.29339018453619137</v>
      </c>
      <c r="BW13" s="26" t="s">
        <v>105</v>
      </c>
      <c r="BX13" s="27">
        <f>_xll.qlCalendarAdvance(calendar,_xll.qlSettingsEvaluationDate(trigger),"2D")</f>
        <v>42279</v>
      </c>
      <c r="BY13" s="27">
        <f>_xll.qlCalendarAdvance(calendar,BX13,BW13)</f>
        <v>42293</v>
      </c>
      <c r="BZ13" s="31">
        <f>_xll.qlQuoteValue(currency&amp;BW13&amp;"D_SYNTH"&amp;$X$8&amp;"_Quote",trigger)</f>
        <v>2.0699999999999999E-4</v>
      </c>
      <c r="CA13" s="31">
        <f>_xll.qlTenorBasisForwardRate2($X$17,BX13,BY13,trigger)</f>
        <v>1.6255137127758293E-4</v>
      </c>
      <c r="CB13" s="31">
        <f t="shared" si="11"/>
        <v>4.4448628722417057E-5</v>
      </c>
    </row>
    <row r="14" spans="1:80" ht="11.25" customHeight="1" x14ac:dyDescent="0.2">
      <c r="A14" s="7" t="str">
        <f t="shared" si="10"/>
        <v>6M</v>
      </c>
      <c r="B14" s="7">
        <v>6</v>
      </c>
      <c r="C14" s="7" t="str">
        <f t="shared" si="7"/>
        <v>x12F</v>
      </c>
      <c r="D14" s="73"/>
      <c r="E14" s="73"/>
      <c r="F14" s="73"/>
      <c r="G14" s="7" t="str">
        <f t="shared" si="8"/>
        <v>Euribor6M</v>
      </c>
      <c r="H14" s="73"/>
      <c r="I14" s="7" t="str">
        <f t="shared" si="9"/>
        <v>EUR6x12F_Quote</v>
      </c>
      <c r="J14" s="7" t="str">
        <f>_xll.qlFraRateHelper(,I14,A14,G14,,,permanent,trigger,objectoverwrite)</f>
        <v>obj_005e6#0000</v>
      </c>
      <c r="K14" s="16" t="b">
        <v>1</v>
      </c>
      <c r="L14" s="19">
        <v>10</v>
      </c>
      <c r="M14" s="19">
        <v>1</v>
      </c>
      <c r="O14" s="26" t="str">
        <v>obj_00610</v>
      </c>
      <c r="P14" s="26" t="str">
        <f>_xll.qlRateHelperQuoteName(O13,trigger)</f>
        <v>EUR10x16F_Quote</v>
      </c>
      <c r="Q14" s="31">
        <f>_xll.qlRateHelperRate(O13,trigger)</f>
        <v>2.9000000000000006E-4</v>
      </c>
      <c r="R14" s="70">
        <f>_xll.qlRateHelperEarliestDate(O13,trigger)</f>
        <v>42584</v>
      </c>
      <c r="S14" s="70">
        <f>_xll.qlRateHelperPillarDate(O13,trigger)</f>
        <v>42768</v>
      </c>
      <c r="T14" s="37">
        <f>_xll.qlYieldTSDiscount($X$10,S14)</f>
        <v>1.0024234739906319</v>
      </c>
      <c r="U14" s="108">
        <v>0.9999976832862717</v>
      </c>
      <c r="W14" s="36" t="s">
        <v>80</v>
      </c>
      <c r="X14" s="85">
        <v>1.0506725206894101E-3</v>
      </c>
      <c r="Y14" s="84" t="b">
        <v>0</v>
      </c>
      <c r="AA14" s="1">
        <f t="shared" si="4"/>
        <v>11</v>
      </c>
      <c r="AB14" s="16" t="str">
        <f t="shared" si="5"/>
        <v>11M</v>
      </c>
      <c r="AC14" s="93">
        <f>_xll.qlCalendarAdvance(calendar,$AC$3,AB14,,,trigger)</f>
        <v>42615</v>
      </c>
      <c r="AD14" s="93">
        <f>_xll.qlInterestRateIndexMaturity($X$9,AC14,trigger)</f>
        <v>42796</v>
      </c>
      <c r="AE14" s="94">
        <f>_xll.qlTenorBasisValue($X$17,AC14,_xll.ohTrigger(trigger,$X$24))</f>
        <v>2.3367845827348185E-3</v>
      </c>
      <c r="AF14" s="94">
        <f>_xll.qlTenorBasisForwardRate($X$17,AC14,_xll.ohTrigger(trigger,$X$24))</f>
        <v>3.7957768266351152E-4</v>
      </c>
      <c r="AG14" s="94">
        <f>_xll.qlTenorBasisForwardRate2($X$17,AC14,AD14,_xll.ohTrigger(trigger,$X$24))</f>
        <v>3.7957768266351152E-4</v>
      </c>
      <c r="AH14" s="94">
        <f>_xll.qlIndexFixing($X$9,_xll.qlInterestRateIndexFixingDate($X$9,AC14,trigger),TRUE,trigger)</f>
        <v>3.2999999999975497E-4</v>
      </c>
      <c r="AI14" s="95">
        <f t="shared" si="1"/>
        <v>0.49577682663756556</v>
      </c>
      <c r="AJ14" s="95">
        <f t="shared" si="3"/>
        <v>0.86938725607926159</v>
      </c>
      <c r="AZ14" s="45">
        <v>42634</v>
      </c>
      <c r="BA14" s="49">
        <f>_xll.qlTenorBasisForwardRate($X$17,AZ14,_xll.ohTrigger(trigger,$X$24))</f>
        <v>4.210871315498338E-4</v>
      </c>
      <c r="BC14" s="45">
        <f>_xll.qlCalendarAdvance(calendar,BC13,"1D",,,trigger)</f>
        <v>42296</v>
      </c>
      <c r="BD14" s="49">
        <f>_xll.qlTenorBasisForwardRate($X$17,BC14,_xll.ohTrigger(trigger,$X$24))</f>
        <v>2.1996196870883433E-4</v>
      </c>
      <c r="BE14" s="49">
        <f>_xll.qlTenorBasisForwardRate($X$17,BC14,_xll.ohTrigger(trigger,$X$24))*_xll.qlInterpolationInterpolate($AJ$1,BC14,,trigger)</f>
        <v>2.5138247482387599E-4</v>
      </c>
      <c r="BF14" s="49">
        <f>_xll.qlIndexFixing($X$9,_xll.qlInterestRateIndexFixingDate($X$9,BC14,trigger),TRUE,trigger)</f>
        <v>2.4973486908736549E-4</v>
      </c>
      <c r="BG14" s="104">
        <f t="shared" si="2"/>
        <v>0.29772900378531159</v>
      </c>
      <c r="BW14" s="26" t="s">
        <v>106</v>
      </c>
      <c r="BX14" s="27">
        <f>_xll.qlCalendarAdvance(calendar,_xll.qlSettingsEvaluationDate(trigger),"2D")</f>
        <v>42279</v>
      </c>
      <c r="BY14" s="27">
        <f>_xll.qlCalendarAdvance(calendar,BX14,BW14)</f>
        <v>42300</v>
      </c>
      <c r="BZ14" s="31">
        <f>_xll.qlQuoteValue(currency&amp;BW14&amp;"D_SYNTH"&amp;$X$8&amp;"_Quote",trigger)</f>
        <v>2.1499999999999999E-4</v>
      </c>
      <c r="CA14" s="31">
        <f>_xll.qlTenorBasisForwardRate2($X$17,BX14,BY14,trigger)</f>
        <v>1.7029685275282702E-4</v>
      </c>
      <c r="CB14" s="31">
        <f t="shared" si="11"/>
        <v>4.4703147247172973E-5</v>
      </c>
    </row>
    <row r="15" spans="1:80" ht="11.25" customHeight="1" x14ac:dyDescent="0.2">
      <c r="A15" s="7" t="str">
        <f t="shared" si="10"/>
        <v>7M</v>
      </c>
      <c r="B15" s="7">
        <v>7</v>
      </c>
      <c r="C15" s="7" t="str">
        <f t="shared" si="7"/>
        <v>x13F</v>
      </c>
      <c r="D15" s="73"/>
      <c r="E15" s="73"/>
      <c r="F15" s="73"/>
      <c r="G15" s="7" t="str">
        <f t="shared" si="8"/>
        <v>Euribor6M</v>
      </c>
      <c r="H15" s="73"/>
      <c r="I15" s="7" t="str">
        <f t="shared" si="9"/>
        <v>EUR7x13F_Quote</v>
      </c>
      <c r="J15" s="7" t="str">
        <f>_xll.qlFraRateHelper(,I15,A15,G15,,,permanent,trigger,objectoverwrite)</f>
        <v>obj_005eb#0000</v>
      </c>
      <c r="K15" s="16" t="b">
        <v>1</v>
      </c>
      <c r="L15" s="19">
        <v>10</v>
      </c>
      <c r="M15" s="19">
        <v>1</v>
      </c>
      <c r="O15" s="26" t="str">
        <v>obj_005fc</v>
      </c>
      <c r="P15" s="26" t="str">
        <f>_xll.qlRateHelperQuoteName(O14,trigger)</f>
        <v>EUR11x17F_Quote</v>
      </c>
      <c r="Q15" s="31">
        <f>_xll.qlRateHelperRate(O14,trigger)</f>
        <v>3.3E-4</v>
      </c>
      <c r="R15" s="70">
        <f>_xll.qlRateHelperEarliestDate(O14,trigger)</f>
        <v>42615</v>
      </c>
      <c r="S15" s="70">
        <f>_xll.qlRateHelperPillarDate(O14,trigger)</f>
        <v>42796</v>
      </c>
      <c r="T15" s="37">
        <f>_xll.qlYieldTSDiscount($X$10,S15)</f>
        <v>1.0025672915304791</v>
      </c>
      <c r="U15" s="108">
        <v>1.0000090028804791</v>
      </c>
      <c r="W15" s="36" t="s">
        <v>81</v>
      </c>
      <c r="X15" s="85">
        <v>0.200092343554097</v>
      </c>
      <c r="Y15" s="84" t="b">
        <v>0</v>
      </c>
      <c r="AA15" s="1">
        <f t="shared" si="4"/>
        <v>12</v>
      </c>
      <c r="AB15" s="16" t="str">
        <f t="shared" si="5"/>
        <v>12M</v>
      </c>
      <c r="AC15" s="93">
        <f>_xll.qlCalendarAdvance(calendar,$AC$3,AB15,,,trigger)</f>
        <v>42646</v>
      </c>
      <c r="AD15" s="93">
        <f>_xll.qlInterestRateIndexMaturity($X$9,AC15,trigger)</f>
        <v>42828</v>
      </c>
      <c r="AE15" s="94">
        <f>_xll.qlTenorBasisValue($X$17,AC15,_xll.ohTrigger(trigger,$X$24))</f>
        <v>2.3738804686522473E-3</v>
      </c>
      <c r="AF15" s="94">
        <f>_xll.qlTenorBasisForwardRate($X$17,AC15,_xll.ohTrigger(trigger,$X$24))</f>
        <v>4.5121598784984585E-4</v>
      </c>
      <c r="AG15" s="94">
        <f>_xll.qlTenorBasisForwardRate2($X$17,AC15,AD15,_xll.ohTrigger(trigger,$X$24))</f>
        <v>4.5121598784984585E-4</v>
      </c>
      <c r="AH15" s="94">
        <f>_xll.qlIndexFixing($X$9,_xll.qlInterestRateIndexFixingDate($X$9,AC15,trigger),TRUE,trigger)</f>
        <v>3.8999999937505692E-4</v>
      </c>
      <c r="AI15" s="95">
        <f t="shared" si="1"/>
        <v>0.6121598847478894</v>
      </c>
      <c r="AJ15" s="95">
        <f t="shared" si="3"/>
        <v>0.86433107397967424</v>
      </c>
      <c r="AZ15" s="45">
        <v>42662</v>
      </c>
      <c r="BA15" s="49">
        <f>_xll.qlTenorBasisForwardRate($X$17,AZ15,_xll.ohTrigger(trigger,$X$24))</f>
        <v>4.9222706138568422E-4</v>
      </c>
      <c r="BC15" s="45">
        <f>_xll.qlCalendarAdvance(calendar,BC14,"1D",,,trigger)</f>
        <v>42297</v>
      </c>
      <c r="BD15" s="49">
        <f>_xll.qlTenorBasisForwardRate($X$17,BC15,_xll.ohTrigger(trigger,$X$24))</f>
        <v>2.199673724894267E-4</v>
      </c>
      <c r="BE15" s="49">
        <f>_xll.qlTenorBasisForwardRate($X$17,BC15,_xll.ohTrigger(trigger,$X$24))*_xll.qlInterpolationInterpolate($AJ$1,BC15,,trigger)</f>
        <v>2.5182022181313376E-4</v>
      </c>
      <c r="BF15" s="49">
        <f>_xll.qlIndexFixing($X$9,_xll.qlInterestRateIndexFixingDate($X$9,BC15,trigger),TRUE,trigger)</f>
        <v>2.5029530768650072E-4</v>
      </c>
      <c r="BG15" s="104">
        <f t="shared" si="2"/>
        <v>0.30327935197074019</v>
      </c>
      <c r="BW15" s="26" t="s">
        <v>74</v>
      </c>
      <c r="BX15" s="27">
        <f>_xll.qlCalendarAdvance(calendar,_xll.qlSettingsEvaluationDate(trigger),"2D")</f>
        <v>42279</v>
      </c>
      <c r="BY15" s="27">
        <f>_xll.qlCalendarAdvance(calendar,BX15,BW15)</f>
        <v>42310</v>
      </c>
      <c r="BZ15" s="31">
        <f>_xll.qlQuoteValue(currency&amp;BW15&amp;"D_SYNTH"&amp;$X$8&amp;"_Quote",trigger)</f>
        <v>2.5599999999999999E-4</v>
      </c>
      <c r="CA15" s="31">
        <f>_xll.qlTenorBasisForwardRate2($X$17,BX15,BY15,trigger)</f>
        <v>2.1128584885290029E-4</v>
      </c>
      <c r="CB15" s="31">
        <f t="shared" si="11"/>
        <v>4.4714151147099698E-5</v>
      </c>
    </row>
    <row r="16" spans="1:80" ht="11.25" customHeight="1" x14ac:dyDescent="0.2">
      <c r="A16" s="7" t="str">
        <f t="shared" si="10"/>
        <v>8M</v>
      </c>
      <c r="B16" s="7">
        <v>8</v>
      </c>
      <c r="C16" s="7" t="str">
        <f t="shared" si="7"/>
        <v>x14F</v>
      </c>
      <c r="D16" s="73"/>
      <c r="E16" s="73"/>
      <c r="F16" s="73"/>
      <c r="G16" s="7" t="str">
        <f t="shared" si="8"/>
        <v>Euribor6M</v>
      </c>
      <c r="H16" s="73"/>
      <c r="I16" s="7" t="str">
        <f t="shared" si="9"/>
        <v>EUR8x14F_Quote</v>
      </c>
      <c r="J16" s="7" t="str">
        <f>_xll.qlFraRateHelper(,I16,A16,G16,,,permanent,trigger,objectoverwrite)</f>
        <v>obj_005f5#0000</v>
      </c>
      <c r="K16" s="16" t="b">
        <v>1</v>
      </c>
      <c r="L16" s="19">
        <v>10</v>
      </c>
      <c r="M16" s="19">
        <v>1</v>
      </c>
      <c r="O16" s="26" t="str">
        <v>obj_00608</v>
      </c>
      <c r="P16" s="26" t="str">
        <f>_xll.qlRateHelperQuoteName(O15,trigger)</f>
        <v>EUR12x18F_Quote</v>
      </c>
      <c r="Q16" s="31">
        <f>_xll.qlRateHelperRate(O15,trigger)</f>
        <v>3.8999999999999999E-4</v>
      </c>
      <c r="R16" s="70">
        <f>_xll.qlRateHelperEarliestDate(O15,trigger)</f>
        <v>42646</v>
      </c>
      <c r="S16" s="70">
        <f>_xll.qlRateHelperPillarDate(O15,trigger)</f>
        <v>42828</v>
      </c>
      <c r="T16" s="37">
        <f>_xll.qlYieldTSDiscount($X$10,S16)</f>
        <v>1.0027265349361443</v>
      </c>
      <c r="U16" s="108">
        <v>1.0000158940671866</v>
      </c>
      <c r="W16" s="36" t="s">
        <v>82</v>
      </c>
      <c r="X16" s="85">
        <v>2.3816675171162599E-4</v>
      </c>
      <c r="Y16" s="84" t="b">
        <v>0</v>
      </c>
      <c r="AA16" s="1">
        <f t="shared" si="4"/>
        <v>13</v>
      </c>
      <c r="AB16" s="16" t="str">
        <f t="shared" si="5"/>
        <v>13M</v>
      </c>
      <c r="AC16" s="93">
        <f>_xll.qlCalendarAdvance(calendar,$AC$3,AB16,,,trigger)</f>
        <v>42676</v>
      </c>
      <c r="AD16" s="93">
        <f>_xll.qlInterestRateIndexMaturity($X$9,AC16,trigger)</f>
        <v>42857</v>
      </c>
      <c r="AE16" s="94">
        <f>_xll.qlTenorBasisValue($X$17,AC16,_xll.ohTrigger(trigger,$X$24))</f>
        <v>2.408057941638612E-3</v>
      </c>
      <c r="AF16" s="94">
        <f>_xll.qlTenorBasisForwardRate($X$17,AC16,_xll.ohTrigger(trigger,$X$24))</f>
        <v>5.28384092357792E-4</v>
      </c>
      <c r="AG16" s="94">
        <f>_xll.qlTenorBasisForwardRate2($X$17,AC16,AD16,_xll.ohTrigger(trigger,$X$24))</f>
        <v>5.28384092357792E-4</v>
      </c>
      <c r="AH16" s="94">
        <f>_xll.qlIndexFixing($X$9,_xll.qlInterestRateIndexFixingDate($X$9,AC16,trigger),TRUE,trigger)</f>
        <v>4.7999999999996483E-4</v>
      </c>
      <c r="AI16" s="95">
        <f t="shared" si="1"/>
        <v>0.48384092357827174</v>
      </c>
      <c r="AJ16" s="95">
        <f t="shared" si="3"/>
        <v>0.90843007377091101</v>
      </c>
      <c r="AZ16" s="45">
        <v>42690</v>
      </c>
      <c r="BA16" s="49">
        <f>_xll.qlTenorBasisForwardRate($X$17,AZ16,_xll.ohTrigger(trigger,$X$24))</f>
        <v>5.6714643302983696E-4</v>
      </c>
      <c r="BC16" s="45">
        <f>_xll.qlCalendarAdvance(calendar,BC15,"1D",,,trigger)</f>
        <v>42298</v>
      </c>
      <c r="BD16" s="49">
        <f>_xll.qlTenorBasisForwardRate($X$17,BC16,_xll.ohTrigger(trigger,$X$24))</f>
        <v>2.1995750440449827E-4</v>
      </c>
      <c r="BE16" s="49">
        <f>_xll.qlTenorBasisForwardRate($X$17,BC16,_xll.ohTrigger(trigger,$X$24))*_xll.qlInterpolationInterpolate($AJ$1,BC16,,trigger)</f>
        <v>2.5224047670260836E-4</v>
      </c>
      <c r="BF16" s="49">
        <f>_xll.qlIndexFixing($X$9,_xll.qlInterestRateIndexFixingDate($X$9,BC16,trigger),TRUE,trigger)</f>
        <v>2.5083195078411048E-4</v>
      </c>
      <c r="BG16" s="104">
        <f t="shared" si="2"/>
        <v>0.30874446379612219</v>
      </c>
      <c r="BW16" s="26" t="s">
        <v>107</v>
      </c>
      <c r="BX16" s="27">
        <f>_xll.qlCalendarAdvance(calendar,_xll.qlSettingsEvaluationDate(trigger),"2D")</f>
        <v>42279</v>
      </c>
      <c r="BY16" s="27">
        <f>_xll.qlCalendarAdvance(calendar,BX16,BW16)</f>
        <v>42340</v>
      </c>
      <c r="BZ16" s="31">
        <f>_xll.qlQuoteValue(currency&amp;BW16&amp;"D_SYNTH"&amp;$X$8&amp;"_Quote",trigger)</f>
        <v>2.3699999999999999E-4</v>
      </c>
      <c r="CA16" s="31">
        <f>_xll.qlTenorBasisForwardRate2($X$17,BX16,BY16,trigger)</f>
        <v>2.1135063065702016E-4</v>
      </c>
      <c r="CB16" s="31">
        <f t="shared" si="11"/>
        <v>2.5649369342979823E-5</v>
      </c>
    </row>
    <row r="17" spans="1:80" ht="11.25" customHeight="1" x14ac:dyDescent="0.2">
      <c r="A17" s="7" t="str">
        <f t="shared" si="10"/>
        <v>9M</v>
      </c>
      <c r="B17" s="7">
        <v>9</v>
      </c>
      <c r="C17" s="7" t="str">
        <f t="shared" si="7"/>
        <v>x15F</v>
      </c>
      <c r="D17" s="73"/>
      <c r="E17" s="73"/>
      <c r="F17" s="73"/>
      <c r="G17" s="7" t="str">
        <f t="shared" si="8"/>
        <v>Euribor6M</v>
      </c>
      <c r="H17" s="73"/>
      <c r="I17" s="7" t="str">
        <f t="shared" si="9"/>
        <v>EUR9x15F_Quote</v>
      </c>
      <c r="J17" s="7" t="str">
        <f>_xll.qlFraRateHelper(,I17,A17,G17,,,permanent,trigger,objectoverwrite)</f>
        <v>obj_005ff#0000</v>
      </c>
      <c r="K17" s="16" t="b">
        <v>1</v>
      </c>
      <c r="L17" s="19">
        <v>10</v>
      </c>
      <c r="M17" s="19">
        <v>1</v>
      </c>
      <c r="O17" s="26" t="str">
        <v>obj_005de</v>
      </c>
      <c r="P17" s="26" t="str">
        <f>_xll.qlRateHelperQuoteName(O16,trigger)</f>
        <v>EUR13x19F_Quote</v>
      </c>
      <c r="Q17" s="31">
        <f>_xll.qlRateHelperRate(O16,trigger)</f>
        <v>4.8000000000000001E-4</v>
      </c>
      <c r="R17" s="70">
        <f>_xll.qlRateHelperEarliestDate(O16,trigger)</f>
        <v>42676</v>
      </c>
      <c r="S17" s="70">
        <f>_xll.qlRateHelperPillarDate(O16,trigger)</f>
        <v>42857</v>
      </c>
      <c r="T17" s="37">
        <f>_xll.qlYieldTSDiscount($X$10,S17)</f>
        <v>1.0028653886723573</v>
      </c>
      <c r="U17" s="108">
        <v>1.0000010374595212</v>
      </c>
      <c r="W17" s="36" t="s">
        <v>11</v>
      </c>
      <c r="X17" s="40" t="str">
        <f>_xll.qlAbcdTenorBasis(,X9,X10,X11,X12,X13:X16,,trigger)</f>
        <v>obj_00615#0000</v>
      </c>
      <c r="AA17" s="1">
        <f t="shared" si="4"/>
        <v>14</v>
      </c>
      <c r="AB17" s="16" t="str">
        <f t="shared" si="5"/>
        <v>14M</v>
      </c>
      <c r="AC17" s="93">
        <f>_xll.qlCalendarAdvance(calendar,$AC$3,AB17,,,trigger)</f>
        <v>42706</v>
      </c>
      <c r="AD17" s="93">
        <f>_xll.qlInterestRateIndexMaturity($X$9,AC17,trigger)</f>
        <v>42888</v>
      </c>
      <c r="AE17" s="94">
        <f>_xll.qlTenorBasisValue($X$17,AC17,_xll.ohTrigger(trigger,$X$24))</f>
        <v>2.4405872475672776E-3</v>
      </c>
      <c r="AF17" s="94">
        <f>_xll.qlTenorBasisForwardRate($X$17,AC17,_xll.ohTrigger(trigger,$X$24))</f>
        <v>6.1455630235641696E-4</v>
      </c>
      <c r="AG17" s="94">
        <f>_xll.qlTenorBasisForwardRate2($X$17,AC17,AD17,_xll.ohTrigger(trigger,$X$24))</f>
        <v>6.1455630235641696E-4</v>
      </c>
      <c r="AH17" s="94">
        <f>_xll.qlIndexFixing($X$9,_xll.qlInterestRateIndexFixingDate($X$9,AC17,trigger),TRUE,trigger)</f>
        <v>5.599999999998036E-4</v>
      </c>
      <c r="AI17" s="95">
        <f t="shared" si="1"/>
        <v>0.54556302356613362</v>
      </c>
      <c r="AJ17" s="95">
        <f t="shared" si="3"/>
        <v>0.91122651879506233</v>
      </c>
      <c r="AZ17" s="45">
        <v>42725</v>
      </c>
      <c r="BA17" s="49">
        <f>_xll.qlTenorBasisForwardRate($X$17,AZ17,_xll.ohTrigger(trigger,$X$24))</f>
        <v>6.7147109192295621E-4</v>
      </c>
      <c r="BC17" s="45">
        <f>_xll.qlCalendarAdvance(calendar,BC16,"1D",,,trigger)</f>
        <v>42299</v>
      </c>
      <c r="BD17" s="49">
        <f>_xll.qlTenorBasisForwardRate($X$17,BC17,_xll.ohTrigger(trigger,$X$24))</f>
        <v>2.1992121896732968E-4</v>
      </c>
      <c r="BE17" s="49">
        <f>_xll.qlTenorBasisForwardRate($X$17,BC17,_xll.ohTrigger(trigger,$X$24))*_xll.qlInterpolationInterpolate($AJ$1,BC17,,trigger)</f>
        <v>2.526303464357205E-4</v>
      </c>
      <c r="BF17" s="49">
        <f>_xll.qlIndexFixing($X$9,_xll.qlInterestRateIndexFixingDate($X$9,BC17,trigger),TRUE,trigger)</f>
        <v>2.51339679480792E-4</v>
      </c>
      <c r="BG17" s="104">
        <f t="shared" si="2"/>
        <v>0.31418460513462315</v>
      </c>
      <c r="BW17" s="26" t="s">
        <v>83</v>
      </c>
      <c r="BX17" s="27">
        <f>_xll.qlCalendarAdvance(calendar,_xll.qlSettingsEvaluationDate(trigger),"2D")</f>
        <v>42279</v>
      </c>
      <c r="BY17" s="27">
        <f>_xll.qlCalendarAdvance(calendar,BX17,BW17)</f>
        <v>42373</v>
      </c>
      <c r="BZ17" s="31">
        <f>_xll.qlQuoteValue(currency&amp;BW17&amp;"D_SYNTH"&amp;$X$8&amp;"_Quote",trigger)</f>
        <v>2.8400000000000002E-4</v>
      </c>
      <c r="CA17" s="31">
        <f>_xll.qlTenorBasisForwardRate2($X$17,BX17,BY17,trigger)</f>
        <v>2.2970298235332816E-4</v>
      </c>
      <c r="CB17" s="31">
        <f t="shared" si="11"/>
        <v>5.4297017646671856E-5</v>
      </c>
    </row>
    <row r="18" spans="1:80" ht="11.25" customHeight="1" x14ac:dyDescent="0.2">
      <c r="A18" s="7" t="str">
        <f t="shared" si="10"/>
        <v>10M</v>
      </c>
      <c r="B18" s="7">
        <v>10</v>
      </c>
      <c r="C18" s="7" t="str">
        <f t="shared" si="7"/>
        <v>x16F</v>
      </c>
      <c r="D18" s="73"/>
      <c r="E18" s="73"/>
      <c r="F18" s="73"/>
      <c r="G18" s="7" t="str">
        <f t="shared" si="8"/>
        <v>Euribor6M</v>
      </c>
      <c r="H18" s="73"/>
      <c r="I18" s="7" t="str">
        <f t="shared" si="9"/>
        <v>EUR10x16F_Quote</v>
      </c>
      <c r="J18" s="7" t="str">
        <f>_xll.qlFraRateHelper(,I18,A18,G18,,,permanent,trigger,objectoverwrite)</f>
        <v>obj_00601#0000</v>
      </c>
      <c r="K18" s="16" t="b">
        <v>1</v>
      </c>
      <c r="L18" s="19">
        <v>10</v>
      </c>
      <c r="M18" s="19">
        <v>1</v>
      </c>
      <c r="O18" s="26" t="str">
        <v>obj_00605</v>
      </c>
      <c r="P18" s="26" t="str">
        <f>_xll.qlRateHelperQuoteName(O17,trigger)</f>
        <v>EUR14x20F_Quote</v>
      </c>
      <c r="Q18" s="31">
        <f>_xll.qlRateHelperRate(O17,trigger)</f>
        <v>5.5999999999999995E-4</v>
      </c>
      <c r="R18" s="70">
        <f>_xll.qlRateHelperEarliestDate(O17,trigger)</f>
        <v>42706</v>
      </c>
      <c r="S18" s="70">
        <f>_xll.qlRateHelperPillarDate(O17,trigger)</f>
        <v>42888</v>
      </c>
      <c r="T18" s="37">
        <f>_xll.qlYieldTSDiscount($X$10,S18)</f>
        <v>1.0030075073706377</v>
      </c>
      <c r="U18" s="108">
        <v>1.0000208625841196</v>
      </c>
      <c r="Y18" s="1" t="str">
        <f>_xll.ohRangeRetrieveError(X24)</f>
        <v/>
      </c>
      <c r="AA18" s="1">
        <f t="shared" si="4"/>
        <v>15</v>
      </c>
      <c r="AB18" s="16" t="str">
        <f t="shared" si="5"/>
        <v>15M</v>
      </c>
      <c r="AC18" s="93">
        <f>_xll.qlCalendarAdvance(calendar,$AC$3,AB18,,,trigger)</f>
        <v>42737</v>
      </c>
      <c r="AD18" s="93">
        <f>_xll.qlInterestRateIndexMaturity($X$9,AC18,trigger)</f>
        <v>42919</v>
      </c>
      <c r="AE18" s="94">
        <f>_xll.qlTenorBasisValue($X$17,AC18,_xll.ohTrigger(trigger,$X$24))</f>
        <v>2.4725159649184765E-3</v>
      </c>
      <c r="AF18" s="94">
        <f>_xll.qlTenorBasisForwardRate($X$17,AC18,_xll.ohTrigger(trigger,$X$24))</f>
        <v>6.9549177851703709E-4</v>
      </c>
      <c r="AG18" s="94">
        <f>_xll.qlTenorBasisForwardRate2($X$17,AC18,AD18,_xll.ohTrigger(trigger,$X$24))</f>
        <v>6.9549177851703709E-4</v>
      </c>
      <c r="AH18" s="94">
        <f>_xll.qlIndexFixing($X$9,_xll.qlInterestRateIndexFixingDate($X$9,AC18,trigger),TRUE,trigger)</f>
        <v>6.600000009847264E-4</v>
      </c>
      <c r="AI18" s="95">
        <f t="shared" si="1"/>
        <v>0.35491777532310687</v>
      </c>
      <c r="AJ18" s="95">
        <f t="shared" si="3"/>
        <v>0.94896880361693414</v>
      </c>
      <c r="AZ18" s="45">
        <v>42753</v>
      </c>
      <c r="BA18" s="49">
        <f>_xll.qlTenorBasisForwardRate($X$17,AZ18,_xll.ohTrigger(trigger,$X$24))</f>
        <v>7.450558031714213E-4</v>
      </c>
      <c r="BC18" s="45">
        <f>_xll.qlCalendarAdvance(calendar,BC17,"1D",,,trigger)</f>
        <v>42300</v>
      </c>
      <c r="BD18" s="49">
        <f>_xll.qlTenorBasisForwardRate($X$17,BC18,_xll.ohTrigger(trigger,$X$24))</f>
        <v>2.195507773395614E-4</v>
      </c>
      <c r="BE18" s="49">
        <f>_xll.qlTenorBasisForwardRate($X$17,BC18,_xll.ohTrigger(trigger,$X$24))*_xll.qlInterpolationInterpolate($AJ$1,BC18,,trigger)</f>
        <v>2.5263556256654681E-4</v>
      </c>
      <c r="BF18" s="49">
        <f>_xll.qlIndexFixing($X$9,_xll.qlInterestRateIndexFixingDate($X$9,BC18,trigger),TRUE,trigger)</f>
        <v>2.5234904195232309E-4</v>
      </c>
      <c r="BG18" s="104">
        <f t="shared" si="2"/>
        <v>0.32798264612761696</v>
      </c>
      <c r="BW18" s="26" t="s">
        <v>108</v>
      </c>
      <c r="BX18" s="27">
        <f>_xll.qlCalendarAdvance(calendar,_xll.qlSettingsEvaluationDate(trigger),"2D")</f>
        <v>42279</v>
      </c>
      <c r="BY18" s="27">
        <f>_xll.qlCalendarAdvance(calendar,BX18,BW18)</f>
        <v>42402</v>
      </c>
      <c r="BZ18" s="31">
        <f>_xll.qlQuoteValue(currency&amp;BW18&amp;"D_SYNTH"&amp;$X$8&amp;"_Quote",trigger)</f>
        <v>2.5900000000000001E-4</v>
      </c>
      <c r="CA18" s="31">
        <f>_xll.qlTenorBasisForwardRate2($X$17,BX18,BY18,trigger)</f>
        <v>2.2236411348729472E-4</v>
      </c>
      <c r="CB18" s="31">
        <f t="shared" si="11"/>
        <v>3.663588651270529E-5</v>
      </c>
    </row>
    <row r="19" spans="1:80" ht="11.25" customHeight="1" x14ac:dyDescent="0.2">
      <c r="A19" s="7" t="str">
        <f t="shared" si="10"/>
        <v>11M</v>
      </c>
      <c r="B19" s="7">
        <v>11</v>
      </c>
      <c r="C19" s="7" t="str">
        <f t="shared" si="7"/>
        <v>x17F</v>
      </c>
      <c r="D19" s="73"/>
      <c r="E19" s="73"/>
      <c r="F19" s="73"/>
      <c r="G19" s="7" t="str">
        <f t="shared" si="8"/>
        <v>Euribor6M</v>
      </c>
      <c r="H19" s="73"/>
      <c r="I19" s="7" t="str">
        <f t="shared" si="9"/>
        <v>EUR11x17F_Quote</v>
      </c>
      <c r="J19" s="7" t="str">
        <f>_xll.qlFraRateHelper(,I19,A19,G19,,,permanent,trigger,objectoverwrite)</f>
        <v>obj_00610#0000</v>
      </c>
      <c r="K19" s="16" t="b">
        <v>1</v>
      </c>
      <c r="L19" s="19">
        <v>10</v>
      </c>
      <c r="M19" s="19">
        <v>1</v>
      </c>
      <c r="O19" s="26" t="str">
        <v>obj_005f0</v>
      </c>
      <c r="P19" s="26" t="str">
        <f>_xll.qlRateHelperQuoteName(O18,trigger)</f>
        <v>EUR15x21F_Quote</v>
      </c>
      <c r="Q19" s="31">
        <f>_xll.qlRateHelperRate(O18,trigger)</f>
        <v>6.6E-4</v>
      </c>
      <c r="R19" s="70">
        <f>_xll.qlRateHelperEarliestDate(O18,trigger)</f>
        <v>42737</v>
      </c>
      <c r="S19" s="70">
        <f>_xll.qlRateHelperPillarDate(O18,trigger)</f>
        <v>42919</v>
      </c>
      <c r="T19" s="37">
        <f>_xll.qlYieldTSDiscount($X$10,S19)</f>
        <v>1.0031425893785388</v>
      </c>
      <c r="U19" s="108">
        <v>1.0000113656412273</v>
      </c>
      <c r="W19" s="86" t="s">
        <v>142</v>
      </c>
      <c r="X19" s="87"/>
      <c r="AA19" s="1">
        <f t="shared" si="4"/>
        <v>16</v>
      </c>
      <c r="AB19" s="16" t="str">
        <f t="shared" si="5"/>
        <v>16M</v>
      </c>
      <c r="AC19" s="93">
        <f>_xll.qlCalendarAdvance(calendar,$AC$3,AB19,,,trigger)</f>
        <v>42768</v>
      </c>
      <c r="AD19" s="93">
        <f>_xll.qlInterestRateIndexMaturity($X$9,AC19,trigger)</f>
        <v>42949</v>
      </c>
      <c r="AE19" s="94">
        <f>_xll.qlTenorBasisValue($X$17,AC19,_xll.ohTrigger(trigger,$X$24))</f>
        <v>2.5027789516185442E-3</v>
      </c>
      <c r="AF19" s="94">
        <f>_xll.qlTenorBasisForwardRate($X$17,AC19,_xll.ohTrigger(trigger,$X$24))</f>
        <v>7.9491790056164427E-4</v>
      </c>
      <c r="AG19" s="94">
        <f>_xll.qlTenorBasisForwardRate2($X$17,AC19,AD19,_xll.ohTrigger(trigger,$X$24))</f>
        <v>7.9491790056164427E-4</v>
      </c>
      <c r="AH19" s="94">
        <f>_xll.qlIndexFixing($X$9,_xll.qlInterestRateIndexFixingDate($X$9,AC19,trigger),TRUE,trigger)</f>
        <v>7.6999999999972273E-4</v>
      </c>
      <c r="AI19" s="95">
        <f t="shared" si="1"/>
        <v>0.24917900561921535</v>
      </c>
      <c r="AJ19" s="95">
        <f t="shared" si="3"/>
        <v>0.96865349170736259</v>
      </c>
      <c r="AZ19" s="45">
        <v>42781</v>
      </c>
      <c r="BA19" s="49">
        <f>_xll.qlTenorBasisForwardRate($X$17,AZ19,_xll.ohTrigger(trigger,$X$24))</f>
        <v>8.397364346575697E-4</v>
      </c>
      <c r="BC19" s="45">
        <f>_xll.qlCalendarAdvance(calendar,BC18,"1D",,,trigger)</f>
        <v>42303</v>
      </c>
      <c r="BD19" s="49">
        <f>_xll.qlTenorBasisForwardRate($X$17,BC19,_xll.ohTrigger(trigger,$X$24))</f>
        <v>2.1936542735394147E-4</v>
      </c>
      <c r="BE19" s="49">
        <f>_xll.qlTenorBasisForwardRate($X$17,BC19,_xll.ohTrigger(trigger,$X$24))*_xll.qlInterpolationInterpolate($AJ$1,BC19,,trigger)</f>
        <v>2.5371345252209475E-4</v>
      </c>
      <c r="BF19" s="49">
        <f>_xll.qlIndexFixing($X$9,_xll.qlInterestRateIndexFixingDate($X$9,BC19,trigger),TRUE,trigger)</f>
        <v>2.5297907214831208E-4</v>
      </c>
      <c r="BG19" s="104">
        <f t="shared" si="2"/>
        <v>0.33613644794370612</v>
      </c>
      <c r="BW19" s="26" t="s">
        <v>109</v>
      </c>
      <c r="BX19" s="27">
        <f>_xll.qlCalendarAdvance(calendar,_xll.qlSettingsEvaluationDate(trigger),"2D")</f>
        <v>42279</v>
      </c>
      <c r="BY19" s="27">
        <f>_xll.qlCalendarAdvance(calendar,BX19,BW19)</f>
        <v>42431</v>
      </c>
      <c r="BZ19" s="31">
        <f>_xll.qlQuoteValue(currency&amp;BW19&amp;"D_SYNTH"&amp;$X$8&amp;"_Quote",trigger)</f>
        <v>2.5000000000000001E-4</v>
      </c>
      <c r="CA19" s="31">
        <f>_xll.qlTenorBasisForwardRate2($X$17,BX19,BY19,trigger)</f>
        <v>2.1562704919597664E-4</v>
      </c>
      <c r="CB19" s="31">
        <f t="shared" si="11"/>
        <v>3.4372950804023366E-5</v>
      </c>
    </row>
    <row r="20" spans="1:80" ht="11.25" customHeight="1" x14ac:dyDescent="0.2">
      <c r="A20" s="7" t="str">
        <f t="shared" si="10"/>
        <v>12M</v>
      </c>
      <c r="B20" s="7">
        <v>12</v>
      </c>
      <c r="C20" s="7" t="str">
        <f t="shared" si="7"/>
        <v>x18F</v>
      </c>
      <c r="D20" s="73"/>
      <c r="E20" s="73"/>
      <c r="F20" s="73"/>
      <c r="G20" s="7" t="str">
        <f t="shared" si="8"/>
        <v>Euribor6M</v>
      </c>
      <c r="H20" s="73"/>
      <c r="I20" s="7" t="str">
        <f t="shared" si="9"/>
        <v>EUR12x18F_Quote</v>
      </c>
      <c r="J20" s="7" t="str">
        <f>_xll.qlFraRateHelper(,I20,A20,G20,,,permanent,trigger,objectoverwrite)</f>
        <v>obj_005fc#0000</v>
      </c>
      <c r="K20" s="16" t="b">
        <v>1</v>
      </c>
      <c r="L20" s="19">
        <v>10</v>
      </c>
      <c r="M20" s="19">
        <v>1</v>
      </c>
      <c r="O20" s="26" t="str">
        <v>obj_0060e</v>
      </c>
      <c r="P20" s="26" t="str">
        <f>_xll.qlRateHelperQuoteName(O19,trigger)</f>
        <v>EUR16x22F_Quote</v>
      </c>
      <c r="Q20" s="31">
        <f>_xll.qlRateHelperRate(O19,trigger)</f>
        <v>7.7000000000000018E-4</v>
      </c>
      <c r="R20" s="70">
        <f>_xll.qlRateHelperEarliestDate(O19,trigger)</f>
        <v>42768</v>
      </c>
      <c r="S20" s="70">
        <f>_xll.qlRateHelperPillarDate(O19,trigger)</f>
        <v>42949</v>
      </c>
      <c r="T20" s="37">
        <f>_xll.qlYieldTSDiscount($X$10,S20)</f>
        <v>1.0032659133195441</v>
      </c>
      <c r="U20" s="108">
        <v>1.0000102065756431</v>
      </c>
      <c r="W20" s="36" t="s">
        <v>68</v>
      </c>
      <c r="X20" s="33" t="str">
        <f>_xll.qlLevenbergMarquardt(,0.00000001,0.00000001,0.00000001,,trigger)</f>
        <v>obj_005a6#0000</v>
      </c>
      <c r="AA20" s="1">
        <f t="shared" si="4"/>
        <v>17</v>
      </c>
      <c r="AB20" s="16" t="str">
        <f t="shared" si="5"/>
        <v>17M</v>
      </c>
      <c r="AC20" s="93">
        <f>_xll.qlCalendarAdvance(calendar,$AC$3,AB20,,,trigger)</f>
        <v>42796</v>
      </c>
      <c r="AD20" s="93">
        <f>_xll.qlInterestRateIndexMaturity($X$9,AC20,trigger)</f>
        <v>42982</v>
      </c>
      <c r="AE20" s="94">
        <f>_xll.qlTenorBasisValue($X$17,AC20,_xll.ohTrigger(trigger,$X$24))</f>
        <v>2.5287199927617244E-3</v>
      </c>
      <c r="AF20" s="94">
        <f>_xll.qlTenorBasisForwardRate($X$17,AC20,_xll.ohTrigger(trigger,$X$24))</f>
        <v>9.0341130023829561E-4</v>
      </c>
      <c r="AG20" s="94">
        <f>_xll.qlTenorBasisForwardRate2($X$17,AC20,AD20,_xll.ohTrigger(trigger,$X$24))</f>
        <v>9.0341130023829561E-4</v>
      </c>
      <c r="AH20" s="94">
        <f>_xll.qlIndexFixing($X$9,_xll.qlInterestRateIndexFixingDate($X$9,AC20,trigger),TRUE,trigger)</f>
        <v>8.799999999996623E-4</v>
      </c>
      <c r="AI20" s="95">
        <f t="shared" si="1"/>
        <v>0.23411300238633309</v>
      </c>
      <c r="AJ20" s="95">
        <f t="shared" si="3"/>
        <v>0.97408566814201014</v>
      </c>
      <c r="AZ20" s="45">
        <v>42809</v>
      </c>
      <c r="BA20" s="49">
        <f>_xll.qlTenorBasisForwardRate($X$17,AZ20,_xll.ohTrigger(trigger,$X$24))</f>
        <v>9.4825646476829879E-4</v>
      </c>
      <c r="BC20" s="45">
        <f>_xll.qlCalendarAdvance(calendar,BC19,"1D",,,trigger)</f>
        <v>42304</v>
      </c>
      <c r="BD20" s="49">
        <f>_xll.qlTenorBasisForwardRate($X$17,BC20,_xll.ohTrigger(trigger,$X$24))</f>
        <v>2.1913461488971809E-4</v>
      </c>
      <c r="BE20" s="49">
        <f>_xll.qlTenorBasisForwardRate($X$17,BC20,_xll.ohTrigger(trigger,$X$24))*_xll.qlInterpolationInterpolate($AJ$1,BC20,,trigger)</f>
        <v>2.5387643711879195E-4</v>
      </c>
      <c r="BF20" s="49">
        <f>_xll.qlIndexFixing($X$9,_xll.qlInterestRateIndexFixingDate($X$9,BC20,trigger),TRUE,trigger)</f>
        <v>2.5326544523748877E-4</v>
      </c>
      <c r="BG20" s="104">
        <f t="shared" si="2"/>
        <v>0.34130830347770685</v>
      </c>
      <c r="BW20" s="28" t="s">
        <v>9</v>
      </c>
      <c r="BX20" s="29">
        <f>_xll.qlCalendarAdvance(calendar,_xll.qlSettingsEvaluationDate(trigger),"2D")</f>
        <v>42279</v>
      </c>
      <c r="BY20" s="29">
        <f>_xll.qlCalendarAdvance(calendar,BX20,BW20)</f>
        <v>42464</v>
      </c>
      <c r="BZ20" s="32">
        <f>_xll.qlQuoteValue(currency&amp;BW20&amp;"D_SYNTH"&amp;$X$8&amp;"_Quote",trigger)</f>
        <v>2.42E-4</v>
      </c>
      <c r="CA20" s="32">
        <f>_xll.qlTenorBasisForwardRate2($X$17,BX20,BY20,trigger)</f>
        <v>2.1072807774595622E-4</v>
      </c>
      <c r="CB20" s="32">
        <f t="shared" si="11"/>
        <v>3.1271922254043783E-5</v>
      </c>
    </row>
    <row r="21" spans="1:80" ht="11.25" customHeight="1" x14ac:dyDescent="0.2">
      <c r="A21" s="7" t="str">
        <f t="shared" si="10"/>
        <v>13M</v>
      </c>
      <c r="B21" s="7">
        <v>13</v>
      </c>
      <c r="C21" s="7" t="str">
        <f t="shared" si="7"/>
        <v>x19F</v>
      </c>
      <c r="D21" s="73"/>
      <c r="E21" s="73"/>
      <c r="F21" s="73"/>
      <c r="G21" s="7" t="str">
        <f t="shared" si="8"/>
        <v>Euribor6M</v>
      </c>
      <c r="H21" s="73"/>
      <c r="I21" s="7" t="str">
        <f t="shared" si="9"/>
        <v>EUR13x19F_Quote</v>
      </c>
      <c r="J21" s="7" t="str">
        <f>_xll.qlFraRateHelper(,I21,A21,G21,,,permanent,trigger,objectoverwrite)</f>
        <v>obj_00608#0000</v>
      </c>
      <c r="K21" s="16" t="b">
        <v>1</v>
      </c>
      <c r="L21" s="19">
        <v>10</v>
      </c>
      <c r="M21" s="19">
        <v>1</v>
      </c>
      <c r="O21" s="26" t="str">
        <v>obj_005e2</v>
      </c>
      <c r="P21" s="26" t="str">
        <f>_xll.qlRateHelperQuoteName(O20,trigger)</f>
        <v>EUR17x23F_Quote</v>
      </c>
      <c r="Q21" s="31">
        <f>_xll.qlRateHelperRate(O20,trigger)</f>
        <v>8.7999999999999992E-4</v>
      </c>
      <c r="R21" s="70">
        <f>_xll.qlRateHelperEarliestDate(O20,trigger)</f>
        <v>42796</v>
      </c>
      <c r="S21" s="70">
        <f>_xll.qlRateHelperPillarDate(O20,trigger)</f>
        <v>42982</v>
      </c>
      <c r="T21" s="37">
        <f>_xll.qlYieldTSDiscount($X$10,S21)</f>
        <v>1.0033913527183478</v>
      </c>
      <c r="U21" s="108">
        <v>1.0000210933307083</v>
      </c>
      <c r="W21" s="36" t="s">
        <v>66</v>
      </c>
      <c r="X21" s="33" t="str">
        <f>_xll.qlEndCriteria(,1000,100,0.00000001,0.00003,0.00003,,trigger)</f>
        <v>obj_005a2#0000</v>
      </c>
      <c r="AA21" s="1">
        <f t="shared" si="4"/>
        <v>18</v>
      </c>
      <c r="AB21" s="81" t="str">
        <f t="shared" si="5"/>
        <v>18M</v>
      </c>
      <c r="AC21" s="96">
        <f>_xll.qlCalendarAdvance(calendar,$AC$3,AB21,,,trigger)</f>
        <v>42828</v>
      </c>
      <c r="AD21" s="96">
        <f>_xll.qlInterestRateIndexMaturity($X$9,AC21,trigger)</f>
        <v>43011</v>
      </c>
      <c r="AE21" s="97">
        <f>_xll.qlTenorBasisValue($X$17,AC21,_xll.ohTrigger(trigger,$X$24))</f>
        <v>2.5567917683359076E-3</v>
      </c>
      <c r="AF21" s="97">
        <f>_xll.qlTenorBasisForwardRate($X$17,AC21,_xll.ohTrigger(trigger,$X$24))</f>
        <v>1.0209975378265045E-3</v>
      </c>
      <c r="AG21" s="97">
        <f>_xll.qlTenorBasisForwardRate2($X$17,AC21,AD21,_xll.ohTrigger(trigger,$X$24))</f>
        <v>1.0209975378265045E-3</v>
      </c>
      <c r="AH21" s="97">
        <f>_xll.qlIndexFixing($X$9,_xll.qlInterestRateIndexFixingDate($X$9,AC21,trigger),TRUE,trigger)</f>
        <v>9.9999999915477357E-4</v>
      </c>
      <c r="AI21" s="98">
        <f t="shared" si="1"/>
        <v>0.20997538671730948</v>
      </c>
      <c r="AJ21" s="98">
        <f t="shared" si="3"/>
        <v>0.97943429058954401</v>
      </c>
      <c r="AZ21" s="45">
        <v>42844</v>
      </c>
      <c r="BA21" s="49">
        <f>_xll.qlTenorBasisForwardRate($X$17,AZ21,_xll.ohTrigger(trigger,$X$24))</f>
        <v>1.0875577378937002E-3</v>
      </c>
      <c r="BC21" s="45">
        <f>_xll.qlCalendarAdvance(calendar,BC20,"1D",,,trigger)</f>
        <v>42305</v>
      </c>
      <c r="BD21" s="49">
        <f>_xll.qlTenorBasisForwardRate($X$17,BC21,_xll.ohTrigger(trigger,$X$24))</f>
        <v>2.1887846072691906E-4</v>
      </c>
      <c r="BE21" s="49">
        <f>_xll.qlTenorBasisForwardRate($X$17,BC21,_xll.ohTrigger(trigger,$X$24))*_xll.qlInterpolationInterpolate($AJ$1,BC21,,trigger)</f>
        <v>2.5400910690037389E-4</v>
      </c>
      <c r="BF21" s="49">
        <f>_xll.qlIndexFixing($X$9,_xll.qlInterestRateIndexFixingDate($X$9,BC21,trigger),TRUE,trigger)</f>
        <v>2.5349219047646703E-4</v>
      </c>
      <c r="BG21" s="104">
        <f t="shared" si="2"/>
        <v>0.34613729749547967</v>
      </c>
    </row>
    <row r="22" spans="1:80" ht="11.25" customHeight="1" x14ac:dyDescent="0.2">
      <c r="A22" s="7" t="str">
        <f t="shared" si="10"/>
        <v>14M</v>
      </c>
      <c r="B22" s="7">
        <v>14</v>
      </c>
      <c r="C22" s="7" t="str">
        <f t="shared" si="7"/>
        <v>x20F</v>
      </c>
      <c r="D22" s="73"/>
      <c r="E22" s="73"/>
      <c r="F22" s="73"/>
      <c r="G22" s="7" t="str">
        <f t="shared" si="8"/>
        <v>Euribor6M</v>
      </c>
      <c r="H22" s="73"/>
      <c r="I22" s="7" t="str">
        <f t="shared" si="9"/>
        <v>EUR14x20F_Quote</v>
      </c>
      <c r="J22" s="7" t="str">
        <f>_xll.qlFraRateHelper(,I22,A22,G22,,,permanent,trigger,objectoverwrite)</f>
        <v>obj_005de#0000</v>
      </c>
      <c r="K22" s="16" t="b">
        <v>1</v>
      </c>
      <c r="L22" s="19">
        <v>10</v>
      </c>
      <c r="M22" s="19">
        <v>1</v>
      </c>
      <c r="O22" s="26" t="str">
        <v>obj_005f8</v>
      </c>
      <c r="P22" s="26" t="str">
        <f>_xll.qlRateHelperQuoteName(O21,trigger)</f>
        <v>EUR18x24F_Quote</v>
      </c>
      <c r="Q22" s="31">
        <f>_xll.qlRateHelperRate(O21,trigger)</f>
        <v>1E-3</v>
      </c>
      <c r="R22" s="70">
        <f>_xll.qlRateHelperEarliestDate(O21,trigger)</f>
        <v>42828</v>
      </c>
      <c r="S22" s="70">
        <f>_xll.qlRateHelperPillarDate(O21,trigger)</f>
        <v>43010</v>
      </c>
      <c r="T22" s="37">
        <f>_xll.qlYieldTSDiscount($X$10,S22)</f>
        <v>1.0034877553833532</v>
      </c>
      <c r="U22" s="108">
        <v>1.0000268313599845</v>
      </c>
      <c r="W22" s="36" t="s">
        <v>67</v>
      </c>
      <c r="X22" s="33" t="str">
        <f>_xll.qlNoConstraint(,,trigger)</f>
        <v>obj_005a4#0000</v>
      </c>
      <c r="AA22" s="1">
        <f t="shared" si="4"/>
        <v>19</v>
      </c>
      <c r="AB22" s="44" t="str">
        <f t="shared" si="5"/>
        <v>19M</v>
      </c>
      <c r="AC22" s="45">
        <f>_xll.qlCalendarAdvance(calendar,$AC$3,AB22,,,trigger)</f>
        <v>42857</v>
      </c>
      <c r="AD22" s="45">
        <f>_xll.qlInterestRateIndexMaturity($X$9,AC22,trigger)</f>
        <v>43041</v>
      </c>
      <c r="AE22" s="49">
        <f>_xll.qlTenorBasisValue($X$17,AC22,_xll.ohTrigger(trigger,$X$24))</f>
        <v>2.5808194690567841E-3</v>
      </c>
      <c r="AF22" s="49">
        <f>_xll.qlTenorBasisForwardRate($X$17,AC22,_xll.ohTrigger(trigger,$X$24))</f>
        <v>1.1465389399346461E-3</v>
      </c>
      <c r="AG22" s="49">
        <f>_xll.qlTenorBasisForwardRate2($X$17,AC22,AD22,_xll.ohTrigger(trigger,$X$24))</f>
        <v>1.1465389399346461E-3</v>
      </c>
      <c r="AH22" s="49">
        <f>_xll.qlIndexFixing($X$9,_xll.qlInterestRateIndexFixingDate($X$9,AC22,trigger),TRUE,trigger)</f>
        <v>1.0884225892267105E-3</v>
      </c>
      <c r="AI22" s="52">
        <f t="shared" si="1"/>
        <v>0.58116350707935549</v>
      </c>
      <c r="AJ22" s="52">
        <f t="shared" si="3"/>
        <v>0.94931148983806146</v>
      </c>
      <c r="AZ22" s="45">
        <v>42872</v>
      </c>
      <c r="BA22" s="49">
        <f>_xll.qlTenorBasisForwardRate($X$17,AZ22,_xll.ohTrigger(trigger,$X$24))</f>
        <v>1.2146006076234038E-3</v>
      </c>
      <c r="BC22" s="45">
        <f>_xll.qlCalendarAdvance(calendar,BC21,"1D",,,trigger)</f>
        <v>42306</v>
      </c>
      <c r="BD22" s="49">
        <f>_xll.qlTenorBasisForwardRate($X$17,BC22,_xll.ohTrigger(trigger,$X$24))</f>
        <v>2.186028435960522E-4</v>
      </c>
      <c r="BE22" s="49">
        <f>_xll.qlTenorBasisForwardRate($X$17,BC22,_xll.ohTrigger(trigger,$X$24))*_xll.qlInterpolationInterpolate($AJ$1,BC22,,trigger)</f>
        <v>2.5411814652546338E-4</v>
      </c>
      <c r="BF22" s="49">
        <f>_xll.qlIndexFixing($X$9,_xll.qlInterestRateIndexFixingDate($X$9,BC22,trigger),TRUE,trigger)</f>
        <v>2.5365418895754478E-4</v>
      </c>
      <c r="BG22" s="104">
        <f t="shared" si="2"/>
        <v>0.35051345361492581</v>
      </c>
    </row>
    <row r="23" spans="1:80" ht="11.25" customHeight="1" x14ac:dyDescent="0.2">
      <c r="A23" s="7" t="str">
        <f t="shared" si="10"/>
        <v>15M</v>
      </c>
      <c r="B23" s="7">
        <v>15</v>
      </c>
      <c r="C23" s="7" t="str">
        <f t="shared" si="7"/>
        <v>x21F</v>
      </c>
      <c r="D23" s="73"/>
      <c r="E23" s="73"/>
      <c r="F23" s="73"/>
      <c r="G23" s="7" t="str">
        <f t="shared" si="8"/>
        <v>Euribor6M</v>
      </c>
      <c r="H23" s="73"/>
      <c r="I23" s="7" t="str">
        <f t="shared" si="9"/>
        <v>EUR15x21F_Quote</v>
      </c>
      <c r="J23" s="7" t="str">
        <f>_xll.qlFraRateHelper(,I23,A23,G23,,,permanent,trigger,objectoverwrite)</f>
        <v>obj_00605#0000</v>
      </c>
      <c r="K23" s="16" t="b">
        <v>1</v>
      </c>
      <c r="L23" s="19">
        <v>10</v>
      </c>
      <c r="M23" s="19">
        <v>1</v>
      </c>
      <c r="O23" s="26" t="str">
        <v>obj_00606</v>
      </c>
      <c r="P23" s="26" t="str">
        <f>_xll.qlRateHelperQuoteName(O22,trigger)</f>
        <v>EURAB6E3Y_Quote</v>
      </c>
      <c r="Q23" s="31">
        <f>_xll.qlRateHelperRate(O22,trigger)</f>
        <v>1.2199999999999999E-3</v>
      </c>
      <c r="R23" s="70">
        <f>_xll.qlRateHelperEarliestDate(O22,trigger)</f>
        <v>42279</v>
      </c>
      <c r="S23" s="70">
        <f>_xll.qlRateHelperPillarDate(O22,trigger)</f>
        <v>43375</v>
      </c>
      <c r="T23" s="37">
        <f>_xll.qlYieldTSDiscount($X$10,S23)</f>
        <v>1.0036094425541033</v>
      </c>
      <c r="U23" s="108">
        <v>0.99992872001046817</v>
      </c>
      <c r="W23" s="36" t="s">
        <v>143</v>
      </c>
      <c r="X23" s="89" t="b">
        <v>1</v>
      </c>
      <c r="AA23" s="1">
        <f t="shared" si="4"/>
        <v>20</v>
      </c>
      <c r="AB23" s="44" t="str">
        <f t="shared" si="5"/>
        <v>20M</v>
      </c>
      <c r="AC23" s="45">
        <f>_xll.qlCalendarAdvance(calendar,$AC$3,AB23,,,trigger)</f>
        <v>42888</v>
      </c>
      <c r="AD23" s="45">
        <f>_xll.qlInterestRateIndexMaturity($X$9,AC23,trigger)</f>
        <v>43073</v>
      </c>
      <c r="AE23" s="49">
        <f>_xll.qlTenorBasisValue($X$17,AC23,_xll.ohTrigger(trigger,$X$24))</f>
        <v>2.6050605873454741E-3</v>
      </c>
      <c r="AF23" s="49">
        <f>_xll.qlTenorBasisForwardRate($X$17,AC23,_xll.ohTrigger(trigger,$X$24))</f>
        <v>1.2931144336935608E-3</v>
      </c>
      <c r="AG23" s="49">
        <f>_xll.qlTenorBasisForwardRate2($X$17,AC23,AD23,_xll.ohTrigger(trigger,$X$24))</f>
        <v>1.2931144336935608E-3</v>
      </c>
      <c r="AH23" s="49">
        <f>_xll.qlIndexFixing($X$9,_xll.qlInterestRateIndexFixingDate($X$9,AC23,trigger),TRUE,trigger)</f>
        <v>1.2783070642047342E-3</v>
      </c>
      <c r="AI23" s="52">
        <f t="shared" si="1"/>
        <v>0.14807369488826616</v>
      </c>
      <c r="AJ23" s="52">
        <f t="shared" si="3"/>
        <v>0.98854906487546357</v>
      </c>
      <c r="AZ23" s="45">
        <v>42907</v>
      </c>
      <c r="BA23" s="49">
        <f>_xll.qlTenorBasisForwardRate($X$17,AZ23,_xll.ohTrigger(trigger,$X$24))</f>
        <v>1.3821204883539115E-3</v>
      </c>
      <c r="BC23" s="45">
        <f>_xll.qlCalendarAdvance(calendar,BC22,"1D",,,trigger)</f>
        <v>42307</v>
      </c>
      <c r="BD23" s="49">
        <f>_xll.qlTenorBasisForwardRate($X$17,BC23,_xll.ohTrigger(trigger,$X$24))</f>
        <v>2.1846451399689881E-4</v>
      </c>
      <c r="BE23" s="49">
        <f>_xll.qlTenorBasisForwardRate($X$17,BC23,_xll.ohTrigger(trigger,$X$24))*_xll.qlInterpolationInterpolate($AJ$1,BC23,,trigger)</f>
        <v>2.5438596594137017E-4</v>
      </c>
      <c r="BF23" s="49">
        <f>_xll.qlIndexFixing($X$9,_xll.qlInterestRateIndexFixingDate($X$9,BC23,trigger),TRUE,trigger)</f>
        <v>2.538696932990842E-4</v>
      </c>
      <c r="BG23" s="104">
        <f t="shared" si="2"/>
        <v>0.35405179302185397</v>
      </c>
    </row>
    <row r="24" spans="1:80" ht="11.25" customHeight="1" x14ac:dyDescent="0.2">
      <c r="A24" s="7" t="str">
        <f t="shared" si="10"/>
        <v>16M</v>
      </c>
      <c r="B24" s="7">
        <v>16</v>
      </c>
      <c r="C24" s="7" t="str">
        <f t="shared" si="7"/>
        <v>x22F</v>
      </c>
      <c r="D24" s="73"/>
      <c r="E24" s="73"/>
      <c r="F24" s="73"/>
      <c r="G24" s="7" t="str">
        <f t="shared" si="8"/>
        <v>Euribor6M</v>
      </c>
      <c r="H24" s="73"/>
      <c r="I24" s="7" t="str">
        <f t="shared" si="9"/>
        <v>EUR16x22F_Quote</v>
      </c>
      <c r="J24" s="7" t="str">
        <f>_xll.qlFraRateHelper(,I24,A24,G24,,,permanent,trigger,objectoverwrite)</f>
        <v>obj_005f0#0000</v>
      </c>
      <c r="K24" s="16" t="b">
        <v>1</v>
      </c>
      <c r="L24" s="19">
        <v>10</v>
      </c>
      <c r="M24" s="19">
        <v>1</v>
      </c>
      <c r="O24" s="26" t="str">
        <v>obj_005e9</v>
      </c>
      <c r="P24" s="26" t="str">
        <f>_xll.qlRateHelperQuoteName(O23,trigger)</f>
        <v>EURAB6E4Y_Quote</v>
      </c>
      <c r="Q24" s="31">
        <f>_xll.qlRateHelperRate(O23,trigger)</f>
        <v>2.2899999999999999E-3</v>
      </c>
      <c r="R24" s="70">
        <f>_xll.qlRateHelperEarliestDate(O23,trigger)</f>
        <v>42279</v>
      </c>
      <c r="S24" s="70">
        <f>_xll.qlRateHelperPillarDate(O23,trigger)</f>
        <v>43740</v>
      </c>
      <c r="T24" s="37">
        <f>_xll.qlYieldTSDiscount($X$10,S24)</f>
        <v>1.0011455649004259</v>
      </c>
      <c r="U24" s="108">
        <v>0.99972045303483936</v>
      </c>
      <c r="W24" s="36" t="s">
        <v>69</v>
      </c>
      <c r="X24" s="33" t="b">
        <f>_xll.qlTenorBasisCalibrate($X$17,_xll.ohPack(O3:O57),X20,X21,IF($X$23,_xll.ohPack(T4:T58),),Y13:Y16,trigger)</f>
        <v>1</v>
      </c>
      <c r="AA24" s="1">
        <f t="shared" si="4"/>
        <v>21</v>
      </c>
      <c r="AB24" s="44" t="str">
        <f t="shared" si="5"/>
        <v>21M</v>
      </c>
      <c r="AC24" s="45">
        <f>_xll.qlCalendarAdvance(calendar,$AC$3,AB24,,,trigger)</f>
        <v>42919</v>
      </c>
      <c r="AD24" s="45">
        <f>_xll.qlInterestRateIndexMaturity($X$9,AC24,trigger)</f>
        <v>43103</v>
      </c>
      <c r="AE24" s="49">
        <f>_xll.qlTenorBasisValue($X$17,AC24,_xll.ohTrigger(trigger,$X$24))</f>
        <v>2.627851189110411E-3</v>
      </c>
      <c r="AF24" s="49">
        <f>_xll.qlTenorBasisForwardRate($X$17,AC24,_xll.ohTrigger(trigger,$X$24))</f>
        <v>1.4470147613032671E-3</v>
      </c>
      <c r="AG24" s="49">
        <f>_xll.qlTenorBasisForwardRate2($X$17,AC24,AD24,_xll.ohTrigger(trigger,$X$24))</f>
        <v>1.4470147613032671E-3</v>
      </c>
      <c r="AH24" s="49">
        <f>_xll.qlIndexFixing($X$9,_xll.qlInterestRateIndexFixingDate($X$9,AC24,trigger),TRUE,trigger)</f>
        <v>1.4065881174220851E-3</v>
      </c>
      <c r="AI24" s="52">
        <f t="shared" si="1"/>
        <v>0.40426643881181967</v>
      </c>
      <c r="AJ24" s="52">
        <f t="shared" si="3"/>
        <v>0.97206203767764521</v>
      </c>
      <c r="AZ24" s="45">
        <v>42935</v>
      </c>
      <c r="BA24" s="49">
        <f>_xll.qlTenorBasisForwardRate($X$17,AZ24,_xll.ohTrigger(trigger,$X$24))</f>
        <v>1.5327753279818961E-3</v>
      </c>
      <c r="BC24" s="45">
        <f>_xll.qlCalendarAdvance(calendar,BC23,"1D",,,trigger)</f>
        <v>42310</v>
      </c>
      <c r="BD24" s="49">
        <f>_xll.qlTenorBasisForwardRate($X$17,BC24,_xll.ohTrigger(trigger,$X$24))</f>
        <v>2.1361808891630683E-4</v>
      </c>
      <c r="BE24" s="49">
        <f>_xll.qlTenorBasisForwardRate($X$17,BC24,_xll.ohTrigger(trigger,$X$24))*_xll.qlInterpolationInterpolate($AJ$1,BC24,,trigger)</f>
        <v>2.5000000044194493E-4</v>
      </c>
      <c r="BF24" s="49">
        <f>_xll.qlIndexFixing($X$9,_xll.qlInterestRateIndexFixingDate($X$9,BC24,trigger),TRUE,trigger)</f>
        <v>2.5000000044194493E-4</v>
      </c>
      <c r="BG24" s="104">
        <f t="shared" si="2"/>
        <v>0.36381911525638105</v>
      </c>
    </row>
    <row r="25" spans="1:80" ht="11.25" customHeight="1" x14ac:dyDescent="0.2">
      <c r="A25" s="7" t="str">
        <f t="shared" si="10"/>
        <v>17M</v>
      </c>
      <c r="B25" s="7">
        <v>17</v>
      </c>
      <c r="C25" s="7" t="str">
        <f t="shared" si="7"/>
        <v>x23F</v>
      </c>
      <c r="D25" s="73"/>
      <c r="E25" s="73"/>
      <c r="F25" s="73"/>
      <c r="G25" s="7" t="str">
        <f t="shared" si="8"/>
        <v>Euribor6M</v>
      </c>
      <c r="H25" s="73"/>
      <c r="I25" s="7" t="str">
        <f t="shared" si="9"/>
        <v>EUR17x23F_Quote</v>
      </c>
      <c r="J25" s="7" t="str">
        <f>_xll.qlFraRateHelper(,I25,A25,G25,,,permanent,trigger,objectoverwrite)</f>
        <v>obj_0060e#0000</v>
      </c>
      <c r="K25" s="16" t="b">
        <v>1</v>
      </c>
      <c r="L25" s="19">
        <v>10</v>
      </c>
      <c r="M25" s="19">
        <v>1</v>
      </c>
      <c r="O25" s="26" t="str">
        <v>obj_00604</v>
      </c>
      <c r="P25" s="26" t="str">
        <f>_xll.qlRateHelperQuoteName(O24,trigger)</f>
        <v>EURAB6E5Y_Quote</v>
      </c>
      <c r="Q25" s="31">
        <f>_xll.qlRateHelperRate(O24,trigger)</f>
        <v>3.5299999999999997E-3</v>
      </c>
      <c r="R25" s="70">
        <f>_xll.qlRateHelperEarliestDate(O24,trigger)</f>
        <v>42279</v>
      </c>
      <c r="S25" s="70">
        <f>_xll.qlRateHelperPillarDate(O24,trigger)</f>
        <v>44106</v>
      </c>
      <c r="T25" s="37">
        <f>_xll.qlYieldTSDiscount($X$10,S25)</f>
        <v>0.99584003204814708</v>
      </c>
      <c r="U25" s="108">
        <v>0.99936042750466025</v>
      </c>
      <c r="W25" s="36" t="s">
        <v>4</v>
      </c>
      <c r="X25" s="84">
        <f t="array" ref="X25:X28">_xll.qlTenorBasisCoefficients(X17,X24)</f>
        <v>1.6257515350255566E-3</v>
      </c>
      <c r="AA25" s="1">
        <f t="shared" si="4"/>
        <v>22</v>
      </c>
      <c r="AB25" s="44" t="str">
        <f t="shared" si="5"/>
        <v>22M</v>
      </c>
      <c r="AC25" s="45">
        <f>_xll.qlCalendarAdvance(calendar,$AC$3,AB25,,,trigger)</f>
        <v>42949</v>
      </c>
      <c r="AD25" s="45">
        <f>_xll.qlInterestRateIndexMaturity($X$9,AC25,trigger)</f>
        <v>43133</v>
      </c>
      <c r="AE25" s="49">
        <f>_xll.qlTenorBasisValue($X$17,AC25,_xll.ohTrigger(trigger,$X$24))</f>
        <v>2.6485643472167766E-3</v>
      </c>
      <c r="AF25" s="49">
        <f>_xll.qlTenorBasisForwardRate($X$17,AC25,_xll.ohTrigger(trigger,$X$24))</f>
        <v>1.6103532640278906E-3</v>
      </c>
      <c r="AG25" s="49">
        <f>_xll.qlTenorBasisForwardRate2($X$17,AC25,AD25,_xll.ohTrigger(trigger,$X$24))</f>
        <v>1.6103532640278906E-3</v>
      </c>
      <c r="AH25" s="49">
        <f>_xll.qlIndexFixing($X$9,_xll.qlInterestRateIndexFixingDate($X$9,AC25,trigger),TRUE,trigger)</f>
        <v>1.5852986951400575E-3</v>
      </c>
      <c r="AI25" s="52">
        <f t="shared" si="1"/>
        <v>0.25054568887833156</v>
      </c>
      <c r="AJ25" s="52">
        <f t="shared" si="3"/>
        <v>0.98444156978005837</v>
      </c>
      <c r="AZ25" s="45">
        <v>42963</v>
      </c>
      <c r="BA25" s="49">
        <f>_xll.qlTenorBasisForwardRate($X$17,AZ25,_xll.ohTrigger(trigger,$X$24))</f>
        <v>1.6900607287073173E-3</v>
      </c>
      <c r="BC25" s="45">
        <f>_xll.qlCalendarAdvance(calendar,BC24,"1D",,,trigger)</f>
        <v>42311</v>
      </c>
      <c r="BD25" s="49">
        <f>_xll.qlTenorBasisForwardRate($X$17,BC25,_xll.ohTrigger(trigger,$X$24))</f>
        <v>2.1333259858822553E-4</v>
      </c>
      <c r="BE25" s="49">
        <f>_xll.qlTenorBasisForwardRate($X$17,BC25,_xll.ohTrigger(trigger,$X$24))*_xll.qlInterpolationInterpolate($AJ$1,BC25,,trigger)</f>
        <v>2.4922559992786021E-4</v>
      </c>
      <c r="BF25" s="49">
        <f>_xll.qlIndexFixing($X$9,_xll.qlInterestRateIndexFixingDate($X$9,BC25,trigger),TRUE,trigger)</f>
        <v>2.4986700738889117E-4</v>
      </c>
      <c r="BG25" s="104">
        <f t="shared" si="2"/>
        <v>0.36534408800665641</v>
      </c>
    </row>
    <row r="26" spans="1:80" ht="11.25" customHeight="1" x14ac:dyDescent="0.2">
      <c r="A26" s="8" t="str">
        <f t="shared" si="10"/>
        <v>18M</v>
      </c>
      <c r="B26" s="8">
        <v>18</v>
      </c>
      <c r="C26" s="8" t="str">
        <f t="shared" si="7"/>
        <v>x24F</v>
      </c>
      <c r="D26" s="74"/>
      <c r="E26" s="74"/>
      <c r="F26" s="74"/>
      <c r="G26" s="8" t="str">
        <f t="shared" si="8"/>
        <v>Euribor6M</v>
      </c>
      <c r="H26" s="74"/>
      <c r="I26" s="8" t="str">
        <f t="shared" si="9"/>
        <v>EUR18x24F_Quote</v>
      </c>
      <c r="J26" s="8" t="str">
        <f>_xll.qlFraRateHelper(,I26,A26,G26,,,permanent,trigger,objectoverwrite)</f>
        <v>obj_005e2#0000</v>
      </c>
      <c r="K26" s="17" t="b">
        <v>1</v>
      </c>
      <c r="L26" s="20">
        <v>10</v>
      </c>
      <c r="M26" s="20">
        <v>1</v>
      </c>
      <c r="O26" s="26" t="str">
        <v>obj_005f1</v>
      </c>
      <c r="P26" s="26" t="str">
        <f>_xll.qlRateHelperQuoteName(O25,trigger)</f>
        <v>EURAB6E6Y_Quote</v>
      </c>
      <c r="Q26" s="31">
        <f>_xll.qlRateHelperRate(O25,trigger)</f>
        <v>4.8399999999999997E-3</v>
      </c>
      <c r="R26" s="70">
        <f>_xll.qlRateHelperEarliestDate(O25,trigger)</f>
        <v>42279</v>
      </c>
      <c r="S26" s="70">
        <f>_xll.qlRateHelperPillarDate(O25,trigger)</f>
        <v>44473</v>
      </c>
      <c r="T26" s="37">
        <f>_xll.qlYieldTSDiscount($X$10,S26)</f>
        <v>0.98704074617305548</v>
      </c>
      <c r="U26" s="108">
        <v>0.99951591705439347</v>
      </c>
      <c r="W26" s="36" t="s">
        <v>7</v>
      </c>
      <c r="X26" s="84">
        <v>1.0413009673308688E-3</v>
      </c>
      <c r="AA26" s="1">
        <f t="shared" si="4"/>
        <v>23</v>
      </c>
      <c r="AB26" s="44" t="str">
        <f t="shared" si="5"/>
        <v>23M</v>
      </c>
      <c r="AC26" s="45">
        <f>_xll.qlCalendarAdvance(calendar,$AC$3,AB26,,,trigger)</f>
        <v>42982</v>
      </c>
      <c r="AD26" s="45">
        <f>_xll.qlInterestRateIndexMaturity($X$9,AC26,trigger)</f>
        <v>43164</v>
      </c>
      <c r="AE26" s="49">
        <f>_xll.qlTenorBasisValue($X$17,AC26,_xll.ohTrigger(trigger,$X$24))</f>
        <v>2.6698679229996448E-3</v>
      </c>
      <c r="AF26" s="49">
        <f>_xll.qlTenorBasisForwardRate($X$17,AC26,_xll.ohTrigger(trigger,$X$24))</f>
        <v>1.7950890856258759E-3</v>
      </c>
      <c r="AG26" s="49">
        <f>_xll.qlTenorBasisForwardRate2($X$17,AC26,AD26,_xll.ohTrigger(trigger,$X$24))</f>
        <v>1.7950890856258759E-3</v>
      </c>
      <c r="AH26" s="49">
        <f>_xll.qlIndexFixing($X$9,_xll.qlInterestRateIndexFixingDate($X$9,AC26,trigger),TRUE,trigger)</f>
        <v>1.807491775720165E-3</v>
      </c>
      <c r="AI26" s="52">
        <f t="shared" si="1"/>
        <v>-0.12402690094289121</v>
      </c>
      <c r="AJ26" s="52">
        <f t="shared" si="3"/>
        <v>1.0069092337497918</v>
      </c>
      <c r="AZ26" s="45">
        <v>42998</v>
      </c>
      <c r="BA26" s="49">
        <f>_xll.qlTenorBasisForwardRate($X$17,AZ26,_xll.ohTrigger(trigger,$X$24))</f>
        <v>1.8877910529959856E-3</v>
      </c>
      <c r="BC26" s="45">
        <f>_xll.qlCalendarAdvance(calendar,BC25,"1D",,,trigger)</f>
        <v>42312</v>
      </c>
      <c r="BD26" s="49">
        <f>_xll.qlTenorBasisForwardRate($X$17,BC26,_xll.ohTrigger(trigger,$X$24))</f>
        <v>2.1305676778299616E-4</v>
      </c>
      <c r="BE26" s="49">
        <f>_xll.qlTenorBasisForwardRate($X$17,BC26,_xll.ohTrigger(trigger,$X$24))*_xll.qlInterpolationInterpolate($AJ$1,BC26,,trigger)</f>
        <v>2.4846364262722496E-4</v>
      </c>
      <c r="BF26" s="49">
        <f>_xll.qlIndexFixing($X$9,_xll.qlInterestRateIndexFixingDate($X$9,BC26,trigger),TRUE,trigger)</f>
        <v>2.4965351664249118E-4</v>
      </c>
      <c r="BG26" s="104">
        <f t="shared" si="2"/>
        <v>0.36596748859495015</v>
      </c>
    </row>
    <row r="27" spans="1:80" ht="11.25" customHeight="1" x14ac:dyDescent="0.2">
      <c r="A27" s="7" t="s">
        <v>15</v>
      </c>
      <c r="B27" s="7" t="s">
        <v>14</v>
      </c>
      <c r="C27" s="73"/>
      <c r="D27" s="7" t="s">
        <v>17</v>
      </c>
      <c r="E27" s="7" t="s">
        <v>16</v>
      </c>
      <c r="F27" s="7" t="s">
        <v>18</v>
      </c>
      <c r="G27" s="7" t="str">
        <f t="shared" si="8"/>
        <v>Euribor6M</v>
      </c>
      <c r="H27" s="9">
        <v>0</v>
      </c>
      <c r="I27" s="10" t="str">
        <f t="shared" ref="I27:I63" si="12">"EURAB6E"&amp;A27&amp;"_Quote"</f>
        <v>EURAB6E1Y_Quote</v>
      </c>
      <c r="J27" s="11" t="str">
        <f>_xll.qlSwapRateHelper2(,I27,2,A27,calendar,D27,E27,F27,$G$27,H27,B27,BaseCurve,,,,trigger)</f>
        <v>obj_00603#0000</v>
      </c>
      <c r="K27" s="16" t="b">
        <v>0</v>
      </c>
      <c r="L27" s="19">
        <v>10</v>
      </c>
      <c r="M27" s="19">
        <v>1</v>
      </c>
      <c r="O27" s="26" t="str">
        <v>obj_005ec</v>
      </c>
      <c r="P27" s="26" t="str">
        <f>_xll.qlRateHelperQuoteName(O26,trigger)</f>
        <v>EURAB6E7Y_Quote</v>
      </c>
      <c r="Q27" s="31">
        <f>_xll.qlRateHelperRate(O26,trigger)</f>
        <v>6.1700000000000001E-3</v>
      </c>
      <c r="R27" s="70">
        <f>_xll.qlRateHelperEarliestDate(O26,trigger)</f>
        <v>42279</v>
      </c>
      <c r="S27" s="70">
        <f>_xll.qlRateHelperPillarDate(O26,trigger)</f>
        <v>44837</v>
      </c>
      <c r="T27" s="37">
        <f>_xll.qlYieldTSDiscount($X$10,S27)</f>
        <v>0.9754614959886162</v>
      </c>
      <c r="U27" s="108">
        <v>0.99964453300981193</v>
      </c>
      <c r="W27" s="36" t="s">
        <v>5</v>
      </c>
      <c r="X27" s="84">
        <v>0.19556252147120015</v>
      </c>
      <c r="AA27" s="1">
        <f t="shared" si="4"/>
        <v>24</v>
      </c>
      <c r="AB27" s="44" t="str">
        <f t="shared" si="5"/>
        <v>24M</v>
      </c>
      <c r="AC27" s="45">
        <f>_xll.qlCalendarAdvance(calendar,$AC$3,AB27,,,trigger)</f>
        <v>43010</v>
      </c>
      <c r="AD27" s="45">
        <f>_xll.qlInterestRateIndexMaturity($X$9,AC27,trigger)</f>
        <v>43193</v>
      </c>
      <c r="AE27" s="49">
        <f>_xll.qlTenorBasisValue($X$17,AC27,_xll.ohTrigger(trigger,$X$24))</f>
        <v>2.6867612417430572E-3</v>
      </c>
      <c r="AF27" s="49">
        <f>_xll.qlTenorBasisForwardRate($X$17,AC27,_xll.ohTrigger(trigger,$X$24))</f>
        <v>1.9670900345879318E-3</v>
      </c>
      <c r="AG27" s="49">
        <f>_xll.qlTenorBasisForwardRate2($X$17,AC27,AD27,_xll.ohTrigger(trigger,$X$24))</f>
        <v>1.9670900345879318E-3</v>
      </c>
      <c r="AH27" s="49">
        <f>_xll.qlIndexFixing($X$9,_xll.qlInterestRateIndexFixingDate($X$9,AC27,trigger),TRUE,trigger)</f>
        <v>2.0097926637583584E-3</v>
      </c>
      <c r="AI27" s="52">
        <f t="shared" si="1"/>
        <v>-0.42702629170426626</v>
      </c>
      <c r="AJ27" s="52">
        <f t="shared" si="3"/>
        <v>1.0217085280386631</v>
      </c>
      <c r="AZ27" s="45">
        <v>43026</v>
      </c>
      <c r="BA27" s="49">
        <f>_xll.qlTenorBasisForwardRate($X$17,AZ27,_xll.ohTrigger(trigger,$X$24))</f>
        <v>2.0626341381133153E-3</v>
      </c>
      <c r="BC27" s="45">
        <f>_xll.qlCalendarAdvance(calendar,BC26,"1D",,,trigger)</f>
        <v>42313</v>
      </c>
      <c r="BD27" s="49">
        <f>_xll.qlTenorBasisForwardRate($X$17,BC27,_xll.ohTrigger(trigger,$X$24))</f>
        <v>2.1279020544332227E-4</v>
      </c>
      <c r="BE27" s="49">
        <f>_xll.qlTenorBasisForwardRate($X$17,BC27,_xll.ohTrigger(trigger,$X$24))*_xll.qlInterpolationInterpolate($AJ$1,BC27,,trigger)</f>
        <v>2.4771361349434782E-4</v>
      </c>
      <c r="BF27" s="49">
        <f>_xll.qlIndexFixing($X$9,_xll.qlInterestRateIndexFixingDate($X$9,BC27,trigger),TRUE,trigger)</f>
        <v>2.493642579046498E-4</v>
      </c>
      <c r="BG27" s="104">
        <f t="shared" si="2"/>
        <v>0.36574052461327539</v>
      </c>
    </row>
    <row r="28" spans="1:80" ht="11.25" customHeight="1" x14ac:dyDescent="0.2">
      <c r="A28" s="7" t="s">
        <v>19</v>
      </c>
      <c r="B28" s="7" t="s">
        <v>14</v>
      </c>
      <c r="C28" s="73"/>
      <c r="D28" s="7" t="s">
        <v>17</v>
      </c>
      <c r="E28" s="7" t="s">
        <v>16</v>
      </c>
      <c r="F28" s="7" t="s">
        <v>18</v>
      </c>
      <c r="G28" s="7" t="str">
        <f t="shared" si="8"/>
        <v>Euribor6M</v>
      </c>
      <c r="H28" s="9">
        <v>0</v>
      </c>
      <c r="I28" s="10" t="str">
        <f t="shared" si="12"/>
        <v>EURAB6E15M_Quote</v>
      </c>
      <c r="J28" s="11" t="str">
        <f>_xll.qlSwapRateHelper2(,I28,2,A28,calendar,D28,E28,F28,$G$27,H28,B28,BaseCurve,,,,trigger)</f>
        <v>obj_005ee#0000</v>
      </c>
      <c r="K28" s="16" t="b">
        <v>0</v>
      </c>
      <c r="L28" s="19">
        <v>10</v>
      </c>
      <c r="M28" s="19">
        <v>1</v>
      </c>
      <c r="O28" s="26" t="str">
        <v>obj_0060f</v>
      </c>
      <c r="P28" s="26" t="str">
        <f>_xll.qlRateHelperQuoteName(O27,trigger)</f>
        <v>EURAB6E8Y_Quote</v>
      </c>
      <c r="Q28" s="31">
        <f>_xll.qlRateHelperRate(O27,trigger)</f>
        <v>7.4399999999999996E-3</v>
      </c>
      <c r="R28" s="70">
        <f>_xll.qlRateHelperEarliestDate(O27,trigger)</f>
        <v>42279</v>
      </c>
      <c r="S28" s="70">
        <f>_xll.qlRateHelperPillarDate(O27,trigger)</f>
        <v>45201</v>
      </c>
      <c r="T28" s="37">
        <f>_xll.qlYieldTSDiscount($X$10,S28)</f>
        <v>0.96170814308529784</v>
      </c>
      <c r="U28" s="108">
        <v>0.99974057392431703</v>
      </c>
      <c r="W28" s="36" t="s">
        <v>6</v>
      </c>
      <c r="X28" s="84">
        <v>1.7823317242388845E-4</v>
      </c>
      <c r="AA28" s="1">
        <f t="shared" si="4"/>
        <v>25</v>
      </c>
      <c r="AB28" s="44" t="str">
        <f t="shared" si="5"/>
        <v>25M</v>
      </c>
      <c r="AC28" s="45">
        <f>_xll.qlCalendarAdvance(calendar,$AC$3,AB28,,,trigger)</f>
        <v>43041</v>
      </c>
      <c r="AD28" s="45">
        <f>_xll.qlInterestRateIndexMaturity($X$9,AC28,trigger)</f>
        <v>43222</v>
      </c>
      <c r="AE28" s="49">
        <f>_xll.qlTenorBasisValue($X$17,AC28,_xll.ohTrigger(trigger,$X$24))</f>
        <v>2.7042345047308216E-3</v>
      </c>
      <c r="AF28" s="49">
        <f>_xll.qlTenorBasisForwardRate($X$17,AC28,_xll.ohTrigger(trigger,$X$24))</f>
        <v>2.1532713543410712E-3</v>
      </c>
      <c r="AG28" s="49">
        <f>_xll.qlTenorBasisForwardRate2($X$17,AC28,AD28,_xll.ohTrigger(trigger,$X$24))</f>
        <v>2.1532713543410712E-3</v>
      </c>
      <c r="AH28" s="49">
        <f>_xll.qlIndexFixing($X$9,_xll.qlInterestRateIndexFixingDate($X$9,AC28,trigger),TRUE,trigger)</f>
        <v>2.2240482223035121E-3</v>
      </c>
      <c r="AI28" s="52">
        <f t="shared" si="1"/>
        <v>-0.70776867962440893</v>
      </c>
      <c r="AJ28" s="52">
        <f t="shared" si="3"/>
        <v>1.0328694606092039</v>
      </c>
      <c r="AZ28" s="45">
        <v>43054</v>
      </c>
      <c r="BA28" s="49">
        <f>_xll.qlTenorBasisForwardRate($X$17,AZ28,_xll.ohTrigger(trigger,$X$24))</f>
        <v>2.2356586256905074E-3</v>
      </c>
      <c r="BC28" s="45">
        <f>_xll.qlCalendarAdvance(calendar,BC27,"1D",,,trigger)</f>
        <v>42314</v>
      </c>
      <c r="BD28" s="49">
        <f>_xll.qlTenorBasisForwardRate($X$17,BC28,_xll.ohTrigger(trigger,$X$24))</f>
        <v>2.1253252051058979E-4</v>
      </c>
      <c r="BE28" s="49">
        <f>_xll.qlTenorBasisForwardRate($X$17,BC28,_xll.ohTrigger(trigger,$X$24))*_xll.qlInterpolationInterpolate($AJ$1,BC28,,trigger)</f>
        <v>2.4697500071034826E-4</v>
      </c>
      <c r="BF28" s="49">
        <f>_xll.qlIndexFixing($X$9,_xll.qlInterestRateIndexFixingDate($X$9,BC28,trigger),TRUE,trigger)</f>
        <v>2.4900396088210324E-4</v>
      </c>
      <c r="BG28" s="104">
        <f t="shared" si="2"/>
        <v>0.36471440371513447</v>
      </c>
    </row>
    <row r="29" spans="1:80" ht="11.25" customHeight="1" x14ac:dyDescent="0.2">
      <c r="A29" s="7" t="s">
        <v>20</v>
      </c>
      <c r="B29" s="7" t="s">
        <v>14</v>
      </c>
      <c r="C29" s="73"/>
      <c r="D29" s="7" t="s">
        <v>17</v>
      </c>
      <c r="E29" s="7" t="s">
        <v>16</v>
      </c>
      <c r="F29" s="7" t="s">
        <v>18</v>
      </c>
      <c r="G29" s="7" t="str">
        <f t="shared" si="8"/>
        <v>Euribor6M</v>
      </c>
      <c r="H29" s="9">
        <v>0</v>
      </c>
      <c r="I29" s="10" t="str">
        <f t="shared" si="12"/>
        <v>EURAB6E18M_Quote</v>
      </c>
      <c r="J29" s="11" t="str">
        <f>_xll.qlSwapRateHelper2(,I29,2,A29,calendar,D29,E29,F29,$G$27,H29,B29,BaseCurve,,,,trigger)</f>
        <v>obj_005f3#0000</v>
      </c>
      <c r="K29" s="16" t="b">
        <v>0</v>
      </c>
      <c r="L29" s="19">
        <v>10</v>
      </c>
      <c r="M29" s="19">
        <v>1</v>
      </c>
      <c r="O29" s="26" t="str">
        <v>obj_005e5</v>
      </c>
      <c r="P29" s="26" t="str">
        <f>_xll.qlRateHelperQuoteName(O28,trigger)</f>
        <v>EURAB6E9Y_Quote</v>
      </c>
      <c r="Q29" s="31">
        <f>_xll.qlRateHelperRate(O28,trigger)</f>
        <v>8.6099999999999996E-3</v>
      </c>
      <c r="R29" s="70">
        <f>_xll.qlRateHelperEarliestDate(O28,trigger)</f>
        <v>42279</v>
      </c>
      <c r="S29" s="70">
        <f>_xll.qlRateHelperPillarDate(O28,trigger)</f>
        <v>45567</v>
      </c>
      <c r="T29" s="37">
        <f>_xll.qlYieldTSDiscount($X$10,S29)</f>
        <v>0.94622952452831366</v>
      </c>
      <c r="U29" s="108">
        <v>0.99992898030214117</v>
      </c>
      <c r="AA29" s="1">
        <f t="shared" si="4"/>
        <v>26</v>
      </c>
      <c r="AB29" s="44" t="str">
        <f t="shared" si="5"/>
        <v>26M</v>
      </c>
      <c r="AC29" s="45">
        <f>_xll.qlCalendarAdvance(calendar,$AC$3,AB29,,,trigger)</f>
        <v>43073</v>
      </c>
      <c r="AD29" s="45">
        <f>_xll.qlInterestRateIndexMaturity($X$9,AC29,trigger)</f>
        <v>43255</v>
      </c>
      <c r="AE29" s="49">
        <f>_xll.qlTenorBasisValue($X$17,AC29,_xll.ohTrigger(trigger,$X$24))</f>
        <v>2.7209540960954578E-3</v>
      </c>
      <c r="AF29" s="49">
        <f>_xll.qlTenorBasisForwardRate($X$17,AC29,_xll.ohTrigger(trigger,$X$24))</f>
        <v>2.3611901271117629E-3</v>
      </c>
      <c r="AG29" s="49">
        <f>_xll.qlTenorBasisForwardRate2($X$17,AC29,AD29,_xll.ohTrigger(trigger,$X$24))</f>
        <v>2.3611901271117629E-3</v>
      </c>
      <c r="AH29" s="49">
        <f>_xll.qlIndexFixing($X$9,_xll.qlInterestRateIndexFixingDate($X$9,AC29,trigger),TRUE,trigger)</f>
        <v>2.4576859626188998E-3</v>
      </c>
      <c r="AI29" s="52">
        <f t="shared" si="1"/>
        <v>-0.96495835507136829</v>
      </c>
      <c r="AJ29" s="52">
        <f t="shared" si="3"/>
        <v>1.040867456796108</v>
      </c>
      <c r="AZ29" s="45">
        <v>43089</v>
      </c>
      <c r="BA29" s="49">
        <f>_xll.qlTenorBasisForwardRate($X$17,AZ29,_xll.ohTrigger(trigger,$X$24))</f>
        <v>2.4657800957382562E-3</v>
      </c>
      <c r="BC29" s="45">
        <f>_xll.qlCalendarAdvance(calendar,BC28,"1D",,,trigger)</f>
        <v>42317</v>
      </c>
      <c r="BD29" s="49">
        <f>_xll.qlTenorBasisForwardRate($X$17,BC29,_xll.ohTrigger(trigger,$X$24))</f>
        <v>2.1180881953847326E-4</v>
      </c>
      <c r="BE29" s="49">
        <f>_xll.qlTenorBasisForwardRate($X$17,BC29,_xll.ohTrigger(trigger,$X$24))*_xll.qlInterpolationInterpolate($AJ$1,BC29,,trigger)</f>
        <v>2.4482259065408733E-4</v>
      </c>
      <c r="BF29" s="49">
        <f>_xll.qlIndexFixing($X$9,_xll.qlInterestRateIndexFixingDate($X$9,BC29,trigger),TRUE,trigger)</f>
        <v>2.4754413723464372E-4</v>
      </c>
      <c r="BG29" s="104">
        <f t="shared" si="2"/>
        <v>0.3573531769617046</v>
      </c>
    </row>
    <row r="30" spans="1:80" ht="11.25" customHeight="1" x14ac:dyDescent="0.2">
      <c r="A30" s="7" t="s">
        <v>21</v>
      </c>
      <c r="B30" s="7" t="s">
        <v>14</v>
      </c>
      <c r="C30" s="73"/>
      <c r="D30" s="7" t="s">
        <v>17</v>
      </c>
      <c r="E30" s="7" t="s">
        <v>16</v>
      </c>
      <c r="F30" s="7" t="s">
        <v>18</v>
      </c>
      <c r="G30" s="7" t="str">
        <f t="shared" si="8"/>
        <v>Euribor6M</v>
      </c>
      <c r="H30" s="9">
        <v>0</v>
      </c>
      <c r="I30" s="10" t="str">
        <f t="shared" si="12"/>
        <v>EURAB6E21M_Quote</v>
      </c>
      <c r="J30" s="11" t="str">
        <f>_xll.qlSwapRateHelper2(,I30,2,A30,calendar,D30,E30,F30,$G$27,H30,B30,BaseCurve,,,,trigger)</f>
        <v>obj_00611#0000</v>
      </c>
      <c r="K30" s="16" t="b">
        <v>0</v>
      </c>
      <c r="L30" s="19">
        <v>10</v>
      </c>
      <c r="M30" s="19">
        <v>1</v>
      </c>
      <c r="O30" s="26" t="str">
        <v>obj_005fb</v>
      </c>
      <c r="P30" s="26" t="str">
        <f>_xll.qlRateHelperQuoteName(O29,trigger)</f>
        <v>EURAB6E10Y_Quote</v>
      </c>
      <c r="Q30" s="31">
        <f>_xll.qlRateHelperRate(O29,trigger)</f>
        <v>9.6499999999999989E-3</v>
      </c>
      <c r="R30" s="70">
        <f>_xll.qlRateHelperEarliestDate(O29,trigger)</f>
        <v>42279</v>
      </c>
      <c r="S30" s="70">
        <f>_xll.qlRateHelperPillarDate(O29,trigger)</f>
        <v>45932</v>
      </c>
      <c r="T30" s="37">
        <f>_xll.qlYieldTSDiscount($X$10,S30)</f>
        <v>0.92985452389904155</v>
      </c>
      <c r="U30" s="108">
        <v>1.0000107543539578</v>
      </c>
      <c r="AA30" s="1">
        <f t="shared" si="4"/>
        <v>27</v>
      </c>
      <c r="AB30" s="44" t="str">
        <f t="shared" si="5"/>
        <v>27M</v>
      </c>
      <c r="AC30" s="45">
        <f>_xll.qlCalendarAdvance(calendar,$AC$3,AB30,,,trigger)</f>
        <v>43102</v>
      </c>
      <c r="AD30" s="45">
        <f>_xll.qlInterestRateIndexMaturity($X$9,AC30,trigger)</f>
        <v>43283</v>
      </c>
      <c r="AE30" s="49">
        <f>_xll.qlTenorBasisValue($X$17,AC30,_xll.ohTrigger(trigger,$X$24))</f>
        <v>2.7349836660142831E-3</v>
      </c>
      <c r="AF30" s="49">
        <f>_xll.qlTenorBasisForwardRate($X$17,AC30,_xll.ohTrigger(trigger,$X$24))</f>
        <v>2.54844255990712E-3</v>
      </c>
      <c r="AG30" s="49">
        <f>_xll.qlTenorBasisForwardRate2($X$17,AC30,AD30,_xll.ohTrigger(trigger,$X$24))</f>
        <v>2.54844255990712E-3</v>
      </c>
      <c r="AH30" s="49">
        <f>_xll.qlIndexFixing($X$9,_xll.qlInterestRateIndexFixingDate($X$9,AC30,trigger),TRUE,trigger)</f>
        <v>2.6637460620716168E-3</v>
      </c>
      <c r="AI30" s="52">
        <f t="shared" si="1"/>
        <v>-1.1530350216449681</v>
      </c>
      <c r="AJ30" s="52">
        <f t="shared" si="3"/>
        <v>1.0452446933584012</v>
      </c>
      <c r="AZ30" s="45">
        <v>43117</v>
      </c>
      <c r="BA30" s="49">
        <f>_xll.qlTenorBasisForwardRate($X$17,AZ30,_xll.ohTrigger(trigger,$X$24))</f>
        <v>2.6489732621861411E-3</v>
      </c>
      <c r="BC30" s="45">
        <f>_xll.qlCalendarAdvance(calendar,BC29,"1D",,,trigger)</f>
        <v>42318</v>
      </c>
      <c r="BD30" s="49">
        <f>_xll.qlTenorBasisForwardRate($X$17,BC30,_xll.ohTrigger(trigger,$X$24))</f>
        <v>2.1158273361266832E-4</v>
      </c>
      <c r="BE30" s="49">
        <f>_xll.qlTenorBasisForwardRate($X$17,BC30,_xll.ohTrigger(trigger,$X$24))*_xll.qlInterpolationInterpolate($AJ$1,BC30,,trigger)</f>
        <v>2.4412458960387475E-4</v>
      </c>
      <c r="BF30" s="49">
        <f>_xll.qlIndexFixing($X$9,_xll.qlInterestRateIndexFixingDate($X$9,BC30,trigger),TRUE,trigger)</f>
        <v>2.4694698421178965E-4</v>
      </c>
      <c r="BG30" s="104">
        <f t="shared" si="2"/>
        <v>0.35364250599121339</v>
      </c>
    </row>
    <row r="31" spans="1:80" ht="11.25" customHeight="1" x14ac:dyDescent="0.2">
      <c r="A31" s="7" t="s">
        <v>22</v>
      </c>
      <c r="B31" s="7" t="s">
        <v>14</v>
      </c>
      <c r="C31" s="73"/>
      <c r="D31" s="7" t="s">
        <v>17</v>
      </c>
      <c r="E31" s="7" t="s">
        <v>16</v>
      </c>
      <c r="F31" s="7" t="s">
        <v>18</v>
      </c>
      <c r="G31" s="7" t="str">
        <f t="shared" si="8"/>
        <v>Euribor6M</v>
      </c>
      <c r="H31" s="9">
        <v>0</v>
      </c>
      <c r="I31" s="10" t="str">
        <f t="shared" si="12"/>
        <v>EURAB6E2Y_Quote</v>
      </c>
      <c r="J31" s="11" t="str">
        <f>_xll.qlSwapRateHelper2(,I31,2,A31,calendar,D31,E31,F31,$G$27,H31,B31,BaseCurve,,,,trigger)</f>
        <v>obj_005dc#0000</v>
      </c>
      <c r="K31" s="16" t="b">
        <v>0</v>
      </c>
      <c r="L31" s="19">
        <v>10</v>
      </c>
      <c r="M31" s="19">
        <v>1</v>
      </c>
      <c r="O31" s="26" t="str">
        <v>obj_005f6</v>
      </c>
      <c r="P31" s="26" t="str">
        <f>_xll.qlRateHelperQuoteName(O30,trigger)</f>
        <v>EURAB6E11Y_Quote</v>
      </c>
      <c r="Q31" s="31">
        <f>_xll.qlRateHelperRate(O30,trigger)</f>
        <v>1.0589999999999999E-2</v>
      </c>
      <c r="R31" s="70">
        <f>_xll.qlRateHelperEarliestDate(O30,trigger)</f>
        <v>42279</v>
      </c>
      <c r="S31" s="70">
        <f>_xll.qlRateHelperPillarDate(O30,trigger)</f>
        <v>46297</v>
      </c>
      <c r="T31" s="37">
        <f>_xll.qlYieldTSDiscount($X$10,S31)</f>
        <v>0.91256448940921786</v>
      </c>
      <c r="U31" s="108">
        <v>1.0001270711493013</v>
      </c>
      <c r="W31" s="1" t="s">
        <v>157</v>
      </c>
      <c r="AA31" s="1">
        <f t="shared" si="4"/>
        <v>28</v>
      </c>
      <c r="AB31" s="44" t="str">
        <f t="shared" si="5"/>
        <v>28M</v>
      </c>
      <c r="AC31" s="45">
        <f>_xll.qlCalendarAdvance(calendar,$AC$3,AB31,,,trigger)</f>
        <v>43133</v>
      </c>
      <c r="AD31" s="45">
        <f>_xll.qlInterestRateIndexMaturity($X$9,AC31,trigger)</f>
        <v>43314</v>
      </c>
      <c r="AE31" s="49">
        <f>_xll.qlTenorBasisValue($X$17,AC31,_xll.ohTrigger(trigger,$X$24))</f>
        <v>2.7488347471559212E-3</v>
      </c>
      <c r="AF31" s="49">
        <f>_xll.qlTenorBasisForwardRate($X$17,AC31,_xll.ohTrigger(trigger,$X$24))</f>
        <v>2.7576762148469871E-3</v>
      </c>
      <c r="AG31" s="49">
        <f>_xll.qlTenorBasisForwardRate2($X$17,AC31,AD31,_xll.ohTrigger(trigger,$X$24))</f>
        <v>2.7576762148469871E-3</v>
      </c>
      <c r="AH31" s="49">
        <f>_xll.qlIndexFixing($X$9,_xll.qlInterestRateIndexFixingDate($X$9,AC31,trigger),TRUE,trigger)</f>
        <v>2.8892222920043264E-3</v>
      </c>
      <c r="AI31" s="52">
        <f t="shared" si="1"/>
        <v>-1.315460771573393</v>
      </c>
      <c r="AJ31" s="52">
        <f t="shared" si="3"/>
        <v>1.0477017847306045</v>
      </c>
      <c r="AZ31" s="45">
        <v>43152</v>
      </c>
      <c r="BA31" s="49">
        <f>_xll.qlTenorBasisForwardRate($X$17,AZ31,_xll.ohTrigger(trigger,$X$24))</f>
        <v>2.8887388434789153E-3</v>
      </c>
      <c r="BC31" s="45">
        <f>_xll.qlCalendarAdvance(calendar,BC30,"1D",,,trigger)</f>
        <v>42319</v>
      </c>
      <c r="BD31" s="49">
        <f>_xll.qlTenorBasisForwardRate($X$17,BC31,_xll.ohTrigger(trigger,$X$24))</f>
        <v>2.1136356978053089E-4</v>
      </c>
      <c r="BE31" s="49">
        <f>_xll.qlTenorBasisForwardRate($X$17,BC31,_xll.ohTrigger(trigger,$X$24))*_xll.qlInterpolationInterpolate($AJ$1,BC31,,trigger)</f>
        <v>2.4343549421030255E-4</v>
      </c>
      <c r="BF31" s="49">
        <f>_xll.qlIndexFixing($X$9,_xll.qlInterestRateIndexFixingDate($X$9,BC31,trigger),TRUE,trigger)</f>
        <v>2.4630244147656147E-4</v>
      </c>
      <c r="BG31" s="104">
        <f t="shared" si="2"/>
        <v>0.34938871696030582</v>
      </c>
    </row>
    <row r="32" spans="1:80" ht="11.25" customHeight="1" x14ac:dyDescent="0.2">
      <c r="A32" s="7" t="s">
        <v>23</v>
      </c>
      <c r="B32" s="7" t="s">
        <v>14</v>
      </c>
      <c r="C32" s="73"/>
      <c r="D32" s="7" t="s">
        <v>17</v>
      </c>
      <c r="E32" s="7" t="s">
        <v>16</v>
      </c>
      <c r="F32" s="7" t="s">
        <v>18</v>
      </c>
      <c r="G32" s="7" t="str">
        <f t="shared" si="8"/>
        <v>Euribor6M</v>
      </c>
      <c r="H32" s="9">
        <v>0</v>
      </c>
      <c r="I32" s="10" t="str">
        <f t="shared" si="12"/>
        <v>EURAB6E3Y_Quote</v>
      </c>
      <c r="J32" s="11" t="str">
        <f>_xll.qlSwapRateHelper2(,I32,2,A32,calendar,D32,E32,F32,$G$27,H32,B32,BaseCurve,,,,trigger)</f>
        <v>obj_005f8#0000</v>
      </c>
      <c r="K32" s="16" t="b">
        <v>1</v>
      </c>
      <c r="L32" s="19">
        <v>10</v>
      </c>
      <c r="M32" s="19">
        <v>1</v>
      </c>
      <c r="O32" s="26" t="str">
        <v>obj_0060a</v>
      </c>
      <c r="P32" s="26" t="str">
        <f>_xll.qlRateHelperQuoteName(O31,trigger)</f>
        <v>EURAB6E12Y_Quote</v>
      </c>
      <c r="Q32" s="31">
        <f>_xll.qlRateHelperRate(O31,trigger)</f>
        <v>1.1430000000000001E-2</v>
      </c>
      <c r="R32" s="70">
        <f>_xll.qlRateHelperEarliestDate(O31,trigger)</f>
        <v>42279</v>
      </c>
      <c r="S32" s="70">
        <f>_xll.qlRateHelperPillarDate(O31,trigger)</f>
        <v>46664</v>
      </c>
      <c r="T32" s="37">
        <f>_xll.qlYieldTSDiscount($X$10,S32)</f>
        <v>0.89485640721417847</v>
      </c>
      <c r="U32" s="108">
        <v>1.0000524144404574</v>
      </c>
      <c r="W32" s="36" t="s">
        <v>151</v>
      </c>
      <c r="X32" s="105">
        <f>_xlfn.STDEV.P(U3:U54)</f>
        <v>4.7851199668186983E-4</v>
      </c>
      <c r="AA32" s="1">
        <f t="shared" si="4"/>
        <v>29</v>
      </c>
      <c r="AB32" s="44" t="str">
        <f t="shared" si="5"/>
        <v>29M</v>
      </c>
      <c r="AC32" s="45">
        <f>_xll.qlCalendarAdvance(calendar,$AC$3,AB32,,,trigger)</f>
        <v>43161</v>
      </c>
      <c r="AD32" s="45">
        <f>_xll.qlInterestRateIndexMaturity($X$9,AC32,trigger)</f>
        <v>43346</v>
      </c>
      <c r="AE32" s="49">
        <f>_xll.qlTenorBasisValue($X$17,AC32,_xll.ohTrigger(trigger,$X$24))</f>
        <v>2.7603559541750301E-3</v>
      </c>
      <c r="AF32" s="49">
        <f>_xll.qlTenorBasisForwardRate($X$17,AC32,_xll.ohTrigger(trigger,$X$24))</f>
        <v>2.9660140925670355E-3</v>
      </c>
      <c r="AG32" s="49">
        <f>_xll.qlTenorBasisForwardRate2($X$17,AC32,AD32,_xll.ohTrigger(trigger,$X$24))</f>
        <v>2.9660140925670355E-3</v>
      </c>
      <c r="AH32" s="49">
        <f>_xll.qlIndexFixing($X$9,_xll.qlInterestRateIndexFixingDate($X$9,AC32,trigger),TRUE,trigger)</f>
        <v>3.1088625116441272E-3</v>
      </c>
      <c r="AI32" s="52">
        <f t="shared" si="1"/>
        <v>-1.4284841907709172</v>
      </c>
      <c r="AJ32" s="52">
        <f t="shared" si="3"/>
        <v>1.0481617465793829</v>
      </c>
      <c r="AZ32" s="45">
        <v>43180</v>
      </c>
      <c r="BA32" s="49">
        <f>_xll.qlTenorBasisForwardRate($X$17,AZ32,_xll.ohTrigger(trigger,$X$24))</f>
        <v>3.0968174266398233E-3</v>
      </c>
      <c r="BC32" s="45">
        <f>_xll.qlCalendarAdvance(calendar,BC31,"1D",,,trigger)</f>
        <v>42320</v>
      </c>
      <c r="BD32" s="49">
        <f>_xll.qlTenorBasisForwardRate($X$17,BC32,_xll.ohTrigger(trigger,$X$24))</f>
        <v>2.1115093697202745E-4</v>
      </c>
      <c r="BE32" s="49">
        <f>_xll.qlTenorBasisForwardRate($X$17,BC32,_xll.ohTrigger(trigger,$X$24))*_xll.qlInterpolationInterpolate($AJ$1,BC32,,trigger)</f>
        <v>2.4275481201160338E-4</v>
      </c>
      <c r="BF32" s="49">
        <f>_xll.qlIndexFixing($X$9,_xll.qlInterestRateIndexFixingDate($X$9,BC32,trigger),TRUE,trigger)</f>
        <v>2.4561523874228356E-4</v>
      </c>
      <c r="BG32" s="104">
        <f t="shared" si="2"/>
        <v>0.34464301770256112</v>
      </c>
    </row>
    <row r="33" spans="1:59" ht="11.25" customHeight="1" x14ac:dyDescent="0.2">
      <c r="A33" s="7" t="s">
        <v>24</v>
      </c>
      <c r="B33" s="7" t="s">
        <v>14</v>
      </c>
      <c r="C33" s="73"/>
      <c r="D33" s="7" t="s">
        <v>17</v>
      </c>
      <c r="E33" s="7" t="s">
        <v>16</v>
      </c>
      <c r="F33" s="7" t="s">
        <v>18</v>
      </c>
      <c r="G33" s="7" t="str">
        <f t="shared" si="8"/>
        <v>Euribor6M</v>
      </c>
      <c r="H33" s="9">
        <v>0</v>
      </c>
      <c r="I33" s="10" t="str">
        <f t="shared" si="12"/>
        <v>EURAB6E4Y_Quote</v>
      </c>
      <c r="J33" s="11" t="str">
        <f>_xll.qlSwapRateHelper2(,I33,2,A33,calendar,D33,E33,F33,$G$27,H33,B33,BaseCurve,,,,trigger)</f>
        <v>obj_00606#0000</v>
      </c>
      <c r="K33" s="16" t="b">
        <v>1</v>
      </c>
      <c r="L33" s="19">
        <v>10</v>
      </c>
      <c r="M33" s="19">
        <v>1</v>
      </c>
      <c r="O33" s="26" t="str">
        <v>obj_0060b</v>
      </c>
      <c r="P33" s="26" t="str">
        <f>_xll.qlRateHelperQuoteName(O32,trigger)</f>
        <v>EURAB6E13Y_Quote</v>
      </c>
      <c r="Q33" s="31">
        <f>_xll.qlRateHelperRate(O32,trigger)</f>
        <v>1.2159999999999999E-2</v>
      </c>
      <c r="R33" s="70">
        <f>_xll.qlRateHelperEarliestDate(O32,trigger)</f>
        <v>42279</v>
      </c>
      <c r="S33" s="70">
        <f>_xll.qlRateHelperPillarDate(O32,trigger)</f>
        <v>47028</v>
      </c>
      <c r="T33" s="37">
        <f>_xll.qlYieldTSDiscount($X$10,S33)</f>
        <v>0.87707566877497034</v>
      </c>
      <c r="U33" s="108">
        <v>1.0000695293598327</v>
      </c>
      <c r="W33" s="36" t="s">
        <v>152</v>
      </c>
      <c r="X33" s="109">
        <f>AVERAGE(U3:U54)</f>
        <v>0.99990489718980669</v>
      </c>
      <c r="AA33" s="1">
        <f t="shared" si="4"/>
        <v>30</v>
      </c>
      <c r="AB33" s="44" t="str">
        <f t="shared" si="5"/>
        <v>30M</v>
      </c>
      <c r="AC33" s="45">
        <f>_xll.qlCalendarAdvance(calendar,$AC$3,AB33,,,trigger)</f>
        <v>43193</v>
      </c>
      <c r="AD33" s="45">
        <f>_xll.qlInterestRateIndexMaturity($X$9,AC33,trigger)</f>
        <v>43376</v>
      </c>
      <c r="AE33" s="49">
        <f>_xll.qlTenorBasisValue($X$17,AC33,_xll.ohTrigger(trigger,$X$24))</f>
        <v>2.7724064785308077E-3</v>
      </c>
      <c r="AF33" s="49">
        <f>_xll.qlTenorBasisForwardRate($X$17,AC33,_xll.ohTrigger(trigger,$X$24))</f>
        <v>3.1863255682958694E-3</v>
      </c>
      <c r="AG33" s="49">
        <f>_xll.qlTenorBasisForwardRate2($X$17,AC33,AD33,_xll.ohTrigger(trigger,$X$24))</f>
        <v>3.1863255682958694E-3</v>
      </c>
      <c r="AH33" s="49">
        <f>_xll.qlIndexFixing($X$9,_xll.qlInterestRateIndexFixingDate($X$9,AC33,trigger),TRUE,trigger)</f>
        <v>3.3369578854047064E-3</v>
      </c>
      <c r="AI33" s="52">
        <f t="shared" si="1"/>
        <v>-1.5063231710883696</v>
      </c>
      <c r="AJ33" s="52">
        <f t="shared" si="3"/>
        <v>1.0472746158169264</v>
      </c>
      <c r="AZ33" s="47">
        <v>43208</v>
      </c>
      <c r="BA33" s="50">
        <f>_xll.qlTenorBasisForwardRate($X$17,AZ33,_xll.ohTrigger(trigger,$X$24))</f>
        <v>3.2950714300923954E-3</v>
      </c>
      <c r="BC33" s="45">
        <f>_xll.qlCalendarAdvance(calendar,BC32,"1D",,,trigger)</f>
        <v>42321</v>
      </c>
      <c r="BD33" s="49">
        <f>_xll.qlTenorBasisForwardRate($X$17,BC33,_xll.ohTrigger(trigger,$X$24))</f>
        <v>2.1094444412063815E-4</v>
      </c>
      <c r="BE33" s="49">
        <f>_xll.qlTenorBasisForwardRate($X$17,BC33,_xll.ohTrigger(trigger,$X$24))*_xll.qlInterpolationInterpolate($AJ$1,BC33,,trigger)</f>
        <v>2.4208205377848917E-4</v>
      </c>
      <c r="BF33" s="49">
        <f>_xll.qlIndexFixing($X$9,_xll.qlInterestRateIndexFixingDate($X$9,BC33,trigger),TRUE,trigger)</f>
        <v>2.448901057174489E-4</v>
      </c>
      <c r="BG33" s="104">
        <f t="shared" si="2"/>
        <v>0.33945661596810744</v>
      </c>
    </row>
    <row r="34" spans="1:59" x14ac:dyDescent="0.2">
      <c r="A34" s="7" t="s">
        <v>25</v>
      </c>
      <c r="B34" s="7" t="s">
        <v>14</v>
      </c>
      <c r="C34" s="73"/>
      <c r="D34" s="7" t="s">
        <v>17</v>
      </c>
      <c r="E34" s="7" t="s">
        <v>16</v>
      </c>
      <c r="F34" s="7" t="s">
        <v>18</v>
      </c>
      <c r="G34" s="7" t="str">
        <f t="shared" si="8"/>
        <v>Euribor6M</v>
      </c>
      <c r="H34" s="9">
        <v>0</v>
      </c>
      <c r="I34" s="10" t="str">
        <f t="shared" si="12"/>
        <v>EURAB6E5Y_Quote</v>
      </c>
      <c r="J34" s="11" t="str">
        <f>_xll.qlSwapRateHelper2(,I34,2,A34,calendar,D34,E34,F34,$G$27,H34,B34,BaseCurve,,,,trigger)</f>
        <v>obj_005e9#0000</v>
      </c>
      <c r="K34" s="16" t="b">
        <v>1</v>
      </c>
      <c r="L34" s="19">
        <v>10</v>
      </c>
      <c r="M34" s="19">
        <v>1</v>
      </c>
      <c r="O34" s="26" t="str">
        <v>obj_005e3</v>
      </c>
      <c r="P34" s="26" t="str">
        <f>_xll.qlRateHelperQuoteName(O33,trigger)</f>
        <v>EURAB6E14Y_Quote</v>
      </c>
      <c r="Q34" s="31">
        <f>_xll.qlRateHelperRate(O33,trigger)</f>
        <v>1.2789999999999999E-2</v>
      </c>
      <c r="R34" s="70">
        <f>_xll.qlRateHelperEarliestDate(O33,trigger)</f>
        <v>42279</v>
      </c>
      <c r="S34" s="70">
        <f>_xll.qlRateHelperPillarDate(O33,trigger)</f>
        <v>47393</v>
      </c>
      <c r="T34" s="37">
        <f>_xll.qlYieldTSDiscount($X$10,S34)</f>
        <v>0.85926060307992036</v>
      </c>
      <c r="U34" s="108">
        <v>1.0002072653570344</v>
      </c>
      <c r="W34" s="36" t="s">
        <v>153</v>
      </c>
      <c r="X34" s="109">
        <f>MAX(U3:U54)</f>
        <v>1.0004439765222306</v>
      </c>
      <c r="AA34" s="1">
        <f t="shared" si="4"/>
        <v>31</v>
      </c>
      <c r="AB34" s="44" t="str">
        <f t="shared" si="5"/>
        <v>31M</v>
      </c>
      <c r="AC34" s="45">
        <f>_xll.qlCalendarAdvance(calendar,$AC$3,AB34,,,trigger)</f>
        <v>43222</v>
      </c>
      <c r="AD34" s="45">
        <f>_xll.qlInterestRateIndexMaturity($X$9,AC34,trigger)</f>
        <v>43406</v>
      </c>
      <c r="AE34" s="49">
        <f>_xll.qlTenorBasisValue($X$17,AC34,_xll.ohTrigger(trigger,$X$24))</f>
        <v>2.782327907785495E-3</v>
      </c>
      <c r="AF34" s="49">
        <f>_xll.qlTenorBasisForwardRate($X$17,AC34,_xll.ohTrigger(trigger,$X$24))</f>
        <v>3.4014262075652089E-3</v>
      </c>
      <c r="AG34" s="49">
        <f>_xll.qlTenorBasisForwardRate2($X$17,AC34,AD34,_xll.ohTrigger(trigger,$X$24))</f>
        <v>3.4014262075652089E-3</v>
      </c>
      <c r="AH34" s="49">
        <f>_xll.qlIndexFixing($X$9,_xll.qlInterestRateIndexFixingDate($X$9,AC34,trigger),TRUE,trigger)</f>
        <v>3.5554080405686421E-3</v>
      </c>
      <c r="AI34" s="52">
        <f t="shared" si="1"/>
        <v>-1.5398183300343324</v>
      </c>
      <c r="AJ34" s="52">
        <f t="shared" si="3"/>
        <v>1.0452697849687163</v>
      </c>
      <c r="BC34" s="45">
        <f>_xll.qlCalendarAdvance(calendar,BC33,"1D",,,trigger)</f>
        <v>42324</v>
      </c>
      <c r="BD34" s="49">
        <f>_xll.qlTenorBasisForwardRate($X$17,BC34,_xll.ohTrigger(trigger,$X$24))</f>
        <v>2.1035789460530666E-4</v>
      </c>
      <c r="BE34" s="49">
        <f>_xll.qlTenorBasisForwardRate($X$17,BC34,_xll.ohTrigger(trigger,$X$24))*_xll.qlInterpolationInterpolate($AJ$1,BC34,,trigger)</f>
        <v>2.4010647896193074E-4</v>
      </c>
      <c r="BF34" s="49">
        <f>_xll.qlIndexFixing($X$9,_xll.qlInterestRateIndexFixingDate($X$9,BC34,trigger),TRUE,trigger)</f>
        <v>2.4253442190899004E-4</v>
      </c>
      <c r="BG34" s="104">
        <f t="shared" si="2"/>
        <v>0.32176527303683383</v>
      </c>
    </row>
    <row r="35" spans="1:59" x14ac:dyDescent="0.2">
      <c r="A35" s="7" t="s">
        <v>26</v>
      </c>
      <c r="B35" s="7" t="s">
        <v>14</v>
      </c>
      <c r="C35" s="73"/>
      <c r="D35" s="7" t="s">
        <v>17</v>
      </c>
      <c r="E35" s="7" t="s">
        <v>16</v>
      </c>
      <c r="F35" s="7" t="s">
        <v>18</v>
      </c>
      <c r="G35" s="7" t="str">
        <f t="shared" si="8"/>
        <v>Euribor6M</v>
      </c>
      <c r="H35" s="9">
        <v>0</v>
      </c>
      <c r="I35" s="10" t="str">
        <f t="shared" si="12"/>
        <v>EURAB6E6Y_Quote</v>
      </c>
      <c r="J35" s="11" t="str">
        <f>_xll.qlSwapRateHelper2(,I35,2,A35,calendar,D35,E35,F35,$G$27,H35,B35,BaseCurve,,,,trigger)</f>
        <v>obj_00604#0000</v>
      </c>
      <c r="K35" s="16" t="b">
        <v>1</v>
      </c>
      <c r="L35" s="19">
        <v>10</v>
      </c>
      <c r="M35" s="19">
        <v>1</v>
      </c>
      <c r="O35" s="26" t="str">
        <v>obj_005f7</v>
      </c>
      <c r="P35" s="26" t="str">
        <f>_xll.qlRateHelperQuoteName(O34,trigger)</f>
        <v>EURAB6E15Y_Quote</v>
      </c>
      <c r="Q35" s="31">
        <f>_xll.qlRateHelperRate(O34,trigger)</f>
        <v>1.333E-2</v>
      </c>
      <c r="R35" s="70">
        <f>_xll.qlRateHelperEarliestDate(O34,trigger)</f>
        <v>42279</v>
      </c>
      <c r="S35" s="70">
        <f>_xll.qlRateHelperPillarDate(O34,trigger)</f>
        <v>47758</v>
      </c>
      <c r="T35" s="37">
        <f>_xll.qlYieldTSDiscount($X$10,S35)</f>
        <v>0.84175504472227602</v>
      </c>
      <c r="U35" s="108">
        <v>1.0003194162219808</v>
      </c>
      <c r="W35" s="36" t="s">
        <v>154</v>
      </c>
      <c r="X35" s="106" t="e">
        <f>INDEX(S3:U54,MATCH($X$34,S3:U54,0))</f>
        <v>#N/A</v>
      </c>
      <c r="AA35" s="1">
        <f t="shared" si="4"/>
        <v>32</v>
      </c>
      <c r="AB35" s="44" t="str">
        <f t="shared" si="5"/>
        <v>32M</v>
      </c>
      <c r="AC35" s="45">
        <f>_xll.qlCalendarAdvance(calendar,$AC$3,AB35,,,trigger)</f>
        <v>43255</v>
      </c>
      <c r="AD35" s="45">
        <f>_xll.qlInterestRateIndexMaturity($X$9,AC35,trigger)</f>
        <v>43438</v>
      </c>
      <c r="AE35" s="49">
        <f>_xll.qlTenorBasisValue($X$17,AC35,_xll.ohTrigger(trigger,$X$24))</f>
        <v>2.7924970344669151E-3</v>
      </c>
      <c r="AF35" s="49">
        <f>_xll.qlTenorBasisForwardRate($X$17,AC35,_xll.ohTrigger(trigger,$X$24))</f>
        <v>3.6428327447682821E-3</v>
      </c>
      <c r="AG35" s="49">
        <f>_xll.qlTenorBasisForwardRate2($X$17,AC35,AD35,_xll.ohTrigger(trigger,$X$24))</f>
        <v>3.6428327447682821E-3</v>
      </c>
      <c r="AH35" s="49">
        <f>_xll.qlIndexFixing($X$9,_xll.qlInterestRateIndexFixingDate($X$9,AC35,trigger),TRUE,trigger)</f>
        <v>3.7975429422575937E-3</v>
      </c>
      <c r="AI35" s="52">
        <f t="shared" si="1"/>
        <v>-1.5471019748931154</v>
      </c>
      <c r="AJ35" s="52">
        <f t="shared" si="3"/>
        <v>1.0424697504192311</v>
      </c>
      <c r="BC35" s="45">
        <f>_xll.qlCalendarAdvance(calendar,BC34,"1D",,,trigger)</f>
        <v>42325</v>
      </c>
      <c r="BD35" s="49">
        <f>_xll.qlTenorBasisForwardRate($X$17,BC35,_xll.ohTrigger(trigger,$X$24))</f>
        <v>2.1017205087325486E-4</v>
      </c>
      <c r="BE35" s="49">
        <f>_xll.qlTenorBasisForwardRate($X$17,BC35,_xll.ohTrigger(trigger,$X$24))*_xll.qlInterpolationInterpolate($AJ$1,BC35,,trigger)</f>
        <v>2.394605888166755E-4</v>
      </c>
      <c r="BF35" s="49">
        <f>_xll.qlIndexFixing($X$9,_xll.qlInterestRateIndexFixingDate($X$9,BC35,trigger),TRUE,trigger)</f>
        <v>2.4170486470320474E-4</v>
      </c>
      <c r="BG35" s="104">
        <f t="shared" si="2"/>
        <v>0.31532813829949879</v>
      </c>
    </row>
    <row r="36" spans="1:59" x14ac:dyDescent="0.2">
      <c r="A36" s="7" t="s">
        <v>27</v>
      </c>
      <c r="B36" s="7" t="s">
        <v>14</v>
      </c>
      <c r="C36" s="73"/>
      <c r="D36" s="7" t="s">
        <v>17</v>
      </c>
      <c r="E36" s="7" t="s">
        <v>16</v>
      </c>
      <c r="F36" s="7" t="s">
        <v>18</v>
      </c>
      <c r="G36" s="7" t="str">
        <f t="shared" si="8"/>
        <v>Euribor6M</v>
      </c>
      <c r="H36" s="9">
        <v>0</v>
      </c>
      <c r="I36" s="10" t="str">
        <f t="shared" si="12"/>
        <v>EURAB6E7Y_Quote</v>
      </c>
      <c r="J36" s="11" t="str">
        <f>_xll.qlSwapRateHelper2(,I36,2,A36,calendar,D36,E36,F36,$G$27,H36,B36,BaseCurve,,,,trigger)</f>
        <v>obj_005f1#0000</v>
      </c>
      <c r="K36" s="16" t="b">
        <v>1</v>
      </c>
      <c r="L36" s="19">
        <v>10</v>
      </c>
      <c r="M36" s="19">
        <v>1</v>
      </c>
      <c r="O36" s="26" t="str">
        <v>obj_005e7</v>
      </c>
      <c r="P36" s="26" t="str">
        <f>_xll.qlRateHelperQuoteName(O35,trigger)</f>
        <v>EURAB6E16Y_Quote</v>
      </c>
      <c r="Q36" s="31">
        <f>_xll.qlRateHelperRate(O35,trigger)</f>
        <v>1.3780000000000001E-2</v>
      </c>
      <c r="R36" s="70">
        <f>_xll.qlRateHelperEarliestDate(O35,trigger)</f>
        <v>42279</v>
      </c>
      <c r="S36" s="70">
        <f>_xll.qlRateHelperPillarDate(O35,trigger)</f>
        <v>48123</v>
      </c>
      <c r="T36" s="37">
        <f>_xll.qlYieldTSDiscount($X$10,S36)</f>
        <v>0.8247993518825395</v>
      </c>
      <c r="U36" s="108">
        <v>1.0004341618136623</v>
      </c>
      <c r="W36" s="36" t="s">
        <v>155</v>
      </c>
      <c r="X36" s="107">
        <f>MIN($AJ$3:$AJ$694)</f>
        <v>0.86433107397967424</v>
      </c>
      <c r="AA36" s="1">
        <f t="shared" si="4"/>
        <v>33</v>
      </c>
      <c r="AB36" s="44" t="str">
        <f t="shared" si="5"/>
        <v>33M</v>
      </c>
      <c r="AC36" s="45">
        <f>_xll.qlCalendarAdvance(calendar,$AC$3,AB36,,,trigger)</f>
        <v>43283</v>
      </c>
      <c r="AD36" s="45">
        <f>_xll.qlInterestRateIndexMaturity($X$9,AC36,trigger)</f>
        <v>43467</v>
      </c>
      <c r="AE36" s="49">
        <f>_xll.qlTenorBasisValue($X$17,AC36,_xll.ohTrigger(trigger,$X$24))</f>
        <v>2.8002171309285937E-3</v>
      </c>
      <c r="AF36" s="49">
        <f>_xll.qlTenorBasisForwardRate($X$17,AC36,_xll.ohTrigger(trigger,$X$24))</f>
        <v>3.8574865300932755E-3</v>
      </c>
      <c r="AG36" s="49">
        <f>_xll.qlTenorBasisForwardRate2($X$17,AC36,AD36,_xll.ohTrigger(trigger,$X$24))</f>
        <v>3.8574865300932755E-3</v>
      </c>
      <c r="AH36" s="49">
        <f>_xll.qlIndexFixing($X$9,_xll.qlInterestRateIndexFixingDate($X$9,AC36,trigger),TRUE,trigger)</f>
        <v>4.0114004931340154E-3</v>
      </c>
      <c r="AI36" s="52">
        <f t="shared" si="1"/>
        <v>-1.5391396304073992</v>
      </c>
      <c r="AJ36" s="52">
        <f t="shared" si="3"/>
        <v>1.0399000649360708</v>
      </c>
      <c r="BC36" s="45">
        <f>_xll.qlCalendarAdvance(calendar,BC35,"1D",,,trigger)</f>
        <v>42326</v>
      </c>
      <c r="BD36" s="49">
        <f>_xll.qlTenorBasisForwardRate($X$17,BC36,_xll.ohTrigger(trigger,$X$24))</f>
        <v>2.0999039173673031E-4</v>
      </c>
      <c r="BE36" s="49">
        <f>_xll.qlTenorBasisForwardRate($X$17,BC36,_xll.ohTrigger(trigger,$X$24))*_xll.qlInterpolationInterpolate($AJ$1,BC36,,trigger)</f>
        <v>2.3882022488404961E-4</v>
      </c>
      <c r="BF36" s="49">
        <f>_xll.qlIndexFixing($X$9,_xll.qlInterestRateIndexFixingDate($X$9,BC36,trigger),TRUE,trigger)</f>
        <v>2.4086102566543867E-4</v>
      </c>
      <c r="BG36" s="104">
        <f t="shared" si="2"/>
        <v>0.30870633928708363</v>
      </c>
    </row>
    <row r="37" spans="1:59" x14ac:dyDescent="0.2">
      <c r="A37" s="7" t="s">
        <v>28</v>
      </c>
      <c r="B37" s="7" t="s">
        <v>14</v>
      </c>
      <c r="C37" s="73"/>
      <c r="D37" s="7" t="s">
        <v>17</v>
      </c>
      <c r="E37" s="7" t="s">
        <v>16</v>
      </c>
      <c r="F37" s="7" t="s">
        <v>18</v>
      </c>
      <c r="G37" s="7" t="str">
        <f t="shared" si="8"/>
        <v>Euribor6M</v>
      </c>
      <c r="H37" s="9">
        <v>0</v>
      </c>
      <c r="I37" s="10" t="str">
        <f t="shared" si="12"/>
        <v>EURAB6E8Y_Quote</v>
      </c>
      <c r="J37" s="11" t="str">
        <f>_xll.qlSwapRateHelper2(,I37,2,A37,calendar,D37,E37,F37,$G$27,H37,B37,BaseCurve,,,,trigger)</f>
        <v>obj_005ec#0000</v>
      </c>
      <c r="K37" s="16" t="b">
        <v>1</v>
      </c>
      <c r="L37" s="19">
        <v>10</v>
      </c>
      <c r="M37" s="19">
        <v>1</v>
      </c>
      <c r="O37" s="26" t="str">
        <v>obj_005df</v>
      </c>
      <c r="P37" s="26" t="str">
        <f>_xll.qlRateHelperQuoteName(O36,trigger)</f>
        <v>EURAB6E17Y_Quote</v>
      </c>
      <c r="Q37" s="31">
        <f>_xll.qlRateHelperRate(O36,trigger)</f>
        <v>1.417E-2</v>
      </c>
      <c r="R37" s="70">
        <f>_xll.qlRateHelperEarliestDate(O36,trigger)</f>
        <v>42279</v>
      </c>
      <c r="S37" s="70">
        <f>_xll.qlRateHelperPillarDate(O36,trigger)</f>
        <v>48491</v>
      </c>
      <c r="T37" s="37">
        <f>_xll.qlYieldTSDiscount($X$10,S37)</f>
        <v>0.8083600457999679</v>
      </c>
      <c r="U37" s="108">
        <v>1.0002527700834458</v>
      </c>
      <c r="W37" s="36" t="s">
        <v>156</v>
      </c>
      <c r="X37" s="106">
        <f>INDEX($AC$3:$AC$694,MATCH($X$36,$AJ$3:$AJ$694,0))</f>
        <v>42646</v>
      </c>
      <c r="AA37" s="1">
        <f t="shared" si="4"/>
        <v>34</v>
      </c>
      <c r="AB37" s="44" t="str">
        <f t="shared" si="5"/>
        <v>34M</v>
      </c>
      <c r="AC37" s="45">
        <f>_xll.qlCalendarAdvance(calendar,$AC$3,AB37,,,trigger)</f>
        <v>43314</v>
      </c>
      <c r="AD37" s="45">
        <f>_xll.qlInterestRateIndexMaturity($X$9,AC37,trigger)</f>
        <v>43500</v>
      </c>
      <c r="AE37" s="49">
        <f>_xll.qlTenorBasisValue($X$17,AC37,_xll.ohTrigger(trigger,$X$24))</f>
        <v>2.8078210427250967E-3</v>
      </c>
      <c r="AF37" s="49">
        <f>_xll.qlTenorBasisForwardRate($X$17,AC37,_xll.ohTrigger(trigger,$X$24))</f>
        <v>4.1002507622352772E-3</v>
      </c>
      <c r="AG37" s="49">
        <f>_xll.qlTenorBasisForwardRate2($X$17,AC37,AD37,_xll.ohTrigger(trigger,$X$24))</f>
        <v>4.1002507622352772E-3</v>
      </c>
      <c r="AH37" s="49">
        <f>_xll.qlIndexFixing($X$9,_xll.qlInterestRateIndexFixingDate($X$9,AC37,trigger),TRUE,trigger)</f>
        <v>4.2532996850564954E-3</v>
      </c>
      <c r="AI37" s="52">
        <f t="shared" si="1"/>
        <v>-1.5304892282121814</v>
      </c>
      <c r="AJ37" s="52">
        <f t="shared" si="3"/>
        <v>1.0373267226070297</v>
      </c>
      <c r="BC37" s="45">
        <f>_xll.qlCalendarAdvance(calendar,BC36,"1D",,,trigger)</f>
        <v>42327</v>
      </c>
      <c r="BD37" s="49">
        <f>_xll.qlTenorBasisForwardRate($X$17,BC37,_xll.ohTrigger(trigger,$X$24))</f>
        <v>2.0981252611955057E-4</v>
      </c>
      <c r="BE37" s="49">
        <f>_xll.qlTenorBasisForwardRate($X$17,BC37,_xll.ohTrigger(trigger,$X$24))*_xll.qlInterpolationInterpolate($AJ$1,BC37,,trigger)</f>
        <v>2.3818491729448352E-4</v>
      </c>
      <c r="BF37" s="49">
        <f>_xll.qlIndexFixing($X$9,_xll.qlInterestRateIndexFixingDate($X$9,BC37,trigger),TRUE,trigger)</f>
        <v>2.4000763446685203E-4</v>
      </c>
      <c r="BG37" s="104">
        <f t="shared" si="2"/>
        <v>0.30195108347301458</v>
      </c>
    </row>
    <row r="38" spans="1:59" x14ac:dyDescent="0.2">
      <c r="A38" s="7" t="s">
        <v>29</v>
      </c>
      <c r="B38" s="7" t="s">
        <v>14</v>
      </c>
      <c r="C38" s="73"/>
      <c r="D38" s="7" t="s">
        <v>17</v>
      </c>
      <c r="E38" s="7" t="s">
        <v>16</v>
      </c>
      <c r="F38" s="7" t="s">
        <v>18</v>
      </c>
      <c r="G38" s="7" t="str">
        <f t="shared" si="8"/>
        <v>Euribor6M</v>
      </c>
      <c r="H38" s="9">
        <v>0</v>
      </c>
      <c r="I38" s="10" t="str">
        <f t="shared" si="12"/>
        <v>EURAB6E9Y_Quote</v>
      </c>
      <c r="J38" s="11" t="str">
        <f>_xll.qlSwapRateHelper2(,I38,2,A38,calendar,D38,E38,F38,$G$27,H38,B38,BaseCurve,,,,trigger)</f>
        <v>obj_0060f#0000</v>
      </c>
      <c r="K38" s="16" t="b">
        <v>1</v>
      </c>
      <c r="L38" s="19">
        <v>10</v>
      </c>
      <c r="M38" s="19">
        <v>1</v>
      </c>
      <c r="O38" s="26" t="str">
        <v>obj_005ea</v>
      </c>
      <c r="P38" s="26" t="str">
        <f>_xll.qlRateHelperQuoteName(O37,trigger)</f>
        <v>EURAB6E18Y_Quote</v>
      </c>
      <c r="Q38" s="31">
        <f>_xll.qlRateHelperRate(O37,trigger)</f>
        <v>1.447E-2</v>
      </c>
      <c r="R38" s="70">
        <f>_xll.qlRateHelperEarliestDate(O37,trigger)</f>
        <v>42279</v>
      </c>
      <c r="S38" s="70">
        <f>_xll.qlRateHelperPillarDate(O37,trigger)</f>
        <v>48855</v>
      </c>
      <c r="T38" s="37">
        <f>_xll.qlYieldTSDiscount($X$10,S38)</f>
        <v>0.79280645649040493</v>
      </c>
      <c r="U38" s="108">
        <v>1.000309829910452</v>
      </c>
      <c r="AA38" s="1">
        <f t="shared" si="4"/>
        <v>35</v>
      </c>
      <c r="AB38" s="44" t="str">
        <f t="shared" si="5"/>
        <v>35M</v>
      </c>
      <c r="AC38" s="45">
        <f>_xll.qlCalendarAdvance(calendar,$AC$3,AB38,,,trigger)</f>
        <v>43346</v>
      </c>
      <c r="AD38" s="45">
        <f>_xll.qlInterestRateIndexMaturity($X$9,AC38,trigger)</f>
        <v>43528</v>
      </c>
      <c r="AE38" s="49">
        <f>_xll.qlTenorBasisValue($X$17,AC38,_xll.ohTrigger(trigger,$X$24))</f>
        <v>2.8146615895208401E-3</v>
      </c>
      <c r="AF38" s="49">
        <f>_xll.qlTenorBasisForwardRate($X$17,AC38,_xll.ohTrigger(trigger,$X$24))</f>
        <v>4.328229260794049E-3</v>
      </c>
      <c r="AG38" s="49">
        <f>_xll.qlTenorBasisForwardRate2($X$17,AC38,AD38,_xll.ohTrigger(trigger,$X$24))</f>
        <v>4.328229260794049E-3</v>
      </c>
      <c r="AH38" s="49">
        <f>_xll.qlIndexFixing($X$9,_xll.qlInterestRateIndexFixingDate($X$9,AC38,trigger),TRUE,trigger)</f>
        <v>4.4815086385026608E-3</v>
      </c>
      <c r="AI38" s="52">
        <f t="shared" si="1"/>
        <v>-1.5327937770861186</v>
      </c>
      <c r="AJ38" s="52">
        <f t="shared" si="3"/>
        <v>1.035413876777981</v>
      </c>
      <c r="BC38" s="45">
        <f>_xll.qlCalendarAdvance(calendar,BC37,"1D",,,trigger)</f>
        <v>42328</v>
      </c>
      <c r="BD38" s="49">
        <f>_xll.qlTenorBasisForwardRate($X$17,BC38,_xll.ohTrigger(trigger,$X$24))</f>
        <v>2.0963806294421557E-4</v>
      </c>
      <c r="BE38" s="49">
        <f>_xll.qlTenorBasisForwardRate($X$17,BC38,_xll.ohTrigger(trigger,$X$24))*_xll.qlInterpolationInterpolate($AJ$1,BC38,,trigger)</f>
        <v>2.3755419940541249E-4</v>
      </c>
      <c r="BF38" s="49">
        <f>_xll.qlIndexFixing($X$9,_xll.qlInterestRateIndexFixingDate($X$9,BC38,trigger),TRUE,trigger)</f>
        <v>2.3914942076982087E-4</v>
      </c>
      <c r="BG38" s="104">
        <f t="shared" si="2"/>
        <v>0.29511357825605294</v>
      </c>
    </row>
    <row r="39" spans="1:59" x14ac:dyDescent="0.2">
      <c r="A39" s="7" t="s">
        <v>30</v>
      </c>
      <c r="B39" s="7" t="s">
        <v>14</v>
      </c>
      <c r="C39" s="73"/>
      <c r="D39" s="7" t="s">
        <v>17</v>
      </c>
      <c r="E39" s="7" t="s">
        <v>16</v>
      </c>
      <c r="F39" s="7" t="s">
        <v>18</v>
      </c>
      <c r="G39" s="7" t="str">
        <f t="shared" si="8"/>
        <v>Euribor6M</v>
      </c>
      <c r="H39" s="9">
        <v>0</v>
      </c>
      <c r="I39" s="10" t="str">
        <f t="shared" si="12"/>
        <v>EURAB6E10Y_Quote</v>
      </c>
      <c r="J39" s="11" t="str">
        <f>_xll.qlSwapRateHelper2(,I39,2,A39,calendar,D39,E39,F39,$G$27,H39,B39,BaseCurve,,,,trigger)</f>
        <v>obj_005e5#0000</v>
      </c>
      <c r="K39" s="16" t="b">
        <v>1</v>
      </c>
      <c r="L39" s="19">
        <v>10</v>
      </c>
      <c r="M39" s="19">
        <v>1</v>
      </c>
      <c r="O39" s="26" t="str">
        <v>obj_00602</v>
      </c>
      <c r="P39" s="26" t="str">
        <f>_xll.qlRateHelperQuoteName(O38,trigger)</f>
        <v>EURAB6E19Y_Quote</v>
      </c>
      <c r="Q39" s="31">
        <f>_xll.qlRateHelperRate(O38,trigger)</f>
        <v>1.4710000000000001E-2</v>
      </c>
      <c r="R39" s="70">
        <f>_xll.qlRateHelperEarliestDate(O38,trigger)</f>
        <v>42279</v>
      </c>
      <c r="S39" s="70">
        <f>_xll.qlRateHelperPillarDate(O38,trigger)</f>
        <v>49219</v>
      </c>
      <c r="T39" s="37">
        <f>_xll.qlYieldTSDiscount($X$10,S39)</f>
        <v>0.77800980078281812</v>
      </c>
      <c r="U39" s="108">
        <v>1.0003006657234808</v>
      </c>
      <c r="AA39" s="1">
        <f t="shared" si="4"/>
        <v>36</v>
      </c>
      <c r="AB39" s="44" t="str">
        <f t="shared" si="5"/>
        <v>36M</v>
      </c>
      <c r="AC39" s="45">
        <f>_xll.qlCalendarAdvance(calendar,$AC$3,AB39,,,trigger)</f>
        <v>43375</v>
      </c>
      <c r="AD39" s="45">
        <f>_xll.qlInterestRateIndexMaturity($X$9,AC39,trigger)</f>
        <v>43557</v>
      </c>
      <c r="AE39" s="49">
        <f>_xll.qlTenorBasisValue($X$17,AC39,_xll.ohTrigger(trigger,$X$24))</f>
        <v>2.8200027382928481E-3</v>
      </c>
      <c r="AF39" s="49">
        <f>_xll.qlTenorBasisForwardRate($X$17,AC39,_xll.ohTrigger(trigger,$X$24))</f>
        <v>4.5479253528366475E-3</v>
      </c>
      <c r="AG39" s="49">
        <f>_xll.qlTenorBasisForwardRate2($X$17,AC39,AD39,_xll.ohTrigger(trigger,$X$24))</f>
        <v>4.5479253528366475E-3</v>
      </c>
      <c r="AH39" s="49">
        <f>_xll.qlIndexFixing($X$9,_xll.qlInterestRateIndexFixingDate($X$9,AC39,trigger),TRUE,trigger)</f>
        <v>4.7040396503421943E-3</v>
      </c>
      <c r="AI39" s="52">
        <f t="shared" si="1"/>
        <v>-1.5611429750554684</v>
      </c>
      <c r="AJ39" s="52">
        <f t="shared" si="3"/>
        <v>1.0343264863413324</v>
      </c>
      <c r="BC39" s="45">
        <f>_xll.qlCalendarAdvance(calendar,BC38,"1D",,,trigger)</f>
        <v>42331</v>
      </c>
      <c r="BD39" s="49">
        <f>_xll.qlTenorBasisForwardRate($X$17,BC39,_xll.ohTrigger(trigger,$X$24))</f>
        <v>2.0913117727275731E-4</v>
      </c>
      <c r="BE39" s="49">
        <f>_xll.qlTenorBasisForwardRate($X$17,BC39,_xll.ohTrigger(trigger,$X$24))*_xll.qlInterpolationInterpolate($AJ$1,BC39,,trigger)</f>
        <v>2.3568496591889858E-4</v>
      </c>
      <c r="BF39" s="49">
        <f>_xll.qlIndexFixing($X$9,_xll.qlInterestRateIndexFixingDate($X$9,BC39,trigger),TRUE,trigger)</f>
        <v>2.3659314119586926E-4</v>
      </c>
      <c r="BG39" s="104">
        <f t="shared" si="2"/>
        <v>0.27461963923111959</v>
      </c>
    </row>
    <row r="40" spans="1:59" x14ac:dyDescent="0.2">
      <c r="A40" s="7" t="s">
        <v>31</v>
      </c>
      <c r="B40" s="7" t="s">
        <v>14</v>
      </c>
      <c r="C40" s="73"/>
      <c r="D40" s="7" t="s">
        <v>17</v>
      </c>
      <c r="E40" s="7" t="s">
        <v>16</v>
      </c>
      <c r="F40" s="7" t="s">
        <v>18</v>
      </c>
      <c r="G40" s="7" t="str">
        <f t="shared" si="8"/>
        <v>Euribor6M</v>
      </c>
      <c r="H40" s="9">
        <v>0</v>
      </c>
      <c r="I40" s="10" t="str">
        <f t="shared" si="12"/>
        <v>EURAB6E11Y_Quote</v>
      </c>
      <c r="J40" s="11" t="str">
        <f>_xll.qlSwapRateHelper2(,I40,2,A40,calendar,D40,E40,F40,$G$27,H40,B40,BaseCurve,,,,trigger)</f>
        <v>obj_005fb#0000</v>
      </c>
      <c r="K40" s="16" t="b">
        <v>1</v>
      </c>
      <c r="L40" s="19">
        <v>10</v>
      </c>
      <c r="M40" s="19">
        <v>1</v>
      </c>
      <c r="O40" s="26" t="str">
        <v>obj_005fe</v>
      </c>
      <c r="P40" s="26" t="str">
        <f>_xll.qlRateHelperQuoteName(O39,trigger)</f>
        <v>EURAB6E20Y_Quote</v>
      </c>
      <c r="Q40" s="31">
        <f>_xll.qlRateHelperRate(O39,trigger)</f>
        <v>1.4889999999999999E-2</v>
      </c>
      <c r="R40" s="70">
        <f>_xll.qlRateHelperEarliestDate(O39,trigger)</f>
        <v>42279</v>
      </c>
      <c r="S40" s="70">
        <f>_xll.qlRateHelperPillarDate(O39,trigger)</f>
        <v>49584</v>
      </c>
      <c r="T40" s="37">
        <f>_xll.qlYieldTSDiscount($X$10,S40)</f>
        <v>0.76398191592206088</v>
      </c>
      <c r="U40" s="108">
        <v>1.0003620943587872</v>
      </c>
      <c r="X40" s="1" t="str">
        <f>_xll.qlTenorBasisYieldTermStructure(,X17)</f>
        <v>obj_00626#0004</v>
      </c>
      <c r="AA40" s="1">
        <f t="shared" si="4"/>
        <v>37</v>
      </c>
      <c r="AB40" s="44" t="str">
        <f t="shared" si="5"/>
        <v>37M</v>
      </c>
      <c r="AC40" s="45">
        <f>_xll.qlCalendarAdvance(calendar,$AC$3,AB40,,,trigger)</f>
        <v>43406</v>
      </c>
      <c r="AD40" s="45">
        <f>_xll.qlInterestRateIndexMaturity($X$9,AC40,trigger)</f>
        <v>43587</v>
      </c>
      <c r="AE40" s="49">
        <f>_xll.qlTenorBasisValue($X$17,AC40,_xll.ohTrigger(trigger,$X$24))</f>
        <v>2.8248376879402132E-3</v>
      </c>
      <c r="AF40" s="49">
        <f>_xll.qlTenorBasisForwardRate($X$17,AC40,_xll.ohTrigger(trigger,$X$24))</f>
        <v>4.7771698272100439E-3</v>
      </c>
      <c r="AG40" s="49">
        <f>_xll.qlTenorBasisForwardRate2($X$17,AC40,AD40,_xll.ohTrigger(trigger,$X$24))</f>
        <v>4.7771698272100439E-3</v>
      </c>
      <c r="AH40" s="49">
        <f>_xll.qlIndexFixing($X$9,_xll.qlInterestRateIndexFixingDate($X$9,AC40,trigger),TRUE,trigger)</f>
        <v>4.9399241347779085E-3</v>
      </c>
      <c r="AI40" s="52">
        <f t="shared" si="1"/>
        <v>-1.627543075678646</v>
      </c>
      <c r="AJ40" s="52">
        <f t="shared" si="3"/>
        <v>1.0340691902223866</v>
      </c>
      <c r="BC40" s="45">
        <f>_xll.qlCalendarAdvance(calendar,BC39,"1D",,,trigger)</f>
        <v>42332</v>
      </c>
      <c r="BD40" s="49">
        <f>_xll.qlTenorBasisForwardRate($X$17,BC40,_xll.ohTrigger(trigger,$X$24))</f>
        <v>2.0896641306125219E-4</v>
      </c>
      <c r="BE40" s="49">
        <f>_xll.qlTenorBasisForwardRate($X$17,BC40,_xll.ohTrigger(trigger,$X$24))*_xll.qlInterpolationInterpolate($AJ$1,BC40,,trigger)</f>
        <v>2.3506800494426384E-4</v>
      </c>
      <c r="BF40" s="49">
        <f>_xll.qlIndexFixing($X$9,_xll.qlInterestRateIndexFixingDate($X$9,BC40,trigger),TRUE,trigger)</f>
        <v>2.3576293397114419E-4</v>
      </c>
      <c r="BG40" s="104">
        <f t="shared" si="2"/>
        <v>0.26796520909892008</v>
      </c>
    </row>
    <row r="41" spans="1:59" x14ac:dyDescent="0.2">
      <c r="A41" s="7" t="s">
        <v>32</v>
      </c>
      <c r="B41" s="7" t="s">
        <v>14</v>
      </c>
      <c r="C41" s="73"/>
      <c r="D41" s="7" t="s">
        <v>17</v>
      </c>
      <c r="E41" s="7" t="s">
        <v>16</v>
      </c>
      <c r="F41" s="7" t="s">
        <v>18</v>
      </c>
      <c r="G41" s="7" t="str">
        <f t="shared" si="8"/>
        <v>Euribor6M</v>
      </c>
      <c r="H41" s="9">
        <v>0</v>
      </c>
      <c r="I41" s="10" t="str">
        <f t="shared" si="12"/>
        <v>EURAB6E12Y_Quote</v>
      </c>
      <c r="J41" s="11" t="str">
        <f>_xll.qlSwapRateHelper2(,I41,2,A41,calendar,D41,E41,F41,$G$27,H41,B41,BaseCurve,,,,trigger)</f>
        <v>obj_005f6#0000</v>
      </c>
      <c r="K41" s="16" t="b">
        <v>1</v>
      </c>
      <c r="L41" s="19">
        <v>10</v>
      </c>
      <c r="M41" s="19">
        <v>1</v>
      </c>
      <c r="O41" s="26" t="str">
        <v>obj_0060c</v>
      </c>
      <c r="P41" s="26" t="str">
        <f>_xll.qlRateHelperQuoteName(O40,trigger)</f>
        <v>EURAB6E21Y_Quote</v>
      </c>
      <c r="Q41" s="31">
        <f>_xll.qlRateHelperRate(O40,trigger)</f>
        <v>1.502E-2</v>
      </c>
      <c r="R41" s="70">
        <f>_xll.qlRateHelperEarliestDate(O40,trigger)</f>
        <v>42279</v>
      </c>
      <c r="S41" s="70">
        <f>_xll.qlRateHelperPillarDate(O40,trigger)</f>
        <v>49950</v>
      </c>
      <c r="T41" s="37">
        <f>_xll.qlYieldTSDiscount($X$10,S41)</f>
        <v>0.75074865371051569</v>
      </c>
      <c r="U41" s="108">
        <v>1.0004439765222306</v>
      </c>
      <c r="X41" s="1" t="str">
        <f>_xll.qlDiscountCorrectedTermStructure(,X40,O3:O53)</f>
        <v>obj_00627#0001</v>
      </c>
      <c r="AA41" s="1">
        <f t="shared" si="4"/>
        <v>38</v>
      </c>
      <c r="AB41" s="44" t="str">
        <f t="shared" si="5"/>
        <v>38M</v>
      </c>
      <c r="AC41" s="45">
        <f>_xll.qlCalendarAdvance(calendar,$AC$3,AB41,,,trigger)</f>
        <v>43437</v>
      </c>
      <c r="AD41" s="45">
        <f>_xll.qlInterestRateIndexMaturity($X$9,AC41,trigger)</f>
        <v>43619</v>
      </c>
      <c r="AE41" s="49">
        <f>_xll.qlTenorBasisValue($X$17,AC41,_xll.ohTrigger(trigger,$X$24))</f>
        <v>2.8287965485959037E-3</v>
      </c>
      <c r="AF41" s="49">
        <f>_xll.qlTenorBasisForwardRate($X$17,AC41,_xll.ohTrigger(trigger,$X$24))</f>
        <v>5.0117849323594674E-3</v>
      </c>
      <c r="AG41" s="49">
        <f>_xll.qlTenorBasisForwardRate2($X$17,AC41,AD41,_xll.ohTrigger(trigger,$X$24))</f>
        <v>5.0117849323594674E-3</v>
      </c>
      <c r="AH41" s="49">
        <f>_xll.qlIndexFixing($X$9,_xll.qlInterestRateIndexFixingDate($X$9,AC41,trigger),TRUE,trigger)</f>
        <v>5.1857482255240834E-3</v>
      </c>
      <c r="AI41" s="52">
        <f t="shared" si="1"/>
        <v>-1.7396329316461592</v>
      </c>
      <c r="AJ41" s="52">
        <f t="shared" si="3"/>
        <v>1.0347108456393233</v>
      </c>
      <c r="BC41" s="45">
        <f>_xll.qlCalendarAdvance(calendar,BC40,"1D",,,trigger)</f>
        <v>42333</v>
      </c>
      <c r="BD41" s="49">
        <f>_xll.qlTenorBasisForwardRate($X$17,BC41,_xll.ohTrigger(trigger,$X$24))</f>
        <v>2.0880309588300949E-4</v>
      </c>
      <c r="BE41" s="49">
        <f>_xll.qlTenorBasisForwardRate($X$17,BC41,_xll.ohTrigger(trigger,$X$24))*_xll.qlInterpolationInterpolate($AJ$1,BC41,,trigger)</f>
        <v>2.3445334886137674E-4</v>
      </c>
      <c r="BF41" s="49">
        <f>_xll.qlIndexFixing($X$9,_xll.qlInterestRateIndexFixingDate($X$9,BC41,trigger),TRUE,trigger)</f>
        <v>2.3495155244038988E-4</v>
      </c>
      <c r="BG41" s="104">
        <f t="shared" si="2"/>
        <v>0.26148456557380395</v>
      </c>
    </row>
    <row r="42" spans="1:59" x14ac:dyDescent="0.2">
      <c r="A42" s="7" t="s">
        <v>33</v>
      </c>
      <c r="B42" s="7" t="s">
        <v>14</v>
      </c>
      <c r="C42" s="73"/>
      <c r="D42" s="7" t="s">
        <v>17</v>
      </c>
      <c r="E42" s="7" t="s">
        <v>16</v>
      </c>
      <c r="F42" s="7" t="s">
        <v>18</v>
      </c>
      <c r="G42" s="7" t="str">
        <f t="shared" si="8"/>
        <v>Euribor6M</v>
      </c>
      <c r="H42" s="9">
        <v>0</v>
      </c>
      <c r="I42" s="10" t="str">
        <f t="shared" si="12"/>
        <v>EURAB6E13Y_Quote</v>
      </c>
      <c r="J42" s="11" t="str">
        <f>_xll.qlSwapRateHelper2(,I42,2,A42,calendar,D42,E42,F42,$G$27,H42,B42,BaseCurve,,,,trigger)</f>
        <v>obj_0060a#0000</v>
      </c>
      <c r="K42" s="16" t="b">
        <v>1</v>
      </c>
      <c r="L42" s="19">
        <v>10</v>
      </c>
      <c r="M42" s="19">
        <v>1</v>
      </c>
      <c r="O42" s="26" t="str">
        <v>obj_005f4</v>
      </c>
      <c r="P42" s="26" t="str">
        <f>_xll.qlRateHelperQuoteName(O41,trigger)</f>
        <v>EURAB6E22Y_Quote</v>
      </c>
      <c r="Q42" s="31">
        <f>_xll.qlRateHelperRate(O41,trigger)</f>
        <v>1.512E-2</v>
      </c>
      <c r="R42" s="70">
        <f>_xll.qlRateHelperEarliestDate(O41,trigger)</f>
        <v>42279</v>
      </c>
      <c r="S42" s="70">
        <f>_xll.qlRateHelperPillarDate(O41,trigger)</f>
        <v>50315</v>
      </c>
      <c r="T42" s="37">
        <f>_xll.qlYieldTSDiscount($X$10,S42)</f>
        <v>0.73829564100826106</v>
      </c>
      <c r="U42" s="108">
        <v>1.0001903539351735</v>
      </c>
      <c r="AA42" s="1">
        <f t="shared" si="4"/>
        <v>39</v>
      </c>
      <c r="AB42" s="44" t="str">
        <f t="shared" si="5"/>
        <v>39M</v>
      </c>
      <c r="AC42" s="45">
        <f>_xll.qlCalendarAdvance(calendar,$AC$3,AB42,,,trigger)</f>
        <v>43467</v>
      </c>
      <c r="AD42" s="45">
        <f>_xll.qlInterestRateIndexMaturity($X$9,AC42,trigger)</f>
        <v>43648</v>
      </c>
      <c r="AE42" s="49">
        <f>_xll.qlTenorBasisValue($X$17,AC42,_xll.ohTrigger(trigger,$X$24))</f>
        <v>2.8318195053720131E-3</v>
      </c>
      <c r="AF42" s="49">
        <f>_xll.qlTenorBasisForwardRate($X$17,AC42,_xll.ohTrigger(trigger,$X$24))</f>
        <v>5.2295516008720646E-3</v>
      </c>
      <c r="AG42" s="49">
        <f>_xll.qlTenorBasisForwardRate2($X$17,AC42,AD42,_xll.ohTrigger(trigger,$X$24))</f>
        <v>5.2295516008720646E-3</v>
      </c>
      <c r="AH42" s="49">
        <f>_xll.qlIndexFixing($X$9,_xll.qlInterestRateIndexFixingDate($X$9,AC42,trigger),TRUE,trigger)</f>
        <v>5.4177410277505651E-3</v>
      </c>
      <c r="AI42" s="52">
        <f t="shared" si="1"/>
        <v>-1.8818942687850049</v>
      </c>
      <c r="AJ42" s="52">
        <f t="shared" si="3"/>
        <v>1.0359857672782344</v>
      </c>
      <c r="BC42" s="45">
        <f>_xll.qlCalendarAdvance(calendar,BC41,"1D",,,trigger)</f>
        <v>42334</v>
      </c>
      <c r="BD42" s="49">
        <f>_xll.qlTenorBasisForwardRate($X$17,BC42,_xll.ohTrigger(trigger,$X$24))</f>
        <v>2.0864083464954897E-4</v>
      </c>
      <c r="BE42" s="49">
        <f>_xll.qlTenorBasisForwardRate($X$17,BC42,_xll.ohTrigger(trigger,$X$24))*_xll.qlInterpolationInterpolate($AJ$1,BC42,,trigger)</f>
        <v>2.3384055038654875E-4</v>
      </c>
      <c r="BF42" s="49">
        <f>_xll.qlIndexFixing($X$9,_xll.qlInterestRateIndexFixingDate($X$9,BC42,trigger),TRUE,trigger)</f>
        <v>2.3416372621898695E-4</v>
      </c>
      <c r="BG42" s="104">
        <f t="shared" si="2"/>
        <v>0.25522891569437978</v>
      </c>
    </row>
    <row r="43" spans="1:59" x14ac:dyDescent="0.2">
      <c r="A43" s="7" t="s">
        <v>34</v>
      </c>
      <c r="B43" s="7" t="s">
        <v>14</v>
      </c>
      <c r="C43" s="73"/>
      <c r="D43" s="7" t="s">
        <v>17</v>
      </c>
      <c r="E43" s="7" t="s">
        <v>16</v>
      </c>
      <c r="F43" s="7" t="s">
        <v>18</v>
      </c>
      <c r="G43" s="7" t="str">
        <f t="shared" si="8"/>
        <v>Euribor6M</v>
      </c>
      <c r="H43" s="9">
        <v>0</v>
      </c>
      <c r="I43" s="10" t="str">
        <f t="shared" si="12"/>
        <v>EURAB6E14Y_Quote</v>
      </c>
      <c r="J43" s="11" t="str">
        <f>_xll.qlSwapRateHelper2(,I43,2,A43,calendar,D43,E43,F43,$G$27,H43,B43,BaseCurve,,,,trigger)</f>
        <v>obj_0060b#0000</v>
      </c>
      <c r="K43" s="16" t="b">
        <v>1</v>
      </c>
      <c r="L43" s="19">
        <v>10</v>
      </c>
      <c r="M43" s="19">
        <v>1</v>
      </c>
      <c r="O43" s="26" t="str">
        <v>obj_00600</v>
      </c>
      <c r="P43" s="26" t="str">
        <f>_xll.qlRateHelperQuoteName(O42,trigger)</f>
        <v>EURAB6E23Y_Quote</v>
      </c>
      <c r="Q43" s="31">
        <f>_xll.qlRateHelperRate(O42,trigger)</f>
        <v>1.5169999999999999E-2</v>
      </c>
      <c r="R43" s="70">
        <f>_xll.qlRateHelperEarliestDate(O42,trigger)</f>
        <v>42279</v>
      </c>
      <c r="S43" s="70">
        <f>_xll.qlRateHelperPillarDate(O42,trigger)</f>
        <v>50682</v>
      </c>
      <c r="T43" s="37">
        <f>_xll.qlYieldTSDiscount($X$10,S43)</f>
        <v>0.72641603634539775</v>
      </c>
      <c r="U43" s="108">
        <v>1.0004407248674276</v>
      </c>
      <c r="AA43" s="1">
        <f t="shared" si="4"/>
        <v>40</v>
      </c>
      <c r="AB43" s="44" t="str">
        <f t="shared" si="5"/>
        <v>40M</v>
      </c>
      <c r="AC43" s="45">
        <f>_xll.qlCalendarAdvance(calendar,$AC$3,AB43,,,trigger)</f>
        <v>43500</v>
      </c>
      <c r="AD43" s="45">
        <f>_xll.qlInterestRateIndexMaturity($X$9,AC43,trigger)</f>
        <v>43682</v>
      </c>
      <c r="AE43" s="49">
        <f>_xll.qlTenorBasisValue($X$17,AC43,_xll.ohTrigger(trigger,$X$24))</f>
        <v>2.8342559800281814E-3</v>
      </c>
      <c r="AF43" s="49">
        <f>_xll.qlTenorBasisForwardRate($X$17,AC43,_xll.ohTrigger(trigger,$X$24))</f>
        <v>5.4746002678916694E-3</v>
      </c>
      <c r="AG43" s="49">
        <f>_xll.qlTenorBasisForwardRate2($X$17,AC43,AD43,_xll.ohTrigger(trigger,$X$24))</f>
        <v>5.4746002678916694E-3</v>
      </c>
      <c r="AH43" s="49">
        <f>_xll.qlIndexFixing($X$9,_xll.qlInterestRateIndexFixingDate($X$9,AC43,trigger),TRUE,trigger)</f>
        <v>5.6835863508924453E-3</v>
      </c>
      <c r="AI43" s="52">
        <f t="shared" si="1"/>
        <v>-2.0898608300077592</v>
      </c>
      <c r="AJ43" s="52">
        <f t="shared" si="3"/>
        <v>1.0381737611468131</v>
      </c>
      <c r="BC43" s="45">
        <f>_xll.qlCalendarAdvance(calendar,BC42,"1D",,,trigger)</f>
        <v>42335</v>
      </c>
      <c r="BD43" s="49">
        <f>_xll.qlTenorBasisForwardRate($X$17,BC43,_xll.ohTrigger(trigger,$X$24))</f>
        <v>2.0847923827546481E-4</v>
      </c>
      <c r="BE43" s="49">
        <f>_xll.qlTenorBasisForwardRate($X$17,BC43,_xll.ohTrigger(trigger,$X$24))*_xll.qlInterpolationInterpolate($AJ$1,BC43,,trigger)</f>
        <v>2.3322916546813022E-4</v>
      </c>
      <c r="BF43" s="49">
        <f>_xll.qlIndexFixing($X$9,_xll.qlInterestRateIndexFixingDate($X$9,BC43,trigger),TRUE,trigger)</f>
        <v>2.3340418491572798E-4</v>
      </c>
      <c r="BG43" s="104">
        <f t="shared" si="2"/>
        <v>0.24924946640263174</v>
      </c>
    </row>
    <row r="44" spans="1:59" x14ac:dyDescent="0.2">
      <c r="A44" s="7" t="s">
        <v>35</v>
      </c>
      <c r="B44" s="7" t="s">
        <v>14</v>
      </c>
      <c r="C44" s="73"/>
      <c r="D44" s="7" t="s">
        <v>17</v>
      </c>
      <c r="E44" s="7" t="s">
        <v>16</v>
      </c>
      <c r="F44" s="7" t="s">
        <v>18</v>
      </c>
      <c r="G44" s="7" t="str">
        <f t="shared" si="8"/>
        <v>Euribor6M</v>
      </c>
      <c r="H44" s="9">
        <v>0</v>
      </c>
      <c r="I44" s="10" t="str">
        <f t="shared" si="12"/>
        <v>EURAB6E15Y_Quote</v>
      </c>
      <c r="J44" s="11" t="str">
        <f>_xll.qlSwapRateHelper2(,I44,2,A44,calendar,D44,E44,F44,$G$27,H44,B44,BaseCurve,,,,trigger)</f>
        <v>obj_005e3#0000</v>
      </c>
      <c r="K44" s="16" t="b">
        <v>1</v>
      </c>
      <c r="L44" s="19">
        <v>10</v>
      </c>
      <c r="M44" s="19">
        <v>1</v>
      </c>
      <c r="O44" s="26" t="str">
        <v>obj_00612</v>
      </c>
      <c r="P44" s="26" t="str">
        <f>_xll.qlRateHelperQuoteName(O43,trigger)</f>
        <v>EURAB6E24Y_Quote</v>
      </c>
      <c r="Q44" s="31">
        <f>_xll.qlRateHelperRate(O43,trigger)</f>
        <v>1.521E-2</v>
      </c>
      <c r="R44" s="70">
        <f>_xll.qlRateHelperEarliestDate(O43,trigger)</f>
        <v>42279</v>
      </c>
      <c r="S44" s="70">
        <f>_xll.qlRateHelperPillarDate(O43,trigger)</f>
        <v>51046</v>
      </c>
      <c r="T44" s="37">
        <f>_xll.qlYieldTSDiscount($X$10,S44)</f>
        <v>0.71516942880396683</v>
      </c>
      <c r="U44" s="108">
        <v>1.000316252212347</v>
      </c>
      <c r="AA44" s="1">
        <f t="shared" si="4"/>
        <v>41</v>
      </c>
      <c r="AB44" s="44" t="str">
        <f t="shared" si="5"/>
        <v>41M</v>
      </c>
      <c r="AC44" s="45">
        <f>_xll.qlCalendarAdvance(calendar,$AC$3,AB44,,,trigger)</f>
        <v>43528</v>
      </c>
      <c r="AD44" s="45">
        <f>_xll.qlInterestRateIndexMaturity($X$9,AC44,trigger)</f>
        <v>43712</v>
      </c>
      <c r="AE44" s="49">
        <f>_xll.qlTenorBasisValue($X$17,AC44,_xll.ohTrigger(trigger,$X$24))</f>
        <v>2.8356159305659694E-3</v>
      </c>
      <c r="AF44" s="49">
        <f>_xll.qlTenorBasisForwardRate($X$17,AC44,_xll.ohTrigger(trigger,$X$24))</f>
        <v>5.6848381913340252E-3</v>
      </c>
      <c r="AG44" s="49">
        <f>_xll.qlTenorBasisForwardRate2($X$17,AC44,AD44,_xll.ohTrigger(trigger,$X$24))</f>
        <v>5.6848381913340252E-3</v>
      </c>
      <c r="AH44" s="49">
        <f>_xll.qlIndexFixing($X$9,_xll.qlInterestRateIndexFixingDate($X$9,AC44,trigger),TRUE,trigger)</f>
        <v>5.9157449326289729E-3</v>
      </c>
      <c r="AI44" s="52">
        <f t="shared" si="1"/>
        <v>-2.3090674129494766</v>
      </c>
      <c r="AJ44" s="52">
        <f t="shared" si="3"/>
        <v>1.0406179971220539</v>
      </c>
      <c r="BC44" s="45">
        <f>_xll.qlCalendarAdvance(calendar,BC43,"1D",,,trigger)</f>
        <v>42338</v>
      </c>
      <c r="BD44" s="49">
        <f>_xll.qlTenorBasisForwardRate($X$17,BC44,_xll.ohTrigger(trigger,$X$24))</f>
        <v>2.0783700588970801E-4</v>
      </c>
      <c r="BE44" s="49">
        <f>_xll.qlTenorBasisForwardRate($X$17,BC44,_xll.ohTrigger(trigger,$X$24))*_xll.qlInterpolationInterpolate($AJ$1,BC44,,trigger)</f>
        <v>2.3122385329241477E-4</v>
      </c>
      <c r="BF44" s="49">
        <f>_xll.qlIndexFixing($X$9,_xll.qlInterestRateIndexFixingDate($X$9,BC44,trigger),TRUE,trigger)</f>
        <v>2.3095146119905181E-4</v>
      </c>
      <c r="BG44" s="104">
        <f t="shared" si="2"/>
        <v>0.23114455309343798</v>
      </c>
    </row>
    <row r="45" spans="1:59" x14ac:dyDescent="0.2">
      <c r="A45" s="7" t="s">
        <v>36</v>
      </c>
      <c r="B45" s="7" t="s">
        <v>14</v>
      </c>
      <c r="C45" s="73"/>
      <c r="D45" s="7" t="s">
        <v>17</v>
      </c>
      <c r="E45" s="7" t="s">
        <v>16</v>
      </c>
      <c r="F45" s="7" t="s">
        <v>18</v>
      </c>
      <c r="G45" s="7" t="str">
        <f t="shared" si="8"/>
        <v>Euribor6M</v>
      </c>
      <c r="H45" s="9">
        <v>0</v>
      </c>
      <c r="I45" s="10" t="str">
        <f t="shared" si="12"/>
        <v>EURAB6E16Y_Quote</v>
      </c>
      <c r="J45" s="11" t="str">
        <f>_xll.qlSwapRateHelper2(,I45,2,A45,calendar,D45,E45,F45,$G$27,H45,B45,BaseCurve,,,,trigger)</f>
        <v>obj_005f7#0000</v>
      </c>
      <c r="K45" s="16" t="b">
        <v>1</v>
      </c>
      <c r="L45" s="19">
        <v>10</v>
      </c>
      <c r="M45" s="19">
        <v>1</v>
      </c>
      <c r="O45" s="26" t="str">
        <v>obj_005fd</v>
      </c>
      <c r="P45" s="26" t="str">
        <f>_xll.qlRateHelperQuoteName(O44,trigger)</f>
        <v>EURAB6E25Y_Quote</v>
      </c>
      <c r="Q45" s="31">
        <f>_xll.qlRateHelperRate(O44,trigger)</f>
        <v>1.523E-2</v>
      </c>
      <c r="R45" s="70">
        <f>_xll.qlRateHelperEarliestDate(O44,trigger)</f>
        <v>42279</v>
      </c>
      <c r="S45" s="70">
        <f>_xll.qlRateHelperPillarDate(O44,trigger)</f>
        <v>51411</v>
      </c>
      <c r="T45" s="37">
        <f>_xll.qlYieldTSDiscount($X$10,S45)</f>
        <v>0.70433416791154813</v>
      </c>
      <c r="U45" s="108">
        <v>1.0003302349192014</v>
      </c>
      <c r="AA45" s="1">
        <f t="shared" si="4"/>
        <v>42</v>
      </c>
      <c r="AB45" s="44" t="str">
        <f t="shared" si="5"/>
        <v>42M</v>
      </c>
      <c r="AC45" s="45">
        <f>_xll.qlCalendarAdvance(calendar,$AC$3,AB45,,,trigger)</f>
        <v>43557</v>
      </c>
      <c r="AD45" s="45">
        <f>_xll.qlInterestRateIndexMaturity($X$9,AC45,trigger)</f>
        <v>43740</v>
      </c>
      <c r="AE45" s="49">
        <f>_xll.qlTenorBasisValue($X$17,AC45,_xll.ohTrigger(trigger,$X$24))</f>
        <v>2.8363611865724106E-3</v>
      </c>
      <c r="AF45" s="49">
        <f>_xll.qlTenorBasisForwardRate($X$17,AC45,_xll.ohTrigger(trigger,$X$24))</f>
        <v>5.8897072687949482E-3</v>
      </c>
      <c r="AG45" s="49">
        <f>_xll.qlTenorBasisForwardRate2($X$17,AC45,AD45,_xll.ohTrigger(trigger,$X$24))</f>
        <v>5.8897072687949482E-3</v>
      </c>
      <c r="AH45" s="49">
        <f>_xll.qlIndexFixing($X$9,_xll.qlInterestRateIndexFixingDate($X$9,AC45,trigger),TRUE,trigger)</f>
        <v>6.1454074691150119E-3</v>
      </c>
      <c r="AI45" s="52">
        <f t="shared" si="1"/>
        <v>-2.5570020032006369</v>
      </c>
      <c r="AJ45" s="52">
        <f t="shared" si="3"/>
        <v>1.0434147553775419</v>
      </c>
      <c r="BC45" s="45">
        <f>_xll.qlCalendarAdvance(calendar,BC44,"1D",,,trigger)</f>
        <v>42339</v>
      </c>
      <c r="BD45" s="49">
        <f>_xll.qlTenorBasisForwardRate($X$17,BC45,_xll.ohTrigger(trigger,$X$24))</f>
        <v>2.0767257418386105E-4</v>
      </c>
      <c r="BE45" s="49">
        <f>_xll.qlTenorBasisForwardRate($X$17,BC45,_xll.ohTrigger(trigger,$X$24))*_xll.qlInterpolationInterpolate($AJ$1,BC45,,trigger)</f>
        <v>2.30612312880046E-4</v>
      </c>
      <c r="BF45" s="49">
        <f>_xll.qlIndexFixing($X$9,_xll.qlInterestRateIndexFixingDate($X$9,BC45,trigger),TRUE,trigger)</f>
        <v>2.3044662959782999E-4</v>
      </c>
      <c r="BG45" s="104">
        <f t="shared" si="2"/>
        <v>0.22774055413968941</v>
      </c>
    </row>
    <row r="46" spans="1:59" x14ac:dyDescent="0.2">
      <c r="A46" s="7" t="s">
        <v>37</v>
      </c>
      <c r="B46" s="7" t="s">
        <v>14</v>
      </c>
      <c r="C46" s="73"/>
      <c r="D46" s="7" t="s">
        <v>17</v>
      </c>
      <c r="E46" s="7" t="s">
        <v>16</v>
      </c>
      <c r="F46" s="7" t="s">
        <v>18</v>
      </c>
      <c r="G46" s="7" t="str">
        <f t="shared" si="8"/>
        <v>Euribor6M</v>
      </c>
      <c r="H46" s="9">
        <v>0</v>
      </c>
      <c r="I46" s="10" t="str">
        <f t="shared" si="12"/>
        <v>EURAB6E17Y_Quote</v>
      </c>
      <c r="J46" s="11" t="str">
        <f>_xll.qlSwapRateHelper2(,I46,2,A46,calendar,D46,E46,F46,$G$27,H46,B46,BaseCurve,,,,trigger)</f>
        <v>obj_005e7#0000</v>
      </c>
      <c r="K46" s="16" t="b">
        <v>1</v>
      </c>
      <c r="L46" s="19">
        <v>10</v>
      </c>
      <c r="M46" s="19">
        <v>1</v>
      </c>
      <c r="O46" s="26" t="str">
        <v>obj_005e8</v>
      </c>
      <c r="P46" s="26" t="str">
        <f>_xll.qlRateHelperQuoteName(O45,trigger)</f>
        <v>EURAB6E26Y_Quote</v>
      </c>
      <c r="Q46" s="31">
        <f>_xll.qlRateHelperRate(O45,trigger)</f>
        <v>1.524E-2</v>
      </c>
      <c r="R46" s="70">
        <f>_xll.qlRateHelperEarliestDate(O45,trigger)</f>
        <v>42279</v>
      </c>
      <c r="S46" s="70">
        <f>_xll.qlRateHelperPillarDate(O45,trigger)</f>
        <v>51776</v>
      </c>
      <c r="T46" s="37">
        <f>_xll.qlYieldTSDiscount($X$10,S46)</f>
        <v>0.69385308636231968</v>
      </c>
      <c r="U46" s="108">
        <v>1.000264957960991</v>
      </c>
      <c r="AA46" s="1">
        <f t="shared" si="4"/>
        <v>43</v>
      </c>
      <c r="AB46" s="44" t="str">
        <f t="shared" si="5"/>
        <v>43M</v>
      </c>
      <c r="AC46" s="45">
        <f>_xll.qlCalendarAdvance(calendar,$AC$3,AB46,,,trigger)</f>
        <v>43587</v>
      </c>
      <c r="AD46" s="45">
        <f>_xll.qlInterestRateIndexMaturity($X$9,AC46,trigger)</f>
        <v>43773</v>
      </c>
      <c r="AE46" s="49">
        <f>_xll.qlTenorBasisValue($X$17,AC46,_xll.ohTrigger(trigger,$X$24))</f>
        <v>2.8364434742949515E-3</v>
      </c>
      <c r="AF46" s="49">
        <f>_xll.qlTenorBasisForwardRate($X$17,AC46,_xll.ohTrigger(trigger,$X$24))</f>
        <v>6.1146175783387217E-3</v>
      </c>
      <c r="AG46" s="49">
        <f>_xll.qlTenorBasisForwardRate2($X$17,AC46,AD46,_xll.ohTrigger(trigger,$X$24))</f>
        <v>6.1146175783387217E-3</v>
      </c>
      <c r="AH46" s="49">
        <f>_xll.qlIndexFixing($X$9,_xll.qlInterestRateIndexFixingDate($X$9,AC46,trigger),TRUE,trigger)</f>
        <v>6.4014898129364827E-3</v>
      </c>
      <c r="AI46" s="52">
        <f t="shared" si="1"/>
        <v>-2.8687223459776101</v>
      </c>
      <c r="AJ46" s="52">
        <f t="shared" si="3"/>
        <v>1.0469158096843239</v>
      </c>
      <c r="BC46" s="45">
        <f>_xll.qlCalendarAdvance(calendar,BC45,"1D",,,trigger)</f>
        <v>42340</v>
      </c>
      <c r="BD46" s="49">
        <f>_xll.qlTenorBasisForwardRate($X$17,BC46,_xll.ohTrigger(trigger,$X$24))</f>
        <v>2.0750683320576061E-4</v>
      </c>
      <c r="BE46" s="49">
        <f>_xll.qlTenorBasisForwardRate($X$17,BC46,_xll.ohTrigger(trigger,$X$24))*_xll.qlInterpolationInterpolate($AJ$1,BC46,,trigger)</f>
        <v>2.300000000002619E-4</v>
      </c>
      <c r="BF46" s="49">
        <f>_xll.qlIndexFixing($X$9,_xll.qlInterestRateIndexFixingDate($X$9,BC46,trigger),TRUE,trigger)</f>
        <v>2.300000000002619E-4</v>
      </c>
      <c r="BG46" s="104">
        <f t="shared" si="2"/>
        <v>0.22493166794501282</v>
      </c>
    </row>
    <row r="47" spans="1:59" x14ac:dyDescent="0.2">
      <c r="A47" s="7" t="s">
        <v>38</v>
      </c>
      <c r="B47" s="7" t="s">
        <v>14</v>
      </c>
      <c r="C47" s="73"/>
      <c r="D47" s="7" t="s">
        <v>17</v>
      </c>
      <c r="E47" s="7" t="s">
        <v>16</v>
      </c>
      <c r="F47" s="7" t="s">
        <v>18</v>
      </c>
      <c r="G47" s="7" t="str">
        <f t="shared" si="8"/>
        <v>Euribor6M</v>
      </c>
      <c r="H47" s="9">
        <v>0</v>
      </c>
      <c r="I47" s="10" t="str">
        <f t="shared" si="12"/>
        <v>EURAB6E18Y_Quote</v>
      </c>
      <c r="J47" s="11" t="str">
        <f>_xll.qlSwapRateHelper2(,I47,2,A47,calendar,D47,E47,F47,$G$27,H47,B47,BaseCurve,,,,trigger)</f>
        <v>obj_005df#0000</v>
      </c>
      <c r="K47" s="16" t="b">
        <v>1</v>
      </c>
      <c r="L47" s="19">
        <v>10</v>
      </c>
      <c r="M47" s="19">
        <v>1</v>
      </c>
      <c r="O47" s="26" t="str">
        <v>obj_005f2</v>
      </c>
      <c r="P47" s="26" t="str">
        <f>_xll.qlRateHelperQuoteName(O46,trigger)</f>
        <v>EURAB6E27Y_Quote</v>
      </c>
      <c r="Q47" s="31">
        <f>_xll.qlRateHelperRate(O46,trigger)</f>
        <v>1.525E-2</v>
      </c>
      <c r="R47" s="70">
        <f>_xll.qlRateHelperEarliestDate(O46,trigger)</f>
        <v>42279</v>
      </c>
      <c r="S47" s="70">
        <f>_xll.qlRateHelperPillarDate(O46,trigger)</f>
        <v>52141</v>
      </c>
      <c r="T47" s="37">
        <f>_xll.qlYieldTSDiscount($X$10,S47)</f>
        <v>0.68364048719382087</v>
      </c>
      <c r="U47" s="108">
        <v>0.99998049407471745</v>
      </c>
      <c r="AA47" s="1">
        <f t="shared" si="4"/>
        <v>44</v>
      </c>
      <c r="AB47" s="44" t="str">
        <f t="shared" si="5"/>
        <v>44M</v>
      </c>
      <c r="AC47" s="45">
        <f>_xll.qlCalendarAdvance(calendar,$AC$3,AB47,,,trigger)</f>
        <v>43619</v>
      </c>
      <c r="AD47" s="45">
        <f>_xll.qlInterestRateIndexMaturity($X$9,AC47,trigger)</f>
        <v>43802</v>
      </c>
      <c r="AE47" s="49">
        <f>_xll.qlTenorBasisValue($X$17,AC47,_xll.ohTrigger(trigger,$X$24))</f>
        <v>2.8357839813672563E-3</v>
      </c>
      <c r="AF47" s="49">
        <f>_xll.qlTenorBasisForwardRate($X$17,AC47,_xll.ohTrigger(trigger,$X$24))</f>
        <v>6.3320191140290166E-3</v>
      </c>
      <c r="AG47" s="49">
        <f>_xll.qlTenorBasisForwardRate2($X$17,AC47,AD47,_xll.ohTrigger(trigger,$X$24))</f>
        <v>6.3320191140290166E-3</v>
      </c>
      <c r="AH47" s="49">
        <f>_xll.qlIndexFixing($X$9,_xll.qlInterestRateIndexFixingDate($X$9,AC47,trigger),TRUE,trigger)</f>
        <v>6.6503511557855369E-3</v>
      </c>
      <c r="AI47" s="52">
        <f t="shared" si="1"/>
        <v>-3.183320417565203</v>
      </c>
      <c r="AJ47" s="52">
        <f t="shared" si="3"/>
        <v>1.0502733861070055</v>
      </c>
      <c r="BC47" s="45">
        <f>_xll.qlCalendarAdvance(calendar,BC46,"1D",,,trigger)</f>
        <v>42341</v>
      </c>
      <c r="BD47" s="49">
        <f>_xll.qlTenorBasisForwardRate($X$17,BC47,_xll.ohTrigger(trigger,$X$24))</f>
        <v>2.0733939400576919E-4</v>
      </c>
      <c r="BE47" s="49">
        <f>_xll.qlTenorBasisForwardRate($X$17,BC47,_xll.ohTrigger(trigger,$X$24))*_xll.qlInterpolationInterpolate($AJ$1,BC47,,trigger)</f>
        <v>2.3013117251033974E-4</v>
      </c>
      <c r="BF47" s="49">
        <f>_xll.qlIndexFixing($X$9,_xll.qlInterestRateIndexFixingDate($X$9,BC47,trigger),TRUE,trigger)</f>
        <v>2.2961495160403423E-4</v>
      </c>
      <c r="BG47" s="104">
        <f t="shared" si="2"/>
        <v>0.22275557598265044</v>
      </c>
    </row>
    <row r="48" spans="1:59" x14ac:dyDescent="0.2">
      <c r="A48" s="7" t="s">
        <v>39</v>
      </c>
      <c r="B48" s="7" t="s">
        <v>14</v>
      </c>
      <c r="C48" s="73"/>
      <c r="D48" s="7" t="s">
        <v>17</v>
      </c>
      <c r="E48" s="7" t="s">
        <v>16</v>
      </c>
      <c r="F48" s="7" t="s">
        <v>18</v>
      </c>
      <c r="G48" s="7" t="str">
        <f t="shared" si="8"/>
        <v>Euribor6M</v>
      </c>
      <c r="H48" s="9">
        <v>0</v>
      </c>
      <c r="I48" s="10" t="str">
        <f t="shared" si="12"/>
        <v>EURAB6E19Y_Quote</v>
      </c>
      <c r="J48" s="11" t="str">
        <f>_xll.qlSwapRateHelper2(,I48,2,A48,calendar,D48,E48,F48,$G$27,H48,B48,BaseCurve,,,,trigger)</f>
        <v>obj_005ea#0000</v>
      </c>
      <c r="K48" s="16" t="b">
        <v>1</v>
      </c>
      <c r="L48" s="19">
        <v>10</v>
      </c>
      <c r="M48" s="19">
        <v>1</v>
      </c>
      <c r="O48" s="26" t="str">
        <v>obj_0060d</v>
      </c>
      <c r="P48" s="26" t="str">
        <f>_xll.qlRateHelperQuoteName(O47,trigger)</f>
        <v>EURAB6E28Y_Quote</v>
      </c>
      <c r="Q48" s="31">
        <f>_xll.qlRateHelperRate(O47,trigger)</f>
        <v>1.5260000000000001E-2</v>
      </c>
      <c r="R48" s="70">
        <f>_xll.qlRateHelperEarliestDate(O47,trigger)</f>
        <v>42279</v>
      </c>
      <c r="S48" s="70">
        <f>_xll.qlRateHelperPillarDate(O47,trigger)</f>
        <v>52506</v>
      </c>
      <c r="T48" s="37">
        <f>_xll.qlYieldTSDiscount($X$10,S48)</f>
        <v>0.67361496964688761</v>
      </c>
      <c r="U48" s="108">
        <v>0.99959134782639059</v>
      </c>
      <c r="AA48" s="1">
        <f t="shared" si="4"/>
        <v>45</v>
      </c>
      <c r="AB48" s="44" t="str">
        <f t="shared" si="5"/>
        <v>45M</v>
      </c>
      <c r="AC48" s="45">
        <f>_xll.qlCalendarAdvance(calendar,$AC$3,AB48,,,trigger)</f>
        <v>43648</v>
      </c>
      <c r="AD48" s="45">
        <f>_xll.qlInterestRateIndexMaturity($X$9,AC48,trigger)</f>
        <v>43832</v>
      </c>
      <c r="AE48" s="49">
        <f>_xll.qlTenorBasisValue($X$17,AC48,_xll.ohTrigger(trigger,$X$24))</f>
        <v>2.8345414941606034E-3</v>
      </c>
      <c r="AF48" s="49">
        <f>_xll.qlTenorBasisForwardRate($X$17,AC48,_xll.ohTrigger(trigger,$X$24))</f>
        <v>6.5439764018179148E-3</v>
      </c>
      <c r="AG48" s="49">
        <f>_xll.qlTenorBasisForwardRate2($X$17,AC48,AD48,_xll.ohTrigger(trigger,$X$24))</f>
        <v>6.5439764018179148E-3</v>
      </c>
      <c r="AH48" s="49">
        <f>_xll.qlIndexFixing($X$9,_xll.qlInterestRateIndexFixingDate($X$9,AC48,trigger),TRUE,trigger)</f>
        <v>6.8921305347245127E-3</v>
      </c>
      <c r="AI48" s="52">
        <f t="shared" si="1"/>
        <v>-3.4815413290659789</v>
      </c>
      <c r="AJ48" s="52">
        <f t="shared" si="3"/>
        <v>1.0532022292760532</v>
      </c>
      <c r="BC48" s="45">
        <f>_xll.qlCalendarAdvance(calendar,BC47,"1D",,,trigger)</f>
        <v>42342</v>
      </c>
      <c r="BD48" s="49">
        <f>_xll.qlTenorBasisForwardRate($X$17,BC48,_xll.ohTrigger(trigger,$X$24))</f>
        <v>2.0683959446831613E-4</v>
      </c>
      <c r="BE48" s="49">
        <f>_xll.qlTenorBasisForwardRate($X$17,BC48,_xll.ohTrigger(trigger,$X$24))*_xll.qlInterpolationInterpolate($AJ$1,BC48,,trigger)</f>
        <v>2.2989243060945222E-4</v>
      </c>
      <c r="BF48" s="49">
        <f>_xll.qlIndexFixing($X$9,_xll.qlInterestRateIndexFixingDate($X$9,BC48,trigger),TRUE,trigger)</f>
        <v>2.2957357840693141E-4</v>
      </c>
      <c r="BG48" s="104">
        <f t="shared" si="2"/>
        <v>0.22733983938615276</v>
      </c>
    </row>
    <row r="49" spans="1:59" x14ac:dyDescent="0.2">
      <c r="A49" s="7" t="s">
        <v>40</v>
      </c>
      <c r="B49" s="7" t="s">
        <v>14</v>
      </c>
      <c r="C49" s="73"/>
      <c r="D49" s="7" t="s">
        <v>17</v>
      </c>
      <c r="E49" s="7" t="s">
        <v>16</v>
      </c>
      <c r="F49" s="7" t="s">
        <v>18</v>
      </c>
      <c r="G49" s="7" t="str">
        <f t="shared" si="8"/>
        <v>Euribor6M</v>
      </c>
      <c r="H49" s="9">
        <v>0</v>
      </c>
      <c r="I49" s="10" t="str">
        <f t="shared" si="12"/>
        <v>EURAB6E20Y_Quote</v>
      </c>
      <c r="J49" s="11" t="str">
        <f>_xll.qlSwapRateHelper2(,I49,2,A49,calendar,D49,E49,F49,$G$27,H49,B49,BaseCurve,,,,trigger)</f>
        <v>obj_00602#0000</v>
      </c>
      <c r="K49" s="16" t="b">
        <v>1</v>
      </c>
      <c r="L49" s="19">
        <v>10</v>
      </c>
      <c r="M49" s="19">
        <v>1</v>
      </c>
      <c r="O49" s="26" t="str">
        <v>obj_00609</v>
      </c>
      <c r="P49" s="26" t="str">
        <f>_xll.qlRateHelperQuoteName(O48,trigger)</f>
        <v>EURAB6E29Y_Quote</v>
      </c>
      <c r="Q49" s="31">
        <f>_xll.qlRateHelperRate(O48,trigger)</f>
        <v>1.5260000000000001E-2</v>
      </c>
      <c r="R49" s="70">
        <f>_xll.qlRateHelperEarliestDate(O48,trigger)</f>
        <v>42279</v>
      </c>
      <c r="S49" s="70">
        <f>_xll.qlRateHelperPillarDate(O48,trigger)</f>
        <v>52873</v>
      </c>
      <c r="T49" s="37">
        <f>_xll.qlYieldTSDiscount($X$10,S49)</f>
        <v>0.66364552093950524</v>
      </c>
      <c r="U49" s="108">
        <v>0.99961781485975654</v>
      </c>
      <c r="AA49" s="1">
        <f t="shared" si="4"/>
        <v>46</v>
      </c>
      <c r="AB49" s="44" t="str">
        <f t="shared" si="5"/>
        <v>46M</v>
      </c>
      <c r="AC49" s="45">
        <f>_xll.qlCalendarAdvance(calendar,$AC$3,AB49,,,trigger)</f>
        <v>43679</v>
      </c>
      <c r="AD49" s="45">
        <f>_xll.qlInterestRateIndexMaturity($X$9,AC49,trigger)</f>
        <v>43864</v>
      </c>
      <c r="AE49" s="49">
        <f>_xll.qlTenorBasisValue($X$17,AC49,_xll.ohTrigger(trigger,$X$24))</f>
        <v>2.8325575892679854E-3</v>
      </c>
      <c r="AF49" s="49">
        <f>_xll.qlTenorBasisForwardRate($X$17,AC49,_xll.ohTrigger(trigger,$X$24))</f>
        <v>6.7737605405770529E-3</v>
      </c>
      <c r="AG49" s="49">
        <f>_xll.qlTenorBasisForwardRate2($X$17,AC49,AD49,_xll.ohTrigger(trigger,$X$24))</f>
        <v>6.7737605405770529E-3</v>
      </c>
      <c r="AH49" s="49">
        <f>_xll.qlIndexFixing($X$9,_xll.qlInterestRateIndexFixingDate($X$9,AC49,trigger),TRUE,trigger)</f>
        <v>7.1505064668644074E-3</v>
      </c>
      <c r="AI49" s="52">
        <f t="shared" si="1"/>
        <v>-3.7674592628735448</v>
      </c>
      <c r="AJ49" s="52">
        <f t="shared" si="3"/>
        <v>1.0556184299740923</v>
      </c>
      <c r="BC49" s="45">
        <f>_xll.qlCalendarAdvance(calendar,BC48,"1D",,,trigger)</f>
        <v>42345</v>
      </c>
      <c r="BD49" s="49">
        <f>_xll.qlTenorBasisForwardRate($X$17,BC49,_xll.ohTrigger(trigger,$X$24))</f>
        <v>2.06644875971866E-4</v>
      </c>
      <c r="BE49" s="49">
        <f>_xll.qlTenorBasisForwardRate($X$17,BC49,_xll.ohTrigger(trigger,$X$24))*_xll.qlInterpolationInterpolate($AJ$1,BC49,,trigger)</f>
        <v>2.3062311203628078E-4</v>
      </c>
      <c r="BF49" s="49">
        <f>_xll.qlIndexFixing($X$9,_xll.qlInterestRateIndexFixingDate($X$9,BC49,trigger),TRUE,trigger)</f>
        <v>2.2863894492702603E-4</v>
      </c>
      <c r="BG49" s="104">
        <f t="shared" si="2"/>
        <v>0.21994068955160029</v>
      </c>
    </row>
    <row r="50" spans="1:59" x14ac:dyDescent="0.2">
      <c r="A50" s="7" t="s">
        <v>41</v>
      </c>
      <c r="B50" s="7" t="s">
        <v>14</v>
      </c>
      <c r="C50" s="73"/>
      <c r="D50" s="7" t="s">
        <v>17</v>
      </c>
      <c r="E50" s="7" t="s">
        <v>16</v>
      </c>
      <c r="F50" s="7" t="s">
        <v>18</v>
      </c>
      <c r="G50" s="7" t="str">
        <f t="shared" si="8"/>
        <v>Euribor6M</v>
      </c>
      <c r="H50" s="9">
        <v>0</v>
      </c>
      <c r="I50" s="10" t="str">
        <f t="shared" si="12"/>
        <v>EURAB6E21Y_Quote</v>
      </c>
      <c r="J50" s="11" t="str">
        <f>_xll.qlSwapRateHelper2(,I50,2,A50,calendar,D50,E50,F50,$G$27,H50,B50,BaseCurve,,,,trigger)</f>
        <v>obj_005fe#0000</v>
      </c>
      <c r="K50" s="16" t="b">
        <v>1</v>
      </c>
      <c r="L50" s="19">
        <v>10</v>
      </c>
      <c r="M50" s="19">
        <v>1</v>
      </c>
      <c r="O50" s="26" t="str">
        <v>obj_005dd</v>
      </c>
      <c r="P50" s="26" t="str">
        <f>_xll.qlRateHelperQuoteName(O49,trigger)</f>
        <v>EURAB6E30Y_Quote</v>
      </c>
      <c r="Q50" s="31">
        <f>_xll.qlRateHelperRate(O49,trigger)</f>
        <v>1.5270000000000001E-2</v>
      </c>
      <c r="R50" s="70">
        <f>_xll.qlRateHelperEarliestDate(O49,trigger)</f>
        <v>42279</v>
      </c>
      <c r="S50" s="70">
        <f>_xll.qlRateHelperPillarDate(O49,trigger)</f>
        <v>53237</v>
      </c>
      <c r="T50" s="37">
        <f>_xll.qlYieldTSDiscount($X$10,S50)</f>
        <v>0.65379508868986214</v>
      </c>
      <c r="U50" s="108">
        <v>0.9993705251306203</v>
      </c>
      <c r="AA50" s="1">
        <f t="shared" si="4"/>
        <v>47</v>
      </c>
      <c r="AB50" s="44" t="str">
        <f t="shared" si="5"/>
        <v>47M</v>
      </c>
      <c r="AC50" s="45">
        <f>_xll.qlCalendarAdvance(calendar,$AC$3,AB50,,,trigger)</f>
        <v>43710</v>
      </c>
      <c r="AD50" s="45">
        <f>_xll.qlInterestRateIndexMaturity($X$9,AC50,trigger)</f>
        <v>43892</v>
      </c>
      <c r="AE50" s="49">
        <f>_xll.qlTenorBasisValue($X$17,AC50,_xll.ohTrigger(trigger,$X$24))</f>
        <v>2.829918294181125E-3</v>
      </c>
      <c r="AF50" s="49">
        <f>_xll.qlTenorBasisForwardRate($X$17,AC50,_xll.ohTrigger(trigger,$X$24))</f>
        <v>6.993055952824667E-3</v>
      </c>
      <c r="AG50" s="49">
        <f>_xll.qlTenorBasisForwardRate2($X$17,AC50,AD50,_xll.ohTrigger(trigger,$X$24))</f>
        <v>6.993055952824667E-3</v>
      </c>
      <c r="AH50" s="49">
        <f>_xll.qlIndexFixing($X$9,_xll.qlInterestRateIndexFixingDate($X$9,AC50,trigger),TRUE,trigger)</f>
        <v>7.3919114699623253E-3</v>
      </c>
      <c r="AI50" s="52">
        <f t="shared" si="1"/>
        <v>-3.9885551713765826</v>
      </c>
      <c r="AJ50" s="52">
        <f t="shared" si="3"/>
        <v>1.0570359396275888</v>
      </c>
      <c r="BC50" s="45">
        <f>_xll.qlCalendarAdvance(calendar,BC49,"1D",,,trigger)</f>
        <v>42346</v>
      </c>
      <c r="BD50" s="49">
        <f>_xll.qlTenorBasisForwardRate($X$17,BC50,_xll.ohTrigger(trigger,$X$24))</f>
        <v>2.0646311138902742E-4</v>
      </c>
      <c r="BE50" s="49">
        <f>_xll.qlTenorBasisForwardRate($X$17,BC50,_xll.ohTrigger(trigger,$X$24))*_xll.qlInterpolationInterpolate($AJ$1,BC50,,trigger)</f>
        <v>2.3073567914615319E-4</v>
      </c>
      <c r="BF50" s="49">
        <f>_xll.qlIndexFixing($X$9,_xll.qlInterestRateIndexFixingDate($X$9,BC50,trigger),TRUE,trigger)</f>
        <v>2.2851977239594766E-4</v>
      </c>
      <c r="BG50" s="104">
        <f t="shared" si="2"/>
        <v>0.22056661006920242</v>
      </c>
    </row>
    <row r="51" spans="1:59" x14ac:dyDescent="0.2">
      <c r="A51" s="7" t="s">
        <v>42</v>
      </c>
      <c r="B51" s="7" t="s">
        <v>14</v>
      </c>
      <c r="C51" s="73"/>
      <c r="D51" s="7" t="s">
        <v>17</v>
      </c>
      <c r="E51" s="7" t="s">
        <v>16</v>
      </c>
      <c r="F51" s="7" t="s">
        <v>18</v>
      </c>
      <c r="G51" s="7" t="str">
        <f t="shared" si="8"/>
        <v>Euribor6M</v>
      </c>
      <c r="H51" s="9">
        <v>0</v>
      </c>
      <c r="I51" s="10" t="str">
        <f t="shared" si="12"/>
        <v>EURAB6E22Y_Quote</v>
      </c>
      <c r="J51" s="11" t="str">
        <f>_xll.qlSwapRateHelper2(,I51,2,A51,calendar,D51,E51,F51,$G$27,H51,B51,BaseCurve,,,,trigger)</f>
        <v>obj_0060c#0000</v>
      </c>
      <c r="K51" s="16" t="b">
        <v>1</v>
      </c>
      <c r="L51" s="19">
        <v>10</v>
      </c>
      <c r="M51" s="19">
        <v>1</v>
      </c>
      <c r="O51" s="26" t="str">
        <v>obj_005ef</v>
      </c>
      <c r="P51" s="26" t="str">
        <f>_xll.qlRateHelperQuoteName(O50,trigger)</f>
        <v>EURAB6E35Y_Quote</v>
      </c>
      <c r="Q51" s="31">
        <f>_xll.qlRateHelperRate(O50,trigger)</f>
        <v>1.533E-2</v>
      </c>
      <c r="R51" s="70">
        <f>_xll.qlRateHelperEarliestDate(O50,trigger)</f>
        <v>42279</v>
      </c>
      <c r="S51" s="70">
        <f>_xll.qlRateHelperPillarDate(O50,trigger)</f>
        <v>55064</v>
      </c>
      <c r="T51" s="37">
        <f>_xll.qlYieldTSDiscount($X$10,S51)</f>
        <v>0.60521327700682304</v>
      </c>
      <c r="U51" s="108">
        <v>0.99930261328719483</v>
      </c>
      <c r="AA51" s="1">
        <f t="shared" si="4"/>
        <v>48</v>
      </c>
      <c r="AB51" s="44" t="str">
        <f t="shared" si="5"/>
        <v>48M</v>
      </c>
      <c r="AC51" s="45">
        <f>_xll.qlCalendarAdvance(calendar,$AC$3,AB51,,,trigger)</f>
        <v>43740</v>
      </c>
      <c r="AD51" s="45">
        <f>_xll.qlInterestRateIndexMaturity($X$9,AC51,trigger)</f>
        <v>43923</v>
      </c>
      <c r="AE51" s="49">
        <f>_xll.qlTenorBasisValue($X$17,AC51,_xll.ohTrigger(trigger,$X$24))</f>
        <v>2.8267609670415538E-3</v>
      </c>
      <c r="AF51" s="49">
        <f>_xll.qlTenorBasisForwardRate($X$17,AC51,_xll.ohTrigger(trigger,$X$24))</f>
        <v>7.2270723350941228E-3</v>
      </c>
      <c r="AG51" s="49">
        <f>_xll.qlTenorBasisForwardRate2($X$17,AC51,AD51,_xll.ohTrigger(trigger,$X$24))</f>
        <v>7.2270723350941228E-3</v>
      </c>
      <c r="AH51" s="49">
        <f>_xll.qlIndexFixing($X$9,_xll.qlInterestRateIndexFixingDate($X$9,AC51,trigger),TRUE,trigger)</f>
        <v>7.6408127023682593E-3</v>
      </c>
      <c r="AI51" s="52">
        <f t="shared" si="1"/>
        <v>-4.1374036727413657</v>
      </c>
      <c r="AJ51" s="52">
        <f t="shared" si="3"/>
        <v>1.0572486821897498</v>
      </c>
      <c r="BC51" s="45">
        <f>_xll.qlCalendarAdvance(calendar,BC50,"1D",,,trigger)</f>
        <v>42347</v>
      </c>
      <c r="BD51" s="49">
        <f>_xll.qlTenorBasisForwardRate($X$17,BC51,_xll.ohTrigger(trigger,$X$24))</f>
        <v>2.0627734747242851E-4</v>
      </c>
      <c r="BE51" s="49">
        <f>_xll.qlTenorBasisForwardRate($X$17,BC51,_xll.ohTrigger(trigger,$X$24))*_xll.qlInterpolationInterpolate($AJ$1,BC51,,trigger)</f>
        <v>2.3084321525607189E-4</v>
      </c>
      <c r="BF51" s="49">
        <f>_xll.qlIndexFixing($X$9,_xll.qlInterestRateIndexFixingDate($X$9,BC51,trigger),TRUE,trigger)</f>
        <v>2.2844404450335706E-4</v>
      </c>
      <c r="BG51" s="104">
        <f t="shared" si="2"/>
        <v>0.22166697030928559</v>
      </c>
    </row>
    <row r="52" spans="1:59" x14ac:dyDescent="0.2">
      <c r="A52" s="7" t="s">
        <v>43</v>
      </c>
      <c r="B52" s="7" t="s">
        <v>14</v>
      </c>
      <c r="C52" s="73"/>
      <c r="D52" s="7" t="s">
        <v>17</v>
      </c>
      <c r="E52" s="7" t="s">
        <v>16</v>
      </c>
      <c r="F52" s="7" t="s">
        <v>18</v>
      </c>
      <c r="G52" s="7" t="str">
        <f t="shared" si="8"/>
        <v>Euribor6M</v>
      </c>
      <c r="H52" s="9">
        <v>0</v>
      </c>
      <c r="I52" s="10" t="str">
        <f t="shared" si="12"/>
        <v>EURAB6E23Y_Quote</v>
      </c>
      <c r="J52" s="11" t="str">
        <f>_xll.qlSwapRateHelper2(,I52,2,A52,calendar,D52,E52,F52,$G$27,H52,B52,BaseCurve,,,,trigger)</f>
        <v>obj_005f4#0000</v>
      </c>
      <c r="K52" s="16" t="b">
        <v>1</v>
      </c>
      <c r="L52" s="19">
        <v>10</v>
      </c>
      <c r="M52" s="19">
        <v>1</v>
      </c>
      <c r="O52" s="26" t="str">
        <v>obj_005e1</v>
      </c>
      <c r="P52" s="26" t="str">
        <f>_xll.qlRateHelperQuoteName(O51,trigger)</f>
        <v>EURAB6E40Y_Quote</v>
      </c>
      <c r="Q52" s="31">
        <f>_xll.qlRateHelperRate(O51,trigger)</f>
        <v>1.5300000000000001E-2</v>
      </c>
      <c r="R52" s="70">
        <f>_xll.qlRateHelperEarliestDate(O51,trigger)</f>
        <v>42279</v>
      </c>
      <c r="S52" s="70">
        <f>_xll.qlRateHelperPillarDate(O51,trigger)</f>
        <v>56891</v>
      </c>
      <c r="T52" s="37">
        <f>_xll.qlYieldTSDiscount($X$10,S52)</f>
        <v>0.56275283950249033</v>
      </c>
      <c r="U52" s="108">
        <v>0.99861294784113597</v>
      </c>
      <c r="AA52" s="1">
        <f t="shared" si="4"/>
        <v>49</v>
      </c>
      <c r="AB52" s="44" t="str">
        <f t="shared" si="5"/>
        <v>49M</v>
      </c>
      <c r="AC52" s="45">
        <f>_xll.qlCalendarAdvance(calendar,$AC$3,AB52,,,trigger)</f>
        <v>43773</v>
      </c>
      <c r="AD52" s="45">
        <f>_xll.qlInterestRateIndexMaturity($X$9,AC52,trigger)</f>
        <v>43955</v>
      </c>
      <c r="AE52" s="49">
        <f>_xll.qlTenorBasisValue($X$17,AC52,_xll.ohTrigger(trigger,$X$24))</f>
        <v>2.8226262580663924E-3</v>
      </c>
      <c r="AF52" s="49">
        <f>_xll.qlTenorBasisForwardRate($X$17,AC52,_xll.ohTrigger(trigger,$X$24))</f>
        <v>7.4849346442146429E-3</v>
      </c>
      <c r="AG52" s="49">
        <f>_xll.qlTenorBasisForwardRate2($X$17,AC52,AD52,_xll.ohTrigger(trigger,$X$24))</f>
        <v>7.4849346442146429E-3</v>
      </c>
      <c r="AH52" s="49">
        <f>_xll.qlIndexFixing($X$9,_xll.qlInterestRateIndexFixingDate($X$9,AC52,trigger),TRUE,trigger)</f>
        <v>7.9043526142135983E-3</v>
      </c>
      <c r="AI52" s="52">
        <f t="shared" si="1"/>
        <v>-4.1941796999895535</v>
      </c>
      <c r="AJ52" s="52">
        <f t="shared" si="3"/>
        <v>1.0560349542027248</v>
      </c>
      <c r="BC52" s="45">
        <f>_xll.qlCalendarAdvance(calendar,BC51,"1D",,,trigger)</f>
        <v>42348</v>
      </c>
      <c r="BD52" s="49">
        <f>_xll.qlTenorBasisForwardRate($X$17,BC52,_xll.ohTrigger(trigger,$X$24))</f>
        <v>2.0608743662297782E-4</v>
      </c>
      <c r="BE52" s="49">
        <f>_xll.qlTenorBasisForwardRate($X$17,BC52,_xll.ohTrigger(trigger,$X$24))*_xll.qlInterpolationInterpolate($AJ$1,BC52,,trigger)</f>
        <v>2.3094553663377965E-4</v>
      </c>
      <c r="BF52" s="49">
        <f>_xll.qlIndexFixing($X$9,_xll.qlInterestRateIndexFixingDate($X$9,BC52,trigger),TRUE,trigger)</f>
        <v>2.2840851774761218E-4</v>
      </c>
      <c r="BG52" s="104">
        <f t="shared" si="2"/>
        <v>0.22321081124634359</v>
      </c>
    </row>
    <row r="53" spans="1:59" x14ac:dyDescent="0.2">
      <c r="A53" s="7" t="s">
        <v>44</v>
      </c>
      <c r="B53" s="7" t="s">
        <v>14</v>
      </c>
      <c r="C53" s="73"/>
      <c r="D53" s="7" t="s">
        <v>17</v>
      </c>
      <c r="E53" s="7" t="s">
        <v>16</v>
      </c>
      <c r="F53" s="7" t="s">
        <v>18</v>
      </c>
      <c r="G53" s="7" t="str">
        <f t="shared" si="8"/>
        <v>Euribor6M</v>
      </c>
      <c r="H53" s="9">
        <v>0</v>
      </c>
      <c r="I53" s="10" t="str">
        <f t="shared" si="12"/>
        <v>EURAB6E24Y_Quote</v>
      </c>
      <c r="J53" s="11" t="str">
        <f>_xll.qlSwapRateHelper2(,I53,2,A53,calendar,D53,E53,F53,$G$27,H53,B53,BaseCurve,,,,trigger)</f>
        <v>obj_00600#0000</v>
      </c>
      <c r="K53" s="16" t="b">
        <v>1</v>
      </c>
      <c r="L53" s="19">
        <v>10</v>
      </c>
      <c r="M53" s="19">
        <v>1</v>
      </c>
      <c r="O53" s="26" t="str">
        <v>obj_005f9</v>
      </c>
      <c r="P53" s="26" t="str">
        <f>_xll.qlRateHelperQuoteName(O52,trigger)</f>
        <v>EURAB6E50Y_Quote</v>
      </c>
      <c r="Q53" s="31">
        <f>_xll.qlRateHelperRate(O52,trigger)</f>
        <v>1.4839999999999999E-2</v>
      </c>
      <c r="R53" s="70">
        <f>_xll.qlRateHelperEarliestDate(O52,trigger)</f>
        <v>42279</v>
      </c>
      <c r="S53" s="70">
        <f>_xll.qlRateHelperPillarDate(O52,trigger)</f>
        <v>60542</v>
      </c>
      <c r="T53" s="37">
        <f>_xll.qlYieldTSDiscount($X$10,S53)</f>
        <v>0.49998216490453062</v>
      </c>
      <c r="U53" s="108">
        <v>0.99850749210178136</v>
      </c>
      <c r="AA53" s="1">
        <f t="shared" si="4"/>
        <v>50</v>
      </c>
      <c r="AB53" s="44" t="str">
        <f t="shared" si="5"/>
        <v>50M</v>
      </c>
      <c r="AC53" s="45">
        <f>_xll.qlCalendarAdvance(calendar,$AC$3,AB53,,,trigger)</f>
        <v>43801</v>
      </c>
      <c r="AD53" s="45">
        <f>_xll.qlInterestRateIndexMaturity($X$9,AC53,trigger)</f>
        <v>43984</v>
      </c>
      <c r="AE53" s="49">
        <f>_xll.qlTenorBasisValue($X$17,AC53,_xll.ohTrigger(trigger,$X$24))</f>
        <v>2.8185927453682905E-3</v>
      </c>
      <c r="AF53" s="49">
        <f>_xll.qlTenorBasisForwardRate($X$17,AC53,_xll.ohTrigger(trigger,$X$24))</f>
        <v>7.7193131500798403E-3</v>
      </c>
      <c r="AG53" s="49">
        <f>_xll.qlTenorBasisForwardRate2($X$17,AC53,AD53,_xll.ohTrigger(trigger,$X$24))</f>
        <v>7.7193131500798403E-3</v>
      </c>
      <c r="AH53" s="49">
        <f>_xll.qlIndexFixing($X$9,_xll.qlInterestRateIndexFixingDate($X$9,AC53,trigger),TRUE,trigger)</f>
        <v>8.1341566022962736E-3</v>
      </c>
      <c r="AI53" s="52">
        <f t="shared" si="1"/>
        <v>-4.1484345221643339</v>
      </c>
      <c r="AJ53" s="52">
        <f t="shared" si="3"/>
        <v>1.0537409798191881</v>
      </c>
      <c r="BC53" s="45">
        <f>_xll.qlCalendarAdvance(calendar,BC52,"1D",,,trigger)</f>
        <v>42349</v>
      </c>
      <c r="BD53" s="49">
        <f>_xll.qlTenorBasisForwardRate($X$17,BC53,_xll.ohTrigger(trigger,$X$24))</f>
        <v>2.0554298130466818E-4</v>
      </c>
      <c r="BE53" s="49">
        <f>_xll.qlTenorBasisForwardRate($X$17,BC53,_xll.ohTrigger(trigger,$X$24))*_xll.qlInterpolationInterpolate($AJ$1,BC53,,trigger)</f>
        <v>2.306494267513911E-4</v>
      </c>
      <c r="BF53" s="49">
        <f>_xll.qlIndexFixing($X$9,_xll.qlInterestRateIndexFixingDate($X$9,BC53,trigger),TRUE,trigger)</f>
        <v>2.2959760043540594E-4</v>
      </c>
      <c r="BG53" s="104">
        <f t="shared" si="2"/>
        <v>0.2405461913073775</v>
      </c>
    </row>
    <row r="54" spans="1:59" x14ac:dyDescent="0.2">
      <c r="A54" s="7" t="s">
        <v>45</v>
      </c>
      <c r="B54" s="7" t="s">
        <v>14</v>
      </c>
      <c r="C54" s="73"/>
      <c r="D54" s="7" t="s">
        <v>17</v>
      </c>
      <c r="E54" s="7" t="s">
        <v>16</v>
      </c>
      <c r="F54" s="7" t="s">
        <v>18</v>
      </c>
      <c r="G54" s="7" t="str">
        <f t="shared" si="8"/>
        <v>Euribor6M</v>
      </c>
      <c r="H54" s="9">
        <v>0</v>
      </c>
      <c r="I54" s="10" t="str">
        <f t="shared" si="12"/>
        <v>EURAB6E25Y_Quote</v>
      </c>
      <c r="J54" s="11" t="str">
        <f>_xll.qlSwapRateHelper2(,I54,2,A54,calendar,D54,E54,F54,$G$27,H54,B54,BaseCurve,,,,trigger)</f>
        <v>obj_00612#0000</v>
      </c>
      <c r="K54" s="16" t="b">
        <v>1</v>
      </c>
      <c r="L54" s="19">
        <v>10</v>
      </c>
      <c r="M54" s="19">
        <v>1</v>
      </c>
      <c r="O54" s="26" t="e">
        <v>#N/A</v>
      </c>
      <c r="P54" s="26" t="str">
        <f>_xll.qlRateHelperQuoteName(O53,trigger)</f>
        <v>EURAB6E60Y_Quote</v>
      </c>
      <c r="Q54" s="31">
        <f>_xll.qlRateHelperRate(O53,trigger)</f>
        <v>1.4689999999999998E-2</v>
      </c>
      <c r="R54" s="70">
        <f>_xll.qlRateHelperEarliestDate(O53,trigger)</f>
        <v>42279</v>
      </c>
      <c r="S54" s="70">
        <f>_xll.qlRateHelperPillarDate(O53,trigger)</f>
        <v>64194</v>
      </c>
      <c r="T54" s="37">
        <f>_xll.qlYieldTSDiscount($X$10,S54)</f>
        <v>0.43815317043821145</v>
      </c>
      <c r="U54" s="108">
        <v>0.99784278911315161</v>
      </c>
      <c r="AA54" s="1">
        <f t="shared" si="4"/>
        <v>51</v>
      </c>
      <c r="AB54" s="44" t="str">
        <f t="shared" si="5"/>
        <v>51M</v>
      </c>
      <c r="AC54" s="45">
        <f>_xll.qlCalendarAdvance(calendar,$AC$3,AB54,,,trigger)</f>
        <v>43832</v>
      </c>
      <c r="AD54" s="45">
        <f>_xll.qlInterestRateIndexMaturity($X$9,AC54,trigger)</f>
        <v>44014</v>
      </c>
      <c r="AE54" s="49">
        <f>_xll.qlTenorBasisValue($X$17,AC54,_xll.ohTrigger(trigger,$X$24))</f>
        <v>2.813583909425656E-3</v>
      </c>
      <c r="AF54" s="49">
        <f>_xll.qlTenorBasisForwardRate($X$17,AC54,_xll.ohTrigger(trigger,$X$24))</f>
        <v>7.9778314905271895E-3</v>
      </c>
      <c r="AG54" s="49">
        <f>_xll.qlTenorBasisForwardRate2($X$17,AC54,AD54,_xll.ohTrigger(trigger,$X$24))</f>
        <v>7.9778314905271895E-3</v>
      </c>
      <c r="AH54" s="49">
        <f>_xll.qlIndexFixing($X$9,_xll.qlInterestRateIndexFixingDate($X$9,AC54,trigger),TRUE,trigger)</f>
        <v>8.3784837057373652E-3</v>
      </c>
      <c r="AI54" s="52">
        <f t="shared" si="1"/>
        <v>-4.0065221521017564</v>
      </c>
      <c r="AJ54" s="52">
        <f t="shared" si="3"/>
        <v>1.050220691636055</v>
      </c>
      <c r="BC54" s="45">
        <f>_xll.qlCalendarAdvance(calendar,BC53,"1D",,,trigger)</f>
        <v>42352</v>
      </c>
      <c r="BD54" s="49">
        <f>_xll.qlTenorBasisForwardRate($X$17,BC54,_xll.ohTrigger(trigger,$X$24))</f>
        <v>2.052910727842795E-4</v>
      </c>
      <c r="BE54" s="49">
        <f>_xll.qlTenorBasisForwardRate($X$17,BC54,_xll.ohTrigger(trigger,$X$24))*_xll.qlInterpolationInterpolate($AJ$1,BC54,,trigger)</f>
        <v>2.3130764541018476E-4</v>
      </c>
      <c r="BF54" s="49">
        <f>_xll.qlIndexFixing($X$9,_xll.qlInterestRateIndexFixingDate($X$9,BC54,trigger),TRUE,trigger)</f>
        <v>2.2860355214455075E-4</v>
      </c>
      <c r="BG54" s="104">
        <f t="shared" si="2"/>
        <v>0.23312479360271254</v>
      </c>
    </row>
    <row r="55" spans="1:59" x14ac:dyDescent="0.2">
      <c r="A55" s="7" t="s">
        <v>46</v>
      </c>
      <c r="B55" s="7" t="s">
        <v>14</v>
      </c>
      <c r="C55" s="73"/>
      <c r="D55" s="7" t="s">
        <v>17</v>
      </c>
      <c r="E55" s="7" t="s">
        <v>16</v>
      </c>
      <c r="F55" s="7" t="s">
        <v>18</v>
      </c>
      <c r="G55" s="7" t="str">
        <f t="shared" si="8"/>
        <v>Euribor6M</v>
      </c>
      <c r="H55" s="9">
        <v>0</v>
      </c>
      <c r="I55" s="10" t="str">
        <f t="shared" si="12"/>
        <v>EURAB6E26Y_Quote</v>
      </c>
      <c r="J55" s="11" t="str">
        <f>_xll.qlSwapRateHelper2(,I55,2,A55,calendar,D55,E55,F55,$G$27,H55,B55,BaseCurve,,,,trigger)</f>
        <v>obj_005fd#0000</v>
      </c>
      <c r="K55" s="16" t="b">
        <v>1</v>
      </c>
      <c r="L55" s="19">
        <v>10</v>
      </c>
      <c r="M55" s="19">
        <v>1</v>
      </c>
      <c r="O55" s="26" t="e">
        <v>#N/A</v>
      </c>
      <c r="P55" s="26" t="e">
        <f>_xll.qlRateHelperQuoteName(O54,trigger)</f>
        <v>#VALUE!</v>
      </c>
      <c r="Q55" s="31" t="e">
        <f>_xll.qlRateHelperRate(O54,trigger)</f>
        <v>#VALUE!</v>
      </c>
      <c r="R55" s="70" t="e">
        <f>_xll.qlRateHelperEarliestDate(O54,trigger)</f>
        <v>#VALUE!</v>
      </c>
      <c r="S55" s="70" t="e">
        <f>_xll.qlRateHelperPillarDate(O54,trigger)</f>
        <v>#VALUE!</v>
      </c>
      <c r="T55" s="37" t="e">
        <f>_xll.qlYieldTSDiscount($X$10,S55)</f>
        <v>#NUM!</v>
      </c>
      <c r="U55" s="1" t="e">
        <v>#N/A</v>
      </c>
      <c r="AA55" s="1">
        <f t="shared" si="4"/>
        <v>52</v>
      </c>
      <c r="AB55" s="44" t="str">
        <f t="shared" si="5"/>
        <v>52M</v>
      </c>
      <c r="AC55" s="45">
        <f>_xll.qlCalendarAdvance(calendar,$AC$3,AB55,,,trigger)</f>
        <v>43864</v>
      </c>
      <c r="AD55" s="45">
        <f>_xll.qlInterestRateIndexMaturity($X$9,AC55,trigger)</f>
        <v>44046</v>
      </c>
      <c r="AE55" s="49">
        <f>_xll.qlTenorBasisValue($X$17,AC55,_xll.ohTrigger(trigger,$X$24))</f>
        <v>2.8078353438396693E-3</v>
      </c>
      <c r="AF55" s="49">
        <f>_xll.qlTenorBasisForwardRate($X$17,AC55,_xll.ohTrigger(trigger,$X$24))</f>
        <v>8.2583733025368544E-3</v>
      </c>
      <c r="AG55" s="49">
        <f>_xll.qlTenorBasisForwardRate2($X$17,AC55,AD55,_xll.ohTrigger(trigger,$X$24))</f>
        <v>8.2583733025368544E-3</v>
      </c>
      <c r="AH55" s="49">
        <f>_xll.qlIndexFixing($X$9,_xll.qlInterestRateIndexFixingDate($X$9,AC55,trigger),TRUE,trigger)</f>
        <v>8.633266916480118E-3</v>
      </c>
      <c r="AI55" s="52">
        <f t="shared" si="1"/>
        <v>-3.748936139432637</v>
      </c>
      <c r="AJ55" s="52">
        <f t="shared" si="3"/>
        <v>1.045395576127335</v>
      </c>
      <c r="BC55" s="45">
        <f>_xll.qlCalendarAdvance(calendar,BC54,"1D",,,trigger)</f>
        <v>42353</v>
      </c>
      <c r="BD55" s="49">
        <f>_xll.qlTenorBasisForwardRate($X$17,BC55,_xll.ohTrigger(trigger,$X$24))</f>
        <v>2.050841847239349E-4</v>
      </c>
      <c r="BE55" s="49">
        <f>_xll.qlTenorBasisForwardRate($X$17,BC55,_xll.ohTrigger(trigger,$X$24))*_xll.qlInterpolationInterpolate($AJ$1,BC55,,trigger)</f>
        <v>2.3138785466296795E-4</v>
      </c>
      <c r="BF55" s="49">
        <f>_xll.qlIndexFixing($X$9,_xll.qlInterestRateIndexFixingDate($X$9,BC55,trigger),TRUE,trigger)</f>
        <v>2.2872037862571741E-4</v>
      </c>
      <c r="BG55" s="104">
        <f t="shared" si="2"/>
        <v>0.23636193901782518</v>
      </c>
    </row>
    <row r="56" spans="1:59" x14ac:dyDescent="0.2">
      <c r="A56" s="7" t="s">
        <v>47</v>
      </c>
      <c r="B56" s="7" t="s">
        <v>14</v>
      </c>
      <c r="C56" s="73"/>
      <c r="D56" s="7" t="s">
        <v>17</v>
      </c>
      <c r="E56" s="7" t="s">
        <v>16</v>
      </c>
      <c r="F56" s="7" t="s">
        <v>18</v>
      </c>
      <c r="G56" s="7" t="str">
        <f t="shared" si="8"/>
        <v>Euribor6M</v>
      </c>
      <c r="H56" s="9">
        <v>0</v>
      </c>
      <c r="I56" s="10" t="str">
        <f t="shared" si="12"/>
        <v>EURAB6E27Y_Quote</v>
      </c>
      <c r="J56" s="11" t="str">
        <f>_xll.qlSwapRateHelper2(,I56,2,A56,calendar,D56,E56,F56,$G$27,H56,B56,BaseCurve,,,,trigger)</f>
        <v>obj_005e8#0000</v>
      </c>
      <c r="K56" s="16" t="b">
        <v>1</v>
      </c>
      <c r="L56" s="19">
        <v>10</v>
      </c>
      <c r="M56" s="19">
        <v>1</v>
      </c>
      <c r="O56" s="26" t="e">
        <v>#N/A</v>
      </c>
      <c r="P56" s="26" t="e">
        <f>_xll.qlRateHelperQuoteName(O55,trigger)</f>
        <v>#VALUE!</v>
      </c>
      <c r="Q56" s="31" t="e">
        <f>_xll.qlRateHelperRate(O55,trigger)</f>
        <v>#VALUE!</v>
      </c>
      <c r="R56" s="70" t="e">
        <f>_xll.qlRateHelperEarliestDate(O55,trigger)</f>
        <v>#VALUE!</v>
      </c>
      <c r="S56" s="70" t="e">
        <f>_xll.qlRateHelperPillarDate(O55,trigger)</f>
        <v>#VALUE!</v>
      </c>
      <c r="T56" s="37" t="e">
        <f>_xll.qlYieldTSDiscount($X$10,S56)</f>
        <v>#NUM!</v>
      </c>
      <c r="U56" s="1" t="e">
        <v>#N/A</v>
      </c>
      <c r="AA56" s="1">
        <f t="shared" si="4"/>
        <v>53</v>
      </c>
      <c r="AB56" s="44" t="str">
        <f t="shared" si="5"/>
        <v>53M</v>
      </c>
      <c r="AC56" s="45">
        <f>_xll.qlCalendarAdvance(calendar,$AC$3,AB56,,,trigger)</f>
        <v>43892</v>
      </c>
      <c r="AD56" s="45">
        <f>_xll.qlInterestRateIndexMaturity($X$9,AC56,trigger)</f>
        <v>44076</v>
      </c>
      <c r="AE56" s="49">
        <f>_xll.qlTenorBasisValue($X$17,AC56,_xll.ohTrigger(trigger,$X$24))</f>
        <v>2.8023402566244178E-3</v>
      </c>
      <c r="AF56" s="49">
        <f>_xll.qlTenorBasisForwardRate($X$17,AC56,_xll.ohTrigger(trigger,$X$24))</f>
        <v>8.5211437462643421E-3</v>
      </c>
      <c r="AG56" s="49">
        <f>_xll.qlTenorBasisForwardRate2($X$17,AC56,AD56,_xll.ohTrigger(trigger,$X$24))</f>
        <v>8.5211437462643421E-3</v>
      </c>
      <c r="AH56" s="49">
        <f>_xll.qlIndexFixing($X$9,_xll.qlInterestRateIndexFixingDate($X$9,AC56,trigger),TRUE,trigger)</f>
        <v>8.862889319474548E-3</v>
      </c>
      <c r="AI56" s="52">
        <f t="shared" si="1"/>
        <v>-3.4174557321020593</v>
      </c>
      <c r="AJ56" s="52">
        <f t="shared" si="3"/>
        <v>1.0401055988945178</v>
      </c>
      <c r="BC56" s="45">
        <f>_xll.qlCalendarAdvance(calendar,BC55,"1D",,,trigger)</f>
        <v>42354</v>
      </c>
      <c r="BD56" s="49">
        <f>_xll.qlTenorBasisForwardRate($X$17,BC56,_xll.ohTrigger(trigger,$X$24))</f>
        <v>2.048747310219021E-4</v>
      </c>
      <c r="BE56" s="49">
        <f>_xll.qlTenorBasisForwardRate($X$17,BC56,_xll.ohTrigger(trigger,$X$24))*_xll.qlInterpolationInterpolate($AJ$1,BC56,,trigger)</f>
        <v>2.3146453314629653E-4</v>
      </c>
      <c r="BF56" s="49">
        <f>_xll.qlIndexFixing($X$9,_xll.qlInterestRateIndexFixingDate($X$9,BC56,trigger),TRUE,trigger)</f>
        <v>2.2885794527406338E-4</v>
      </c>
      <c r="BG56" s="104">
        <f t="shared" si="2"/>
        <v>0.23983214252161278</v>
      </c>
    </row>
    <row r="57" spans="1:59" x14ac:dyDescent="0.2">
      <c r="A57" s="7" t="s">
        <v>48</v>
      </c>
      <c r="B57" s="7" t="s">
        <v>14</v>
      </c>
      <c r="C57" s="73"/>
      <c r="D57" s="7" t="s">
        <v>17</v>
      </c>
      <c r="E57" s="7" t="s">
        <v>16</v>
      </c>
      <c r="F57" s="7" t="s">
        <v>18</v>
      </c>
      <c r="G57" s="7" t="str">
        <f t="shared" si="8"/>
        <v>Euribor6M</v>
      </c>
      <c r="H57" s="9">
        <v>0</v>
      </c>
      <c r="I57" s="10" t="str">
        <f t="shared" si="12"/>
        <v>EURAB6E28Y_Quote</v>
      </c>
      <c r="J57" s="11" t="str">
        <f>_xll.qlSwapRateHelper2(,I57,2,A57,calendar,D57,E57,F57,$G$27,H57,B57,BaseCurve,,,,trigger)</f>
        <v>obj_005f2#0000</v>
      </c>
      <c r="K57" s="16" t="b">
        <v>1</v>
      </c>
      <c r="L57" s="19">
        <v>10</v>
      </c>
      <c r="M57" s="19">
        <v>1</v>
      </c>
      <c r="O57" s="26" t="e">
        <v>#N/A</v>
      </c>
      <c r="P57" s="26" t="e">
        <f>_xll.qlRateHelperQuoteName(O56,trigger)</f>
        <v>#VALUE!</v>
      </c>
      <c r="Q57" s="31" t="e">
        <f>_xll.qlRateHelperRate(O56,trigger)</f>
        <v>#VALUE!</v>
      </c>
      <c r="R57" s="70" t="e">
        <f>_xll.qlRateHelperEarliestDate(O56,trigger)</f>
        <v>#VALUE!</v>
      </c>
      <c r="S57" s="70" t="e">
        <f>_xll.qlRateHelperPillarDate(O56,trigger)</f>
        <v>#VALUE!</v>
      </c>
      <c r="T57" s="37" t="e">
        <f>_xll.qlYieldTSDiscount($X$10,S57)</f>
        <v>#NUM!</v>
      </c>
      <c r="U57" s="1" t="e">
        <v>#N/A</v>
      </c>
      <c r="AA57" s="1">
        <f t="shared" si="4"/>
        <v>54</v>
      </c>
      <c r="AB57" s="44" t="str">
        <f t="shared" si="5"/>
        <v>54M</v>
      </c>
      <c r="AC57" s="45">
        <f>_xll.qlCalendarAdvance(calendar,$AC$3,AB57,,,trigger)</f>
        <v>43923</v>
      </c>
      <c r="AD57" s="45">
        <f>_xll.qlInterestRateIndexMaturity($X$9,AC57,trigger)</f>
        <v>44106</v>
      </c>
      <c r="AE57" s="49">
        <f>_xll.qlTenorBasisValue($X$17,AC57,_xll.ohTrigger(trigger,$X$24))</f>
        <v>2.7957678003637885E-3</v>
      </c>
      <c r="AF57" s="49">
        <f>_xll.qlTenorBasisForwardRate($X$17,AC57,_xll.ohTrigger(trigger,$X$24))</f>
        <v>8.8050503220053963E-3</v>
      </c>
      <c r="AG57" s="49">
        <f>_xll.qlTenorBasisForwardRate2($X$17,AC57,AD57,_xll.ohTrigger(trigger,$X$24))</f>
        <v>8.8050503220053963E-3</v>
      </c>
      <c r="AH57" s="49">
        <f>_xll.qlIndexFixing($X$9,_xll.qlInterestRateIndexFixingDate($X$9,AC57,trigger),TRUE,trigger)</f>
        <v>9.1026554983715691E-3</v>
      </c>
      <c r="AI57" s="52">
        <f t="shared" si="1"/>
        <v>-2.9760517636617281</v>
      </c>
      <c r="AJ57" s="52">
        <f t="shared" si="3"/>
        <v>1.033799372573988</v>
      </c>
      <c r="BC57" s="45">
        <f>_xll.qlCalendarAdvance(calendar,BC56,"1D",,,trigger)</f>
        <v>42355</v>
      </c>
      <c r="BD57" s="49">
        <f>_xll.qlTenorBasisForwardRate($X$17,BC57,_xll.ohTrigger(trigger,$X$24))</f>
        <v>2.0466298827310296E-4</v>
      </c>
      <c r="BE57" s="49">
        <f>_xll.qlTenorBasisForwardRate($X$17,BC57,_xll.ohTrigger(trigger,$X$24))*_xll.qlInterpolationInterpolate($AJ$1,BC57,,trigger)</f>
        <v>2.315379820167769E-4</v>
      </c>
      <c r="BF57" s="49">
        <f>_xll.qlIndexFixing($X$9,_xll.qlInterestRateIndexFixingDate($X$9,BC57,trigger),TRUE,trigger)</f>
        <v>2.2901300859493547E-4</v>
      </c>
      <c r="BG57" s="104">
        <f t="shared" si="2"/>
        <v>0.24350020321832511</v>
      </c>
    </row>
    <row r="58" spans="1:59" x14ac:dyDescent="0.2">
      <c r="A58" s="7" t="s">
        <v>49</v>
      </c>
      <c r="B58" s="7" t="s">
        <v>14</v>
      </c>
      <c r="C58" s="73"/>
      <c r="D58" s="7" t="s">
        <v>17</v>
      </c>
      <c r="E58" s="7" t="s">
        <v>16</v>
      </c>
      <c r="F58" s="7" t="s">
        <v>18</v>
      </c>
      <c r="G58" s="7" t="str">
        <f t="shared" si="8"/>
        <v>Euribor6M</v>
      </c>
      <c r="H58" s="9">
        <v>0</v>
      </c>
      <c r="I58" s="10" t="str">
        <f t="shared" si="12"/>
        <v>EURAB6E29Y_Quote</v>
      </c>
      <c r="J58" s="11" t="str">
        <f>_xll.qlSwapRateHelper2(,I58,2,A58,calendar,D58,E58,F58,$G$27,H58,B58,BaseCurve,,,,trigger)</f>
        <v>obj_0060d#0000</v>
      </c>
      <c r="K58" s="16" t="b">
        <v>1</v>
      </c>
      <c r="L58" s="19">
        <v>10</v>
      </c>
      <c r="M58" s="19">
        <v>1</v>
      </c>
      <c r="O58" s="26" t="e">
        <v>#N/A</v>
      </c>
      <c r="P58" s="26" t="e">
        <f>_xll.qlRateHelperQuoteName(O57,trigger)</f>
        <v>#VALUE!</v>
      </c>
      <c r="Q58" s="31" t="e">
        <f>_xll.qlRateHelperRate(O57,trigger)</f>
        <v>#VALUE!</v>
      </c>
      <c r="R58" s="70" t="e">
        <f>_xll.qlRateHelperEarliestDate(O57,trigger)</f>
        <v>#VALUE!</v>
      </c>
      <c r="S58" s="70" t="e">
        <f>_xll.qlRateHelperPillarDate(O57,trigger)</f>
        <v>#VALUE!</v>
      </c>
      <c r="T58" s="37" t="e">
        <f>_xll.qlYieldTSDiscount($X$10,S58)</f>
        <v>#NUM!</v>
      </c>
      <c r="U58" s="1" t="e">
        <v>#N/A</v>
      </c>
      <c r="AA58" s="1">
        <f t="shared" si="4"/>
        <v>55</v>
      </c>
      <c r="AB58" s="44" t="str">
        <f t="shared" si="5"/>
        <v>55M</v>
      </c>
      <c r="AC58" s="45">
        <f>_xll.qlCalendarAdvance(calendar,$AC$3,AB58,,,trigger)</f>
        <v>43955</v>
      </c>
      <c r="AD58" s="45">
        <f>_xll.qlInterestRateIndexMaturity($X$9,AC58,trigger)</f>
        <v>44139</v>
      </c>
      <c r="AE58" s="49">
        <f>_xll.qlTenorBasisValue($X$17,AC58,_xll.ohTrigger(trigger,$X$24))</f>
        <v>2.7884638165752451E-3</v>
      </c>
      <c r="AF58" s="49">
        <f>_xll.qlTenorBasisForwardRate($X$17,AC58,_xll.ohTrigger(trigger,$X$24))</f>
        <v>9.1169082641376006E-3</v>
      </c>
      <c r="AG58" s="49">
        <f>_xll.qlTenorBasisForwardRate2($X$17,AC58,AD58,_xll.ohTrigger(trigger,$X$24))</f>
        <v>9.1169082641376006E-3</v>
      </c>
      <c r="AH58" s="49">
        <f>_xll.qlIndexFixing($X$9,_xll.qlInterestRateIndexFixingDate($X$9,AC58,trigger),TRUE,trigger)</f>
        <v>9.3567683007168417E-3</v>
      </c>
      <c r="AI58" s="52">
        <f t="shared" si="1"/>
        <v>-2.3986003657924111</v>
      </c>
      <c r="AJ58" s="52">
        <f t="shared" si="3"/>
        <v>1.0263093616421213</v>
      </c>
      <c r="BC58" s="45">
        <f>_xll.qlCalendarAdvance(calendar,BC57,"1D",,,trigger)</f>
        <v>42356</v>
      </c>
      <c r="BD58" s="49">
        <f>_xll.qlTenorBasisForwardRate($X$17,BC58,_xll.ohTrigger(trigger,$X$24))</f>
        <v>2.0409480896845683E-4</v>
      </c>
      <c r="BE58" s="49">
        <f>_xll.qlTenorBasisForwardRate($X$17,BC58,_xll.ohTrigger(trigger,$X$24))*_xll.qlInterpolationInterpolate($AJ$1,BC58,,trigger)</f>
        <v>2.3120699791204309E-4</v>
      </c>
      <c r="BF58" s="49">
        <f>_xll.qlIndexFixing($X$9,_xll.qlInterestRateIndexFixingDate($X$9,BC58,trigger),TRUE,trigger)</f>
        <v>2.3066603302018969E-4</v>
      </c>
      <c r="BG58" s="104">
        <f t="shared" si="2"/>
        <v>0.26571224051732867</v>
      </c>
    </row>
    <row r="59" spans="1:59" x14ac:dyDescent="0.2">
      <c r="A59" s="7" t="s">
        <v>50</v>
      </c>
      <c r="B59" s="7" t="s">
        <v>14</v>
      </c>
      <c r="C59" s="73"/>
      <c r="D59" s="7" t="s">
        <v>17</v>
      </c>
      <c r="E59" s="7" t="s">
        <v>16</v>
      </c>
      <c r="F59" s="7" t="s">
        <v>18</v>
      </c>
      <c r="G59" s="7" t="str">
        <f t="shared" si="8"/>
        <v>Euribor6M</v>
      </c>
      <c r="H59" s="9">
        <v>0</v>
      </c>
      <c r="I59" s="10" t="str">
        <f t="shared" si="12"/>
        <v>EURAB6E30Y_Quote</v>
      </c>
      <c r="J59" s="11" t="str">
        <f>_xll.qlSwapRateHelper2(,I59,2,A59,calendar,D59,E59,F59,$G$27,H59,B59,BaseCurve,,,,trigger)</f>
        <v>obj_00609#0000</v>
      </c>
      <c r="K59" s="16" t="b">
        <v>1</v>
      </c>
      <c r="L59" s="19">
        <v>10</v>
      </c>
      <c r="M59" s="19">
        <v>1</v>
      </c>
      <c r="O59" s="26" t="e">
        <v>#N/A</v>
      </c>
      <c r="P59" s="26" t="e">
        <f>_xll.qlRateHelperQuoteName(O58,trigger)</f>
        <v>#VALUE!</v>
      </c>
      <c r="Q59" s="31" t="e">
        <f>_xll.qlRateHelperRate(O58,trigger)</f>
        <v>#VALUE!</v>
      </c>
      <c r="R59" s="70" t="e">
        <f>_xll.qlRateHelperEarliestDate(O58,trigger)</f>
        <v>#VALUE!</v>
      </c>
      <c r="S59" s="70" t="e">
        <f>_xll.qlRateHelperPillarDate(O58,trigger)</f>
        <v>#VALUE!</v>
      </c>
      <c r="T59" s="37" t="e">
        <f>_xll.qlYieldTSDiscount($X$10,S59)</f>
        <v>#NUM!</v>
      </c>
      <c r="U59" s="1" t="e">
        <v>#N/A</v>
      </c>
      <c r="AA59" s="1">
        <f t="shared" si="4"/>
        <v>56</v>
      </c>
      <c r="AB59" s="44" t="str">
        <f t="shared" si="5"/>
        <v>56M</v>
      </c>
      <c r="AC59" s="45">
        <f>_xll.qlCalendarAdvance(calendar,$AC$3,AB59,,,trigger)</f>
        <v>43984</v>
      </c>
      <c r="AD59" s="45">
        <f>_xll.qlInterestRateIndexMaturity($X$9,AC59,trigger)</f>
        <v>44167</v>
      </c>
      <c r="AE59" s="49">
        <f>_xll.qlTenorBasisValue($X$17,AC59,_xll.ohTrigger(trigger,$X$24))</f>
        <v>2.781405205331509E-3</v>
      </c>
      <c r="AF59" s="49">
        <f>_xll.qlTenorBasisForwardRate($X$17,AC59,_xll.ohTrigger(trigger,$X$24))</f>
        <v>9.3954539515307394E-3</v>
      </c>
      <c r="AG59" s="49">
        <f>_xll.qlTenorBasisForwardRate2($X$17,AC59,AD59,_xll.ohTrigger(trigger,$X$24))</f>
        <v>9.3954539515307394E-3</v>
      </c>
      <c r="AH59" s="49">
        <f>_xll.qlIndexFixing($X$9,_xll.qlInterestRateIndexFixingDate($X$9,AC59,trigger),TRUE,trigger)</f>
        <v>9.578496666273896E-3</v>
      </c>
      <c r="AI59" s="52">
        <f t="shared" si="1"/>
        <v>-1.8304271474315661</v>
      </c>
      <c r="AJ59" s="52">
        <f t="shared" si="3"/>
        <v>1.0194820511800109</v>
      </c>
      <c r="BC59" s="45">
        <f>_xll.qlCalendarAdvance(calendar,BC58,"1D",,,trigger)</f>
        <v>42359</v>
      </c>
      <c r="BD59" s="49">
        <f>_xll.qlTenorBasisForwardRate($X$17,BC59,_xll.ohTrigger(trigger,$X$24))</f>
        <v>2.0379865867810299E-4</v>
      </c>
      <c r="BE59" s="49">
        <f>_xll.qlTenorBasisForwardRate($X$17,BC59,_xll.ohTrigger(trigger,$X$24))*_xll.qlInterpolationInterpolate($AJ$1,BC59,,trigger)</f>
        <v>2.3180556362686311E-4</v>
      </c>
      <c r="BF59" s="49">
        <f>_xll.qlIndexFixing($X$9,_xll.qlInterestRateIndexFixingDate($X$9,BC59,trigger),TRUE,trigger)</f>
        <v>2.2974335872459915E-4</v>
      </c>
      <c r="BG59" s="104">
        <f t="shared" si="2"/>
        <v>0.25944700046496161</v>
      </c>
    </row>
    <row r="60" spans="1:59" x14ac:dyDescent="0.2">
      <c r="A60" s="7" t="s">
        <v>51</v>
      </c>
      <c r="B60" s="7" t="s">
        <v>14</v>
      </c>
      <c r="C60" s="73"/>
      <c r="D60" s="7" t="s">
        <v>17</v>
      </c>
      <c r="E60" s="7" t="s">
        <v>16</v>
      </c>
      <c r="F60" s="7" t="s">
        <v>18</v>
      </c>
      <c r="G60" s="7" t="str">
        <f t="shared" si="8"/>
        <v>Euribor6M</v>
      </c>
      <c r="H60" s="9">
        <v>0</v>
      </c>
      <c r="I60" s="10" t="str">
        <f t="shared" si="12"/>
        <v>EURAB6E35Y_Quote</v>
      </c>
      <c r="J60" s="11" t="str">
        <f>_xll.qlSwapRateHelper2(,I60,2,A60,calendar,D60,E60,F60,$G$27,H60,B60,BaseCurve,,,,trigger)</f>
        <v>obj_005dd#0000</v>
      </c>
      <c r="K60" s="16" t="b">
        <v>1</v>
      </c>
      <c r="L60" s="19">
        <v>10</v>
      </c>
      <c r="M60" s="19">
        <v>1</v>
      </c>
      <c r="O60" s="26" t="e">
        <v>#N/A</v>
      </c>
      <c r="P60" s="26" t="e">
        <f>_xll.qlRateHelperQuoteName(O59,trigger)</f>
        <v>#VALUE!</v>
      </c>
      <c r="Q60" s="31" t="e">
        <f>_xll.qlRateHelperRate(O59,trigger)</f>
        <v>#VALUE!</v>
      </c>
      <c r="R60" s="70" t="e">
        <f>_xll.qlRateHelperEarliestDate(O59,trigger)</f>
        <v>#VALUE!</v>
      </c>
      <c r="S60" s="70" t="e">
        <f>_xll.qlRateHelperPillarDate(O59,trigger)</f>
        <v>#VALUE!</v>
      </c>
      <c r="T60" s="37" t="e">
        <f>_xll.qlYieldTSDiscount($X$10,S60)</f>
        <v>#NUM!</v>
      </c>
      <c r="U60" s="1" t="e">
        <v>#N/A</v>
      </c>
      <c r="AA60" s="1">
        <f t="shared" si="4"/>
        <v>57</v>
      </c>
      <c r="AB60" s="44" t="str">
        <f t="shared" si="5"/>
        <v>57M</v>
      </c>
      <c r="AC60" s="45">
        <f>_xll.qlCalendarAdvance(calendar,$AC$3,AB60,,,trigger)</f>
        <v>44014</v>
      </c>
      <c r="AD60" s="45">
        <f>_xll.qlInterestRateIndexMaturity($X$9,AC60,trigger)</f>
        <v>44200</v>
      </c>
      <c r="AE60" s="49">
        <f>_xll.qlTenorBasisValue($X$17,AC60,_xll.ohTrigger(trigger,$X$24))</f>
        <v>2.773679475870434E-3</v>
      </c>
      <c r="AF60" s="49">
        <f>_xll.qlTenorBasisForwardRate($X$17,AC60,_xll.ohTrigger(trigger,$X$24))</f>
        <v>9.7073606043930286E-3</v>
      </c>
      <c r="AG60" s="49">
        <f>_xll.qlTenorBasisForwardRate2($X$17,AC60,AD60,_xll.ohTrigger(trigger,$X$24))</f>
        <v>9.7073606043930286E-3</v>
      </c>
      <c r="AH60" s="49">
        <f>_xll.qlIndexFixing($X$9,_xll.qlInterestRateIndexFixingDate($X$9,AC60,trigger),TRUE,trigger)</f>
        <v>9.8236134184603134E-3</v>
      </c>
      <c r="AI60" s="52">
        <f t="shared" si="1"/>
        <v>-1.1625281406728478</v>
      </c>
      <c r="AJ60" s="52">
        <f t="shared" si="3"/>
        <v>1.0119757387002473</v>
      </c>
      <c r="BC60" s="45">
        <f>_xll.qlCalendarAdvance(calendar,BC59,"1D",,,trigger)</f>
        <v>42360</v>
      </c>
      <c r="BD60" s="49">
        <f>_xll.qlTenorBasisForwardRate($X$17,BC60,_xll.ohTrigger(trigger,$X$24))</f>
        <v>2.0357961958173402E-4</v>
      </c>
      <c r="BE60" s="49">
        <f>_xll.qlTenorBasisForwardRate($X$17,BC60,_xll.ohTrigger(trigger,$X$24))*_xll.qlInterpolationInterpolate($AJ$1,BC60,,trigger)</f>
        <v>2.3186744089866414E-4</v>
      </c>
      <c r="BF60" s="49">
        <f>_xll.qlIndexFixing($X$9,_xll.qlInterestRateIndexFixingDate($X$9,BC60,trigger),TRUE,trigger)</f>
        <v>2.2993725298874081E-4</v>
      </c>
      <c r="BG60" s="104">
        <f t="shared" si="2"/>
        <v>0.26357633407006797</v>
      </c>
    </row>
    <row r="61" spans="1:59" x14ac:dyDescent="0.2">
      <c r="A61" s="7" t="s">
        <v>52</v>
      </c>
      <c r="B61" s="7" t="s">
        <v>14</v>
      </c>
      <c r="C61" s="73"/>
      <c r="D61" s="7" t="s">
        <v>17</v>
      </c>
      <c r="E61" s="7" t="s">
        <v>16</v>
      </c>
      <c r="F61" s="7" t="s">
        <v>18</v>
      </c>
      <c r="G61" s="7" t="str">
        <f t="shared" si="8"/>
        <v>Euribor6M</v>
      </c>
      <c r="H61" s="9">
        <v>0</v>
      </c>
      <c r="I61" s="10" t="str">
        <f t="shared" si="12"/>
        <v>EURAB6E40Y_Quote</v>
      </c>
      <c r="J61" s="11" t="str">
        <f>_xll.qlSwapRateHelper2(,I61,2,A61,calendar,D61,E61,F61,$G$27,H61,B61,BaseCurve,,,,trigger)</f>
        <v>obj_005ef#0000</v>
      </c>
      <c r="K61" s="16" t="b">
        <v>1</v>
      </c>
      <c r="L61" s="19">
        <v>10</v>
      </c>
      <c r="M61" s="19">
        <v>1</v>
      </c>
      <c r="O61" s="26" t="e">
        <v>#N/A</v>
      </c>
      <c r="P61" s="26" t="e">
        <f>_xll.qlRateHelperQuoteName(O60,trigger)</f>
        <v>#VALUE!</v>
      </c>
      <c r="Q61" s="31" t="e">
        <f>_xll.qlRateHelperRate(O60,trigger)</f>
        <v>#VALUE!</v>
      </c>
      <c r="R61" s="70" t="e">
        <f>_xll.qlRateHelperEarliestDate(O60,trigger)</f>
        <v>#VALUE!</v>
      </c>
      <c r="S61" s="70" t="e">
        <f>_xll.qlRateHelperPillarDate(O60,trigger)</f>
        <v>#VALUE!</v>
      </c>
      <c r="T61" s="37" t="e">
        <f>_xll.qlYieldTSDiscount($X$10,S61)</f>
        <v>#NUM!</v>
      </c>
      <c r="U61" s="1" t="e">
        <v>#N/A</v>
      </c>
      <c r="AA61" s="1">
        <f t="shared" si="4"/>
        <v>58</v>
      </c>
      <c r="AB61" s="44" t="str">
        <f t="shared" si="5"/>
        <v>58M</v>
      </c>
      <c r="AC61" s="45">
        <f>_xll.qlCalendarAdvance(calendar,$AC$3,AB61,,,trigger)</f>
        <v>44046</v>
      </c>
      <c r="AD61" s="45">
        <f>_xll.qlInterestRateIndexMaturity($X$9,AC61,trigger)</f>
        <v>44230</v>
      </c>
      <c r="AE61" s="49">
        <f>_xll.qlTenorBasisValue($X$17,AC61,_xll.ohTrigger(trigger,$X$24))</f>
        <v>2.764981127595584E-3</v>
      </c>
      <c r="AF61" s="49">
        <f>_xll.qlTenorBasisForwardRate($X$17,AC61,_xll.ohTrigger(trigger,$X$24))</f>
        <v>1.0014350073762661E-2</v>
      </c>
      <c r="AG61" s="49">
        <f>_xll.qlTenorBasisForwardRate2($X$17,AC61,AD61,_xll.ohTrigger(trigger,$X$24))</f>
        <v>1.0014350073762661E-2</v>
      </c>
      <c r="AH61" s="49">
        <f>_xll.qlIndexFixing($X$9,_xll.qlInterestRateIndexFixingDate($X$9,AC61,trigger),TRUE,trigger)</f>
        <v>1.0064254845785311E-2</v>
      </c>
      <c r="AI61" s="52">
        <f t="shared" si="1"/>
        <v>-0.4990477202265059</v>
      </c>
      <c r="AJ61" s="52">
        <f t="shared" si="3"/>
        <v>1.0049833260925638</v>
      </c>
      <c r="BC61" s="45">
        <f>_xll.qlCalendarAdvance(calendar,BC60,"1D",,,trigger)</f>
        <v>42361</v>
      </c>
      <c r="BD61" s="49">
        <f>_xll.qlTenorBasisForwardRate($X$17,BC61,_xll.ohTrigger(trigger,$X$24))</f>
        <v>2.0335995098192113E-4</v>
      </c>
      <c r="BE61" s="49">
        <f>_xll.qlTenorBasisForwardRate($X$17,BC61,_xll.ohTrigger(trigger,$X$24))*_xll.qlInterpolationInterpolate($AJ$1,BC61,,trigger)</f>
        <v>2.3192793096282912E-4</v>
      </c>
      <c r="BF61" s="49">
        <f>_xll.qlIndexFixing($X$9,_xll.qlInterestRateIndexFixingDate($X$9,BC61,trigger),TRUE,trigger)</f>
        <v>2.3012918294831649E-4</v>
      </c>
      <c r="BG61" s="104">
        <f t="shared" si="2"/>
        <v>0.26769231966395368</v>
      </c>
    </row>
    <row r="62" spans="1:59" x14ac:dyDescent="0.2">
      <c r="A62" s="7" t="s">
        <v>53</v>
      </c>
      <c r="B62" s="7" t="s">
        <v>14</v>
      </c>
      <c r="C62" s="73"/>
      <c r="D62" s="7" t="s">
        <v>17</v>
      </c>
      <c r="E62" s="7" t="s">
        <v>16</v>
      </c>
      <c r="F62" s="7" t="s">
        <v>18</v>
      </c>
      <c r="G62" s="7" t="str">
        <f t="shared" si="8"/>
        <v>Euribor6M</v>
      </c>
      <c r="H62" s="9">
        <v>0</v>
      </c>
      <c r="I62" s="10" t="str">
        <f t="shared" si="12"/>
        <v>EURAB6E50Y_Quote</v>
      </c>
      <c r="J62" s="11" t="str">
        <f>_xll.qlSwapRateHelper2(,I62,2,A62,calendar,D62,E62,F62,$G$27,H62,B62,BaseCurve,,,,trigger)</f>
        <v>obj_005e1#0000</v>
      </c>
      <c r="K62" s="16" t="b">
        <v>1</v>
      </c>
      <c r="L62" s="19">
        <v>10</v>
      </c>
      <c r="M62" s="19">
        <v>1</v>
      </c>
      <c r="O62" s="26" t="e">
        <v>#N/A</v>
      </c>
      <c r="P62" s="26" t="e">
        <f>_xll.qlRateHelperQuoteName(O61,trigger)</f>
        <v>#VALUE!</v>
      </c>
      <c r="Q62" s="31" t="e">
        <f>_xll.qlRateHelperRate(O61,trigger)</f>
        <v>#VALUE!</v>
      </c>
      <c r="R62" s="70" t="e">
        <f>_xll.qlRateHelperEarliestDate(O61,trigger)</f>
        <v>#VALUE!</v>
      </c>
      <c r="S62" s="70" t="e">
        <f>_xll.qlRateHelperPillarDate(O61,trigger)</f>
        <v>#VALUE!</v>
      </c>
      <c r="T62" s="37" t="e">
        <f>_xll.qlYieldTSDiscount($X$10,S62)</f>
        <v>#NUM!</v>
      </c>
      <c r="U62" s="1" t="e">
        <v>#N/A</v>
      </c>
      <c r="AA62" s="1">
        <f t="shared" si="4"/>
        <v>59</v>
      </c>
      <c r="AB62" s="44" t="str">
        <f t="shared" si="5"/>
        <v>59M</v>
      </c>
      <c r="AC62" s="45">
        <f>_xll.qlCalendarAdvance(calendar,$AC$3,AB62,,,trigger)</f>
        <v>44076</v>
      </c>
      <c r="AD62" s="45">
        <f>_xll.qlInterestRateIndexMaturity($X$9,AC62,trigger)</f>
        <v>44257</v>
      </c>
      <c r="AE62" s="49">
        <f>_xll.qlTenorBasisValue($X$17,AC62,_xll.ohTrigger(trigger,$X$24))</f>
        <v>2.756413510918512E-3</v>
      </c>
      <c r="AF62" s="49">
        <f>_xll.qlTenorBasisForwardRate($X$17,AC62,_xll.ohTrigger(trigger,$X$24))</f>
        <v>1.0295061577308353E-2</v>
      </c>
      <c r="AG62" s="49">
        <f>_xll.qlTenorBasisForwardRate2($X$17,AC62,AD62,_xll.ohTrigger(trigger,$X$24))</f>
        <v>1.0295061577308353E-2</v>
      </c>
      <c r="AH62" s="49">
        <f>_xll.qlIndexFixing($X$9,_xll.qlInterestRateIndexFixingDate($X$9,AC62,trigger),TRUE,trigger)</f>
        <v>1.0285755950674894E-2</v>
      </c>
      <c r="AI62" s="52">
        <f t="shared" si="1"/>
        <v>9.305626633459782E-2</v>
      </c>
      <c r="AJ62" s="52">
        <f t="shared" si="3"/>
        <v>0.9990961077247007</v>
      </c>
      <c r="BC62" s="45">
        <f>_xll.qlCalendarAdvance(calendar,BC61,"1D",,,trigger)</f>
        <v>42362</v>
      </c>
      <c r="BD62" s="49">
        <f>_xll.qlTenorBasisForwardRate($X$17,BC62,_xll.ohTrigger(trigger,$X$24))</f>
        <v>2.0313992946135553E-4</v>
      </c>
      <c r="BE62" s="49">
        <f>_xll.qlTenorBasisForwardRate($X$17,BC62,_xll.ohTrigger(trigger,$X$24))*_xll.qlInterpolationInterpolate($AJ$1,BC62,,trigger)</f>
        <v>2.3198734679373662E-4</v>
      </c>
      <c r="BF62" s="49">
        <f>_xll.qlIndexFixing($X$9,_xll.qlInterestRateIndexFixingDate($X$9,BC62,trigger),TRUE,trigger)</f>
        <v>2.3031590510430488E-4</v>
      </c>
      <c r="BG62" s="104">
        <f t="shared" si="2"/>
        <v>0.27175975642949346</v>
      </c>
    </row>
    <row r="63" spans="1:59" x14ac:dyDescent="0.2">
      <c r="A63" s="8" t="s">
        <v>54</v>
      </c>
      <c r="B63" s="8" t="s">
        <v>14</v>
      </c>
      <c r="C63" s="73"/>
      <c r="D63" s="8" t="s">
        <v>17</v>
      </c>
      <c r="E63" s="8" t="s">
        <v>16</v>
      </c>
      <c r="F63" s="8" t="s">
        <v>18</v>
      </c>
      <c r="G63" s="7" t="str">
        <f t="shared" si="8"/>
        <v>Euribor6M</v>
      </c>
      <c r="H63" s="12">
        <v>0</v>
      </c>
      <c r="I63" s="13" t="str">
        <f t="shared" si="12"/>
        <v>EURAB6E60Y_Quote</v>
      </c>
      <c r="J63" s="14" t="str">
        <f>_xll.qlSwapRateHelper2(,I63,2,A63,calendar,D63,E63,F63,$G$27,H63,B63,BaseCurve,,,,trigger)</f>
        <v>obj_005f9#0000</v>
      </c>
      <c r="K63" s="17" t="b">
        <v>1</v>
      </c>
      <c r="L63" s="20">
        <v>10</v>
      </c>
      <c r="M63" s="20">
        <v>1</v>
      </c>
      <c r="O63" s="26" t="e">
        <v>#N/A</v>
      </c>
      <c r="P63" s="26" t="e">
        <f>_xll.qlRateHelperQuoteName(O62,trigger)</f>
        <v>#VALUE!</v>
      </c>
      <c r="Q63" s="31" t="e">
        <f>_xll.qlRateHelperRate(O62,trigger)</f>
        <v>#VALUE!</v>
      </c>
      <c r="R63" s="70" t="e">
        <f>_xll.qlRateHelperEarliestDate(O62,trigger)</f>
        <v>#VALUE!</v>
      </c>
      <c r="S63" s="70" t="e">
        <f>_xll.qlRateHelperPillarDate(O62,trigger)</f>
        <v>#VALUE!</v>
      </c>
      <c r="T63" s="37" t="e">
        <f>_xll.qlYieldTSDiscount($X$10,S63)</f>
        <v>#NUM!</v>
      </c>
      <c r="U63" s="1" t="e">
        <v>#N/A</v>
      </c>
      <c r="AA63" s="1">
        <f t="shared" si="4"/>
        <v>60</v>
      </c>
      <c r="AB63" s="44" t="str">
        <f t="shared" si="5"/>
        <v>60M</v>
      </c>
      <c r="AC63" s="45">
        <f>_xll.qlCalendarAdvance(calendar,$AC$3,AB63,,,trigger)</f>
        <v>44106</v>
      </c>
      <c r="AD63" s="45">
        <f>_xll.qlInterestRateIndexMaturity($X$9,AC63,trigger)</f>
        <v>44292</v>
      </c>
      <c r="AE63" s="49">
        <f>_xll.qlTenorBasisValue($X$17,AC63,_xll.ohTrigger(trigger,$X$24))</f>
        <v>2.7474614437333626E-3</v>
      </c>
      <c r="AF63" s="49">
        <f>_xll.qlTenorBasisForwardRate($X$17,AC63,_xll.ohTrigger(trigger,$X$24))</f>
        <v>1.0610960355845099E-2</v>
      </c>
      <c r="AG63" s="49">
        <f>_xll.qlTenorBasisForwardRate2($X$17,AC63,AD63,_xll.ohTrigger(trigger,$X$24))</f>
        <v>1.0610960355845099E-2</v>
      </c>
      <c r="AH63" s="49">
        <f>_xll.qlIndexFixing($X$9,_xll.qlInterestRateIndexFixingDate($X$9,AC63,trigger),TRUE,trigger)</f>
        <v>1.0540958469062856E-2</v>
      </c>
      <c r="AI63" s="52">
        <f t="shared" si="1"/>
        <v>0.70001886782243217</v>
      </c>
      <c r="AJ63" s="52">
        <f t="shared" si="3"/>
        <v>0.99340286982189296</v>
      </c>
      <c r="BC63" s="45">
        <f>_xll.qlCalendarAdvance(calendar,BC62,"1D",,,trigger)</f>
        <v>42366</v>
      </c>
      <c r="BD63" s="49">
        <f>_xll.qlTenorBasisForwardRate($X$17,BC63,_xll.ohTrigger(trigger,$X$24))</f>
        <v>2.0226184582407885E-4</v>
      </c>
      <c r="BE63" s="49">
        <f>_xll.qlTenorBasisForwardRate($X$17,BC63,_xll.ohTrigger(trigger,$X$24))*_xll.qlInterpolationInterpolate($AJ$1,BC63,,trigger)</f>
        <v>2.322205864275392E-4</v>
      </c>
      <c r="BF63" s="49">
        <f>_xll.qlIndexFixing($X$9,_xll.qlInterestRateIndexFixingDate($X$9,BC63,trigger),TRUE,trigger)</f>
        <v>2.3094584564381789E-4</v>
      </c>
      <c r="BG63" s="104">
        <f t="shared" si="2"/>
        <v>0.28683999819739042</v>
      </c>
    </row>
    <row r="64" spans="1:59" x14ac:dyDescent="0.2">
      <c r="A64" s="7" t="s">
        <v>50</v>
      </c>
      <c r="B64" s="7" t="s">
        <v>35</v>
      </c>
      <c r="C64" s="72"/>
      <c r="D64" s="7" t="s">
        <v>17</v>
      </c>
      <c r="E64" s="7" t="s">
        <v>16</v>
      </c>
      <c r="F64" s="7" t="s">
        <v>18</v>
      </c>
      <c r="G64" s="2" t="str">
        <f t="shared" si="8"/>
        <v>Euribor6M</v>
      </c>
      <c r="H64" s="9">
        <v>0</v>
      </c>
      <c r="I64" s="10" t="str">
        <f>"EUR"&amp;LEFT(A64,2)&amp;"F"&amp;B64&amp;"_Quote"</f>
        <v>EUR30F15Y_Quote</v>
      </c>
      <c r="J64" s="11" t="str">
        <f>_xll.qlSwapRateHelper2(,I64,2,A64,calendar,D64,E64,F64,$G$27,H64,B64,BaseCurve,,,,trigger)</f>
        <v>obj_005aa#0000</v>
      </c>
      <c r="K64" s="16" t="b">
        <v>0</v>
      </c>
      <c r="L64" s="19">
        <v>10</v>
      </c>
      <c r="M64" s="19">
        <v>1</v>
      </c>
      <c r="O64" s="26" t="e">
        <v>#N/A</v>
      </c>
      <c r="P64" s="26" t="e">
        <f>_xll.qlRateHelperQuoteName(O63,trigger)</f>
        <v>#VALUE!</v>
      </c>
      <c r="Q64" s="31" t="e">
        <f>_xll.qlRateHelperRate(O63,trigger)</f>
        <v>#VALUE!</v>
      </c>
      <c r="R64" s="70" t="e">
        <f>_xll.qlRateHelperEarliestDate(O63,trigger)</f>
        <v>#VALUE!</v>
      </c>
      <c r="S64" s="70" t="e">
        <f>_xll.qlRateHelperPillarDate(O63,trigger)</f>
        <v>#VALUE!</v>
      </c>
      <c r="T64" s="37" t="e">
        <f>_xll.qlYieldTSDiscount($X$10,S64)</f>
        <v>#NUM!</v>
      </c>
      <c r="U64" s="1" t="e">
        <v>#N/A</v>
      </c>
      <c r="AA64" s="1">
        <f t="shared" si="4"/>
        <v>61</v>
      </c>
      <c r="AB64" s="44" t="str">
        <f t="shared" si="5"/>
        <v>61M</v>
      </c>
      <c r="AC64" s="45">
        <f>_xll.qlCalendarAdvance(calendar,$AC$3,AB64,,,trigger)</f>
        <v>44137</v>
      </c>
      <c r="AD64" s="45">
        <f>_xll.qlInterestRateIndexMaturity($X$9,AC64,trigger)</f>
        <v>44319</v>
      </c>
      <c r="AE64" s="49">
        <f>_xll.qlTenorBasisValue($X$17,AC64,_xll.ohTrigger(trigger,$X$24))</f>
        <v>2.737822421483778E-3</v>
      </c>
      <c r="AF64" s="49">
        <f>_xll.qlTenorBasisForwardRate($X$17,AC64,_xll.ohTrigger(trigger,$X$24))</f>
        <v>1.088626947619529E-2</v>
      </c>
      <c r="AG64" s="49">
        <f>_xll.qlTenorBasisForwardRate2($X$17,AC64,AD64,_xll.ohTrigger(trigger,$X$24))</f>
        <v>1.088626947619529E-2</v>
      </c>
      <c r="AH64" s="49">
        <f>_xll.qlIndexFixing($X$9,_xll.qlInterestRateIndexFixingDate($X$9,AC64,trigger),TRUE,trigger)</f>
        <v>1.0768630193089263E-2</v>
      </c>
      <c r="AI64" s="52">
        <f t="shared" si="1"/>
        <v>1.1763928310602745</v>
      </c>
      <c r="AJ64" s="52">
        <f t="shared" si="3"/>
        <v>0.98919379284489828</v>
      </c>
      <c r="BC64" s="45">
        <f>_xll.qlCalendarAdvance(calendar,BC63,"1D",,,trigger)</f>
        <v>42367</v>
      </c>
      <c r="BD64" s="49">
        <f>_xll.qlTenorBasisForwardRate($X$17,BC64,_xll.ohTrigger(trigger,$X$24))</f>
        <v>2.0204420842046081E-4</v>
      </c>
      <c r="BE64" s="49">
        <f>_xll.qlTenorBasisForwardRate($X$17,BC64,_xll.ohTrigger(trigger,$X$24))*_xll.qlInterpolationInterpolate($AJ$1,BC64,,trigger)</f>
        <v>2.3227938484191927E-4</v>
      </c>
      <c r="BF64" s="49">
        <f>_xll.qlIndexFixing($X$9,_xll.qlInterestRateIndexFixingDate($X$9,BC64,trigger),TRUE,trigger)</f>
        <v>2.3105787623845512E-4</v>
      </c>
      <c r="BG64" s="104">
        <f t="shared" si="2"/>
        <v>0.29013667817994304</v>
      </c>
    </row>
    <row r="65" spans="1:59" x14ac:dyDescent="0.2">
      <c r="A65" s="8" t="s">
        <v>50</v>
      </c>
      <c r="B65" s="8" t="s">
        <v>45</v>
      </c>
      <c r="C65" s="74"/>
      <c r="D65" s="8" t="s">
        <v>17</v>
      </c>
      <c r="E65" s="8" t="s">
        <v>16</v>
      </c>
      <c r="F65" s="8" t="s">
        <v>18</v>
      </c>
      <c r="G65" s="8" t="str">
        <f t="shared" si="8"/>
        <v>Euribor6M</v>
      </c>
      <c r="H65" s="12">
        <v>0</v>
      </c>
      <c r="I65" s="13" t="str">
        <f>"EUR"&amp;LEFT(A65,2)&amp;"F"&amp;B65&amp;"_Quote"</f>
        <v>EUR30F25Y_Quote</v>
      </c>
      <c r="J65" s="14" t="str">
        <f>_xll.qlSwapRateHelper2(,I65,2,A65,calendar,D65,E65,F65,$G$27,H65,B65,BaseCurve,,,,trigger)</f>
        <v>obj_005ab#0000</v>
      </c>
      <c r="K65" s="17" t="b">
        <v>0</v>
      </c>
      <c r="L65" s="20">
        <v>10</v>
      </c>
      <c r="M65" s="20">
        <v>1</v>
      </c>
      <c r="O65" s="26" t="e">
        <v>#N/A</v>
      </c>
      <c r="P65" s="26" t="e">
        <f>_xll.qlRateHelperQuoteName(O64,trigger)</f>
        <v>#VALUE!</v>
      </c>
      <c r="Q65" s="31" t="e">
        <f>_xll.qlRateHelperRate(O64,trigger)</f>
        <v>#VALUE!</v>
      </c>
      <c r="R65" s="70" t="e">
        <f>_xll.qlRateHelperEarliestDate(O64,trigger)</f>
        <v>#VALUE!</v>
      </c>
      <c r="S65" s="70" t="e">
        <f>_xll.qlRateHelperPillarDate(O64,trigger)</f>
        <v>#VALUE!</v>
      </c>
      <c r="T65" s="37" t="e">
        <f>_xll.qlYieldTSDiscount($X$10,S65)</f>
        <v>#NUM!</v>
      </c>
      <c r="U65" s="1" t="e">
        <v>#N/A</v>
      </c>
      <c r="AA65" s="1">
        <f t="shared" si="4"/>
        <v>62</v>
      </c>
      <c r="AB65" s="44" t="str">
        <f t="shared" si="5"/>
        <v>62M</v>
      </c>
      <c r="AC65" s="45">
        <f>_xll.qlCalendarAdvance(calendar,$AC$3,AB65,,,trigger)</f>
        <v>44167</v>
      </c>
      <c r="AD65" s="45">
        <f>_xll.qlInterestRateIndexMaturity($X$9,AC65,trigger)</f>
        <v>44349</v>
      </c>
      <c r="AE65" s="49">
        <f>_xll.qlTenorBasisValue($X$17,AC65,_xll.ohTrigger(trigger,$X$24))</f>
        <v>2.7281327798838323E-3</v>
      </c>
      <c r="AF65" s="49">
        <f>_xll.qlTenorBasisForwardRate($X$17,AC65,_xll.ohTrigger(trigger,$X$24))</f>
        <v>1.1164716970068459E-2</v>
      </c>
      <c r="AG65" s="49">
        <f>_xll.qlTenorBasisForwardRate2($X$17,AC65,AD65,_xll.ohTrigger(trigger,$X$24))</f>
        <v>1.1164716970068459E-2</v>
      </c>
      <c r="AH65" s="49">
        <f>_xll.qlIndexFixing($X$9,_xll.qlInterestRateIndexFixingDate($X$9,AC65,trigger),TRUE,trigger)</f>
        <v>1.1006431208588126E-2</v>
      </c>
      <c r="AI65" s="52">
        <f t="shared" si="1"/>
        <v>1.5828576148033298</v>
      </c>
      <c r="AJ65" s="52">
        <f t="shared" si="3"/>
        <v>0.98582268033263343</v>
      </c>
      <c r="BC65" s="45">
        <f>_xll.qlCalendarAdvance(calendar,BC64,"1D",,,trigger)</f>
        <v>42368</v>
      </c>
      <c r="BD65" s="49">
        <f>_xll.qlTenorBasisForwardRate($X$17,BC65,_xll.ohTrigger(trigger,$X$24))</f>
        <v>2.0182787757039666E-4</v>
      </c>
      <c r="BE65" s="49">
        <f>_xll.qlTenorBasisForwardRate($X$17,BC65,_xll.ohTrigger(trigger,$X$24))*_xll.qlInterpolationInterpolate($AJ$1,BC65,,trigger)</f>
        <v>2.3233902233812026E-4</v>
      </c>
      <c r="BF65" s="49">
        <f>_xll.qlIndexFixing($X$9,_xll.qlInterestRateIndexFixingDate($X$9,BC65,trigger),TRUE,trigger)</f>
        <v>2.3114523800829524E-4</v>
      </c>
      <c r="BG65" s="104">
        <f t="shared" si="2"/>
        <v>0.29317360437898582</v>
      </c>
    </row>
    <row r="66" spans="1:59" x14ac:dyDescent="0.2">
      <c r="O66" s="26" t="e">
        <v>#N/A</v>
      </c>
      <c r="P66" s="26" t="e">
        <f>_xll.qlRateHelperQuoteName(O65,trigger)</f>
        <v>#VALUE!</v>
      </c>
      <c r="Q66" s="31" t="e">
        <f>_xll.qlRateHelperRate(O65,trigger)</f>
        <v>#VALUE!</v>
      </c>
      <c r="R66" s="70" t="e">
        <f>_xll.qlRateHelperEarliestDate(O65,trigger)</f>
        <v>#VALUE!</v>
      </c>
      <c r="S66" s="70" t="e">
        <f>_xll.qlRateHelperPillarDate(O65,trigger)</f>
        <v>#VALUE!</v>
      </c>
      <c r="T66" s="37" t="e">
        <f>_xll.qlYieldTSDiscount($X$10,S66)</f>
        <v>#NUM!</v>
      </c>
      <c r="U66" s="1" t="e">
        <v>#N/A</v>
      </c>
      <c r="AA66" s="1">
        <f t="shared" si="4"/>
        <v>63</v>
      </c>
      <c r="AB66" s="44" t="str">
        <f t="shared" si="5"/>
        <v>63M</v>
      </c>
      <c r="AC66" s="45">
        <f>_xll.qlCalendarAdvance(calendar,$AC$3,AB66,,,trigger)</f>
        <v>44200</v>
      </c>
      <c r="AD66" s="45">
        <f>_xll.qlInterestRateIndexMaturity($X$9,AC66,trigger)</f>
        <v>44382</v>
      </c>
      <c r="AE66" s="49">
        <f>_xll.qlTenorBasisValue($X$17,AC66,_xll.ohTrigger(trigger,$X$24))</f>
        <v>2.7170799543723401E-3</v>
      </c>
      <c r="AF66" s="49">
        <f>_xll.qlTenorBasisForwardRate($X$17,AC66,_xll.ohTrigger(trigger,$X$24))</f>
        <v>1.1463353021328782E-2</v>
      </c>
      <c r="AG66" s="49">
        <f>_xll.qlTenorBasisForwardRate2($X$17,AC66,AD66,_xll.ohTrigger(trigger,$X$24))</f>
        <v>1.1463353021328782E-2</v>
      </c>
      <c r="AH66" s="49">
        <f>_xll.qlIndexFixing($X$9,_xll.qlInterestRateIndexFixingDate($X$9,AC66,trigger),TRUE,trigger)</f>
        <v>1.1269813876144773E-2</v>
      </c>
      <c r="AI66" s="52">
        <f t="shared" si="1"/>
        <v>1.9353914518400843</v>
      </c>
      <c r="AJ66" s="52">
        <f t="shared" si="3"/>
        <v>0.98311670723008282</v>
      </c>
      <c r="BC66" s="45">
        <f>_xll.qlCalendarAdvance(calendar,BC65,"1D",,,trigger)</f>
        <v>42369</v>
      </c>
      <c r="BD66" s="49">
        <f>_xll.qlTenorBasisForwardRate($X$17,BC66,_xll.ohTrigger(trigger,$X$24))</f>
        <v>2.0177573922642355E-4</v>
      </c>
      <c r="BE66" s="49">
        <f>_xll.qlTenorBasisForwardRate($X$17,BC66,_xll.ohTrigger(trigger,$X$24))*_xll.qlInterpolationInterpolate($AJ$1,BC66,,trigger)</f>
        <v>2.3258726383994089E-4</v>
      </c>
      <c r="BF66" s="49">
        <f>_xll.qlIndexFixing($X$9,_xll.qlInterestRateIndexFixingDate($X$9,BC66,trigger),TRUE,trigger)</f>
        <v>2.3085745997666185E-4</v>
      </c>
      <c r="BG66" s="104">
        <f t="shared" si="2"/>
        <v>0.29081720750238305</v>
      </c>
    </row>
    <row r="67" spans="1:59" x14ac:dyDescent="0.2">
      <c r="O67" s="26" t="e">
        <v>#N/A</v>
      </c>
      <c r="P67" s="26" t="e">
        <f>_xll.qlRateHelperQuoteName(O66,trigger)</f>
        <v>#VALUE!</v>
      </c>
      <c r="Q67" s="31" t="e">
        <f>_xll.qlRateHelperRate(O66,trigger)</f>
        <v>#VALUE!</v>
      </c>
      <c r="R67" s="70" t="e">
        <f>_xll.qlRateHelperEarliestDate(O66,trigger)</f>
        <v>#VALUE!</v>
      </c>
      <c r="S67" s="70" t="e">
        <f>_xll.qlRateHelperPillarDate(O66,trigger)</f>
        <v>#VALUE!</v>
      </c>
      <c r="T67" s="37" t="e">
        <f>_xll.qlYieldTSDiscount($X$10,S67)</f>
        <v>#NUM!</v>
      </c>
      <c r="U67" s="1" t="e">
        <v>#N/A</v>
      </c>
      <c r="AA67" s="1">
        <f t="shared" si="4"/>
        <v>64</v>
      </c>
      <c r="AB67" s="44" t="str">
        <f t="shared" si="5"/>
        <v>64M</v>
      </c>
      <c r="AC67" s="45">
        <f>_xll.qlCalendarAdvance(calendar,$AC$3,AB67,,,trigger)</f>
        <v>44229</v>
      </c>
      <c r="AD67" s="45">
        <f>_xll.qlInterestRateIndexMaturity($X$9,AC67,trigger)</f>
        <v>44410</v>
      </c>
      <c r="AE67" s="49">
        <f>_xll.qlTenorBasisValue($X$17,AC67,_xll.ohTrigger(trigger,$X$24))</f>
        <v>2.7070395584748437E-3</v>
      </c>
      <c r="AF67" s="49">
        <f>_xll.qlTenorBasisForwardRate($X$17,AC67,_xll.ohTrigger(trigger,$X$24))</f>
        <v>1.1714743073140237E-2</v>
      </c>
      <c r="AG67" s="49">
        <f>_xll.qlTenorBasisForwardRate2($X$17,AC67,AD67,_xll.ohTrigger(trigger,$X$24))</f>
        <v>1.1714743073140237E-2</v>
      </c>
      <c r="AH67" s="49">
        <f>_xll.qlIndexFixing($X$9,_xll.qlInterestRateIndexFixingDate($X$9,AC67,trigger),TRUE,trigger)</f>
        <v>1.1498591093067704E-2</v>
      </c>
      <c r="AI67" s="52">
        <f t="shared" si="1"/>
        <v>2.1615198007253302</v>
      </c>
      <c r="AJ67" s="52">
        <f t="shared" si="3"/>
        <v>0.98154872209121424</v>
      </c>
      <c r="BC67" s="45">
        <f>_xll.qlCalendarAdvance(calendar,BC66,"1D",,,trigger)</f>
        <v>42373</v>
      </c>
      <c r="BD67" s="49">
        <f>_xll.qlTenorBasisForwardRate($X$17,BC67,_xll.ohTrigger(trigger,$X$24))</f>
        <v>1.8984947211407878E-4</v>
      </c>
      <c r="BE67" s="49">
        <f>_xll.qlTenorBasisForwardRate($X$17,BC67,_xll.ohTrigger(trigger,$X$24))*_xll.qlInterpolationInterpolate($AJ$1,BC67,,trigger)</f>
        <v>2.1999999999986015E-4</v>
      </c>
      <c r="BF67" s="49">
        <f>_xll.qlIndexFixing($X$9,_xll.qlInterestRateIndexFixingDate($X$9,BC67,trigger),TRUE,trigger)</f>
        <v>2.1999999999986012E-4</v>
      </c>
      <c r="BG67" s="104">
        <f t="shared" si="2"/>
        <v>0.30150527885781342</v>
      </c>
    </row>
    <row r="68" spans="1:59" x14ac:dyDescent="0.2">
      <c r="O68" s="26" t="e">
        <v>#N/A</v>
      </c>
      <c r="P68" s="26" t="e">
        <f>_xll.qlRateHelperQuoteName(O67,trigger)</f>
        <v>#VALUE!</v>
      </c>
      <c r="Q68" s="31" t="e">
        <f>_xll.qlRateHelperRate(O67,trigger)</f>
        <v>#VALUE!</v>
      </c>
      <c r="R68" s="70" t="e">
        <f>_xll.qlRateHelperEarliestDate(O67,trigger)</f>
        <v>#VALUE!</v>
      </c>
      <c r="S68" s="70" t="e">
        <f>_xll.qlRateHelperPillarDate(O67,trigger)</f>
        <v>#VALUE!</v>
      </c>
      <c r="T68" s="37" t="e">
        <f>_xll.qlYieldTSDiscount($X$10,S68)</f>
        <v>#NUM!</v>
      </c>
      <c r="U68" s="1" t="e">
        <v>#N/A</v>
      </c>
      <c r="AA68" s="1">
        <f t="shared" si="4"/>
        <v>65</v>
      </c>
      <c r="AB68" s="44" t="str">
        <f t="shared" si="5"/>
        <v>65M</v>
      </c>
      <c r="AC68" s="45">
        <f>_xll.qlCalendarAdvance(calendar,$AC$3,AB68,,,trigger)</f>
        <v>44257</v>
      </c>
      <c r="AD68" s="45">
        <f>_xll.qlInterestRateIndexMaturity($X$9,AC68,trigger)</f>
        <v>44441</v>
      </c>
      <c r="AE68" s="49">
        <f>_xll.qlTenorBasisValue($X$17,AC68,_xll.ohTrigger(trigger,$X$24))</f>
        <v>2.6970663831741748E-3</v>
      </c>
      <c r="AF68" s="49">
        <f>_xll.qlTenorBasisForwardRate($X$17,AC68,_xll.ohTrigger(trigger,$X$24))</f>
        <v>1.196900533278024E-2</v>
      </c>
      <c r="AG68" s="49">
        <f>_xll.qlTenorBasisForwardRate2($X$17,AC68,AD68,_xll.ohTrigger(trigger,$X$24))</f>
        <v>1.196900533278024E-2</v>
      </c>
      <c r="AH68" s="49">
        <f>_xll.qlIndexFixing($X$9,_xll.qlInterestRateIndexFixingDate($X$9,AC68,trigger),TRUE,trigger)</f>
        <v>1.1737738541420748E-2</v>
      </c>
      <c r="AI68" s="52">
        <f t="shared" ref="AI68:AI131" si="13">(AF68-AH68)*10000</f>
        <v>2.3126679135949262</v>
      </c>
      <c r="AJ68" s="52">
        <f t="shared" ref="AJ68:AJ131" si="14">AH68/AG68</f>
        <v>0.98067786044625549</v>
      </c>
      <c r="BC68" s="45">
        <f>_xll.qlCalendarAdvance(calendar,BC67,"1D",,,trigger)</f>
        <v>42374</v>
      </c>
      <c r="BD68" s="49">
        <f>_xll.qlTenorBasisForwardRate($X$17,BC68,_xll.ohTrigger(trigger,$X$24))</f>
        <v>1.8964375099833194E-4</v>
      </c>
      <c r="BE68" s="49">
        <f>_xll.qlTenorBasisForwardRate($X$17,BC68,_xll.ohTrigger(trigger,$X$24))*_xll.qlInterpolationInterpolate($AJ$1,BC68,,trigger)</f>
        <v>2.1956142457828795E-4</v>
      </c>
      <c r="BF68" s="49">
        <f>_xll.qlIndexFixing($X$9,_xll.qlInterestRateIndexFixingDate($X$9,BC68,trigger),TRUE,trigger)</f>
        <v>2.1996851218442814E-4</v>
      </c>
      <c r="BG68" s="104">
        <f t="shared" ref="BG68:BG131" si="15">(BF68-BD68)*10000</f>
        <v>0.303247611860962</v>
      </c>
    </row>
    <row r="69" spans="1:59" x14ac:dyDescent="0.2">
      <c r="O69" s="26" t="e">
        <v>#N/A</v>
      </c>
      <c r="P69" s="26" t="e">
        <f>_xll.qlRateHelperQuoteName(O68,trigger)</f>
        <v>#VALUE!</v>
      </c>
      <c r="Q69" s="31" t="e">
        <f>_xll.qlRateHelperRate(O68,trigger)</f>
        <v>#VALUE!</v>
      </c>
      <c r="R69" s="70" t="e">
        <f>_xll.qlRateHelperEarliestDate(O68,trigger)</f>
        <v>#VALUE!</v>
      </c>
      <c r="S69" s="70" t="e">
        <f>_xll.qlRateHelperPillarDate(O68,trigger)</f>
        <v>#VALUE!</v>
      </c>
      <c r="T69" s="37" t="e">
        <f>_xll.qlYieldTSDiscount($X$10,S69)</f>
        <v>#NUM!</v>
      </c>
      <c r="U69" s="1" t="e">
        <v>#N/A</v>
      </c>
      <c r="AA69" s="1">
        <f t="shared" si="4"/>
        <v>66</v>
      </c>
      <c r="AB69" s="44" t="str">
        <f t="shared" si="5"/>
        <v>66M</v>
      </c>
      <c r="AC69" s="45">
        <f>_xll.qlCalendarAdvance(calendar,$AC$3,AB69,,,trigger)</f>
        <v>44292</v>
      </c>
      <c r="AD69" s="45">
        <f>_xll.qlInterestRateIndexMaturity($X$9,AC69,trigger)</f>
        <v>44475</v>
      </c>
      <c r="AE69" s="49">
        <f>_xll.qlTenorBasisValue($X$17,AC69,_xll.ohTrigger(trigger,$X$24))</f>
        <v>2.6842303119233666E-3</v>
      </c>
      <c r="AF69" s="49">
        <f>_xll.qlTenorBasisForwardRate($X$17,AC69,_xll.ohTrigger(trigger,$X$24))</f>
        <v>1.2257900626832092E-2</v>
      </c>
      <c r="AG69" s="49">
        <f>_xll.qlTenorBasisForwardRate2($X$17,AC69,AD69,_xll.ohTrigger(trigger,$X$24))</f>
        <v>1.2257900626832092E-2</v>
      </c>
      <c r="AH69" s="49">
        <f>_xll.qlIndexFixing($X$9,_xll.qlInterestRateIndexFixingDate($X$9,AC69,trigger),TRUE,trigger)</f>
        <v>1.2018375251939483E-2</v>
      </c>
      <c r="AI69" s="52">
        <f t="shared" si="13"/>
        <v>2.3952537489260912</v>
      </c>
      <c r="AJ69" s="52">
        <f t="shared" si="14"/>
        <v>0.98045951079352878</v>
      </c>
      <c r="BC69" s="45">
        <f>_xll.qlCalendarAdvance(calendar,BC68,"1D",,,trigger)</f>
        <v>42375</v>
      </c>
      <c r="BD69" s="49">
        <f>_xll.qlTenorBasisForwardRate($X$17,BC69,_xll.ohTrigger(trigger,$X$24))</f>
        <v>1.8944111898738122E-4</v>
      </c>
      <c r="BE69" s="49">
        <f>_xll.qlTenorBasisForwardRate($X$17,BC69,_xll.ohTrigger(trigger,$X$24))*_xll.qlInterpolationInterpolate($AJ$1,BC69,,trigger)</f>
        <v>2.1912685663739493E-4</v>
      </c>
      <c r="BF69" s="49">
        <f>_xll.qlIndexFixing($X$9,_xll.qlInterestRateIndexFixingDate($X$9,BC69,trigger),TRUE,trigger)</f>
        <v>2.199003564848825E-4</v>
      </c>
      <c r="BG69" s="104">
        <f t="shared" si="15"/>
        <v>0.30459237497501279</v>
      </c>
    </row>
    <row r="70" spans="1:59" x14ac:dyDescent="0.2">
      <c r="O70" s="26" t="e">
        <v>#N/A</v>
      </c>
      <c r="P70" s="26" t="e">
        <f>_xll.qlRateHelperQuoteName(O69,trigger)</f>
        <v>#VALUE!</v>
      </c>
      <c r="Q70" s="31" t="e">
        <f>_xll.qlRateHelperRate(O69,trigger)</f>
        <v>#VALUE!</v>
      </c>
      <c r="R70" s="70" t="e">
        <f>_xll.qlRateHelperEarliestDate(O69,trigger)</f>
        <v>#VALUE!</v>
      </c>
      <c r="S70" s="70" t="e">
        <f>_xll.qlRateHelperPillarDate(O69,trigger)</f>
        <v>#VALUE!</v>
      </c>
      <c r="T70" s="37" t="e">
        <f>_xll.qlYieldTSDiscount($X$10,S70)</f>
        <v>#NUM!</v>
      </c>
      <c r="U70" s="1" t="e">
        <v>#N/A</v>
      </c>
      <c r="AA70" s="1">
        <f t="shared" ref="AA70:AA133" si="16">AA69+1</f>
        <v>67</v>
      </c>
      <c r="AB70" s="44" t="str">
        <f t="shared" ref="AB70:AB133" si="17">AA70&amp;"M"</f>
        <v>67M</v>
      </c>
      <c r="AC70" s="45">
        <f>_xll.qlCalendarAdvance(calendar,$AC$3,AB70,,,trigger)</f>
        <v>44319</v>
      </c>
      <c r="AD70" s="45">
        <f>_xll.qlInterestRateIndexMaturity($X$9,AC70,trigger)</f>
        <v>44503</v>
      </c>
      <c r="AE70" s="49">
        <f>_xll.qlTenorBasisValue($X$17,AC70,_xll.ohTrigger(trigger,$X$24))</f>
        <v>2.6740590827934851E-3</v>
      </c>
      <c r="AF70" s="49">
        <f>_xll.qlTenorBasisForwardRate($X$17,AC70,_xll.ohTrigger(trigger,$X$24))</f>
        <v>1.2482179080416283E-2</v>
      </c>
      <c r="AG70" s="49">
        <f>_xll.qlTenorBasisForwardRate2($X$17,AC70,AD70,_xll.ohTrigger(trigger,$X$24))</f>
        <v>1.2482179080416283E-2</v>
      </c>
      <c r="AH70" s="49">
        <f>_xll.qlIndexFixing($X$9,_xll.qlInterestRateIndexFixingDate($X$9,AC70,trigger),TRUE,trigger)</f>
        <v>1.224376335823512E-2</v>
      </c>
      <c r="AI70" s="52">
        <f t="shared" si="13"/>
        <v>2.384157221811626</v>
      </c>
      <c r="AJ70" s="52">
        <f t="shared" si="14"/>
        <v>0.98089951116346175</v>
      </c>
      <c r="BC70" s="45">
        <f>_xll.qlCalendarAdvance(calendar,BC69,"1D",,,trigger)</f>
        <v>42376</v>
      </c>
      <c r="BD70" s="49">
        <f>_xll.qlTenorBasisForwardRate($X$17,BC70,_xll.ohTrigger(trigger,$X$24))</f>
        <v>1.8924185415505432E-4</v>
      </c>
      <c r="BE70" s="49">
        <f>_xll.qlTenorBasisForwardRate($X$17,BC70,_xll.ohTrigger(trigger,$X$24))*_xll.qlInterpolationInterpolate($AJ$1,BC70,,trigger)</f>
        <v>2.1869660774976793E-4</v>
      </c>
      <c r="BF70" s="49">
        <f>_xll.qlIndexFixing($X$9,_xll.qlInterestRateIndexFixingDate($X$9,BC70,trigger),TRUE,trigger)</f>
        <v>2.1979712028419551E-4</v>
      </c>
      <c r="BG70" s="104">
        <f t="shared" si="15"/>
        <v>0.30555266129141195</v>
      </c>
    </row>
    <row r="71" spans="1:59" x14ac:dyDescent="0.2">
      <c r="O71" s="28" t="e">
        <v>#N/A</v>
      </c>
      <c r="P71" s="26" t="e">
        <f>_xll.qlRateHelperQuoteName(O70,trigger)</f>
        <v>#VALUE!</v>
      </c>
      <c r="Q71" s="31" t="e">
        <f>_xll.qlRateHelperRate(O70,trigger)</f>
        <v>#VALUE!</v>
      </c>
      <c r="R71" s="70" t="e">
        <f>_xll.qlRateHelperEarliestDate(O70,trigger)</f>
        <v>#VALUE!</v>
      </c>
      <c r="S71" s="70" t="e">
        <f>_xll.qlRateHelperPillarDate(O70,trigger)</f>
        <v>#VALUE!</v>
      </c>
      <c r="T71" s="37" t="e">
        <f>_xll.qlYieldTSDiscount($X$10,S71)</f>
        <v>#NUM!</v>
      </c>
      <c r="U71" s="1" t="e">
        <v>#N/A</v>
      </c>
      <c r="AA71" s="1">
        <f t="shared" si="16"/>
        <v>68</v>
      </c>
      <c r="AB71" s="44" t="str">
        <f t="shared" si="17"/>
        <v>68M</v>
      </c>
      <c r="AC71" s="45">
        <f>_xll.qlCalendarAdvance(calendar,$AC$3,AB71,,,trigger)</f>
        <v>44349</v>
      </c>
      <c r="AD71" s="45">
        <f>_xll.qlInterestRateIndexMaturity($X$9,AC71,trigger)</f>
        <v>44532</v>
      </c>
      <c r="AE71" s="49">
        <f>_xll.qlTenorBasisValue($X$17,AC71,_xll.ohTrigger(trigger,$X$24))</f>
        <v>2.6624944911598559E-3</v>
      </c>
      <c r="AF71" s="49">
        <f>_xll.qlTenorBasisForwardRate($X$17,AC71,_xll.ohTrigger(trigger,$X$24))</f>
        <v>1.2716784174364218E-2</v>
      </c>
      <c r="AG71" s="49">
        <f>_xll.qlTenorBasisForwardRate2($X$17,AC71,AD71,_xll.ohTrigger(trigger,$X$24))</f>
        <v>1.2716784174364218E-2</v>
      </c>
      <c r="AH71" s="49">
        <f>_xll.qlIndexFixing($X$9,_xll.qlInterestRateIndexFixingDate($X$9,AC71,trigger),TRUE,trigger)</f>
        <v>1.2485433828662032E-2</v>
      </c>
      <c r="AI71" s="52">
        <f t="shared" si="13"/>
        <v>2.3135034570218558</v>
      </c>
      <c r="AJ71" s="52">
        <f t="shared" si="14"/>
        <v>0.98180748037160492</v>
      </c>
      <c r="BC71" s="45">
        <f>_xll.qlCalendarAdvance(calendar,BC70,"1D",,,trigger)</f>
        <v>42377</v>
      </c>
      <c r="BD71" s="49">
        <f>_xll.qlTenorBasisForwardRate($X$17,BC71,_xll.ohTrigger(trigger,$X$24))</f>
        <v>1.890462345663948E-4</v>
      </c>
      <c r="BE71" s="49">
        <f>_xll.qlTenorBasisForwardRate($X$17,BC71,_xll.ohTrigger(trigger,$X$24))*_xll.qlInterpolationInterpolate($AJ$1,BC71,,trigger)</f>
        <v>2.1827098830374102E-4</v>
      </c>
      <c r="BF71" s="49">
        <f>_xll.qlIndexFixing($X$9,_xll.qlInterestRateIndexFixingDate($X$9,BC71,trigger),TRUE,trigger)</f>
        <v>2.1966039096665713E-4</v>
      </c>
      <c r="BG71" s="104">
        <f t="shared" si="15"/>
        <v>0.30614156400262332</v>
      </c>
    </row>
    <row r="72" spans="1:59" x14ac:dyDescent="0.2">
      <c r="P72" s="28" t="e">
        <f>_xll.qlRateHelperQuoteName(O71,trigger)</f>
        <v>#VALUE!</v>
      </c>
      <c r="Q72" s="32" t="e">
        <f>_xll.qlRateHelperRate(O71,trigger)</f>
        <v>#VALUE!</v>
      </c>
      <c r="R72" s="71" t="e">
        <f>_xll.qlRateHelperEarliestDate(O71,trigger)</f>
        <v>#VALUE!</v>
      </c>
      <c r="S72" s="71" t="e">
        <f>_xll.qlRateHelperPillarDate(O71,trigger)</f>
        <v>#VALUE!</v>
      </c>
      <c r="T72" s="38" t="e">
        <f>_xll.qlYieldTSDiscount($X$10,S72)</f>
        <v>#NUM!</v>
      </c>
      <c r="U72" s="1" t="e">
        <v>#N/A</v>
      </c>
      <c r="AA72" s="1">
        <f t="shared" si="16"/>
        <v>69</v>
      </c>
      <c r="AB72" s="44" t="str">
        <f t="shared" si="17"/>
        <v>69M</v>
      </c>
      <c r="AC72" s="45">
        <f>_xll.qlCalendarAdvance(calendar,$AC$3,AB72,,,trigger)</f>
        <v>44379</v>
      </c>
      <c r="AD72" s="45">
        <f>_xll.qlInterestRateIndexMaturity($X$9,AC72,trigger)</f>
        <v>44564</v>
      </c>
      <c r="AE72" s="49">
        <f>_xll.qlTenorBasisValue($X$17,AC72,_xll.ohTrigger(trigger,$X$24))</f>
        <v>2.6506641400942505E-3</v>
      </c>
      <c r="AF72" s="49">
        <f>_xll.qlTenorBasisForwardRate($X$17,AC72,_xll.ohTrigger(trigger,$X$24))</f>
        <v>1.2957707137089221E-2</v>
      </c>
      <c r="AG72" s="49">
        <f>_xll.qlTenorBasisForwardRate2($X$17,AC72,AD72,_xll.ohTrigger(trigger,$X$24))</f>
        <v>1.2957707137089221E-2</v>
      </c>
      <c r="AH72" s="49">
        <f>_xll.qlIndexFixing($X$9,_xll.qlInterestRateIndexFixingDate($X$9,AC72,trigger),TRUE,trigger)</f>
        <v>1.2739215159713688E-2</v>
      </c>
      <c r="AI72" s="52">
        <f t="shared" si="13"/>
        <v>2.1849197737553241</v>
      </c>
      <c r="AJ72" s="52">
        <f t="shared" si="14"/>
        <v>0.98313806794180925</v>
      </c>
      <c r="BC72" s="45">
        <f>_xll.qlCalendarAdvance(calendar,BC71,"1D",,,trigger)</f>
        <v>42380</v>
      </c>
      <c r="BD72" s="49">
        <f>_xll.qlTenorBasisForwardRate($X$17,BC72,_xll.ohTrigger(trigger,$X$24))</f>
        <v>1.8848402791944369E-4</v>
      </c>
      <c r="BE72" s="49">
        <f>_xll.qlTenorBasisForwardRate($X$17,BC72,_xll.ohTrigger(trigger,$X$24))*_xll.qlInterpolationInterpolate($AJ$1,BC72,,trigger)</f>
        <v>2.1702499289507918E-4</v>
      </c>
      <c r="BF72" s="49">
        <f>_xll.qlIndexFixing($X$9,_xll.qlInterestRateIndexFixingDate($X$9,BC72,trigger),TRUE,trigger)</f>
        <v>2.1906511817164462E-4</v>
      </c>
      <c r="BG72" s="104">
        <f t="shared" si="15"/>
        <v>0.30581090252200932</v>
      </c>
    </row>
    <row r="73" spans="1:59" x14ac:dyDescent="0.2">
      <c r="U73" s="1" t="e">
        <v>#N/A</v>
      </c>
      <c r="AA73" s="1">
        <f t="shared" si="16"/>
        <v>70</v>
      </c>
      <c r="AB73" s="44" t="str">
        <f t="shared" si="17"/>
        <v>70M</v>
      </c>
      <c r="AC73" s="45">
        <f>_xll.qlCalendarAdvance(calendar,$AC$3,AB73,,,trigger)</f>
        <v>44410</v>
      </c>
      <c r="AD73" s="45">
        <f>_xll.qlInterestRateIndexMaturity($X$9,AC73,trigger)</f>
        <v>44594</v>
      </c>
      <c r="AE73" s="49">
        <f>_xll.qlTenorBasisValue($X$17,AC73,_xll.ohTrigger(trigger,$X$24))</f>
        <v>2.6381723720840149E-3</v>
      </c>
      <c r="AF73" s="49">
        <f>_xll.qlTenorBasisForwardRate($X$17,AC73,_xll.ohTrigger(trigger,$X$24))</f>
        <v>1.3188775961885439E-2</v>
      </c>
      <c r="AG73" s="49">
        <f>_xll.qlTenorBasisForwardRate2($X$17,AC73,AD73,_xll.ohTrigger(trigger,$X$24))</f>
        <v>1.3188775961885439E-2</v>
      </c>
      <c r="AH73" s="49">
        <f>_xll.qlIndexFixing($X$9,_xll.qlInterestRateIndexFixingDate($X$9,AC73,trigger),TRUE,trigger)</f>
        <v>1.2986279787665067E-2</v>
      </c>
      <c r="AI73" s="52">
        <f t="shared" si="13"/>
        <v>2.0249617422037245</v>
      </c>
      <c r="AJ73" s="52">
        <f t="shared" si="14"/>
        <v>0.98464632542052644</v>
      </c>
      <c r="BC73" s="45">
        <f>_xll.qlCalendarAdvance(calendar,BC72,"1D",,,trigger)</f>
        <v>42381</v>
      </c>
      <c r="BD73" s="49">
        <f>_xll.qlTenorBasisForwardRate($X$17,BC73,_xll.ohTrigger(trigger,$X$24))</f>
        <v>1.8830576995457115E-4</v>
      </c>
      <c r="BE73" s="49">
        <f>_xll.qlTenorBasisForwardRate($X$17,BC73,_xll.ohTrigger(trigger,$X$24))*_xll.qlInterpolationInterpolate($AJ$1,BC73,,trigger)</f>
        <v>2.1662097161579384E-4</v>
      </c>
      <c r="BF73" s="49">
        <f>_xll.qlIndexFixing($X$9,_xll.qlInterestRateIndexFixingDate($X$9,BC73,trigger),TRUE,trigger)</f>
        <v>2.1881029025112137E-4</v>
      </c>
      <c r="BG73" s="104">
        <f t="shared" si="15"/>
        <v>0.30504520296550219</v>
      </c>
    </row>
    <row r="74" spans="1:59" x14ac:dyDescent="0.2">
      <c r="U74" s="1" t="e">
        <v>#N/A</v>
      </c>
      <c r="AA74" s="1">
        <f t="shared" si="16"/>
        <v>71</v>
      </c>
      <c r="AB74" s="44" t="str">
        <f t="shared" si="17"/>
        <v>71M</v>
      </c>
      <c r="AC74" s="45">
        <f>_xll.qlCalendarAdvance(calendar,$AC$3,AB74,,,trigger)</f>
        <v>44441</v>
      </c>
      <c r="AD74" s="45">
        <f>_xll.qlInterestRateIndexMaturity($X$9,AC74,trigger)</f>
        <v>44622</v>
      </c>
      <c r="AE74" s="49">
        <f>_xll.qlTenorBasisValue($X$17,AC74,_xll.ohTrigger(trigger,$X$24))</f>
        <v>2.6254212823721501E-3</v>
      </c>
      <c r="AF74" s="49">
        <f>_xll.qlTenorBasisForwardRate($X$17,AC74,_xll.ohTrigger(trigger,$X$24))</f>
        <v>1.3407031612140628E-2</v>
      </c>
      <c r="AG74" s="49">
        <f>_xll.qlTenorBasisForwardRate2($X$17,AC74,AD74,_xll.ohTrigger(trigger,$X$24))</f>
        <v>1.3407031612140628E-2</v>
      </c>
      <c r="AH74" s="49">
        <f>_xll.qlIndexFixing($X$9,_xll.qlInterestRateIndexFixingDate($X$9,AC74,trigger),TRUE,trigger)</f>
        <v>1.3221874721141997E-2</v>
      </c>
      <c r="AI74" s="52">
        <f t="shared" si="13"/>
        <v>1.8515689099863133</v>
      </c>
      <c r="AJ74" s="52">
        <f t="shared" si="14"/>
        <v>0.98618956855214956</v>
      </c>
      <c r="BC74" s="45">
        <f>_xll.qlCalendarAdvance(calendar,BC73,"1D",,,trigger)</f>
        <v>42382</v>
      </c>
      <c r="BD74" s="49">
        <f>_xll.qlTenorBasisForwardRate($X$17,BC74,_xll.ohTrigger(trigger,$X$24))</f>
        <v>1.8813254754848171E-4</v>
      </c>
      <c r="BE74" s="49">
        <f>_xll.qlTenorBasisForwardRate($X$17,BC74,_xll.ohTrigger(trigger,$X$24))*_xll.qlInterpolationInterpolate($AJ$1,BC74,,trigger)</f>
        <v>2.1622311409706438E-4</v>
      </c>
      <c r="BF74" s="49">
        <f>_xll.qlIndexFixing($X$9,_xll.qlInterestRateIndexFixingDate($X$9,BC74,trigger),TRUE,trigger)</f>
        <v>2.1852990614925114E-4</v>
      </c>
      <c r="BG74" s="104">
        <f t="shared" si="15"/>
        <v>0.30397358600769425</v>
      </c>
    </row>
    <row r="75" spans="1:59" x14ac:dyDescent="0.2">
      <c r="U75" s="1" t="e">
        <v>#N/A</v>
      </c>
      <c r="AA75" s="1">
        <f t="shared" si="16"/>
        <v>72</v>
      </c>
      <c r="AB75" s="44" t="str">
        <f t="shared" si="17"/>
        <v>72M</v>
      </c>
      <c r="AC75" s="45">
        <f>_xll.qlCalendarAdvance(calendar,$AC$3,AB75,,,trigger)</f>
        <v>44473</v>
      </c>
      <c r="AD75" s="45">
        <f>_xll.qlInterestRateIndexMaturity($X$9,AC75,trigger)</f>
        <v>44655</v>
      </c>
      <c r="AE75" s="49">
        <f>_xll.qlTenorBasisValue($X$17,AC75,_xll.ohTrigger(trigger,$X$24))</f>
        <v>2.6119995108165968E-3</v>
      </c>
      <c r="AF75" s="49">
        <f>_xll.qlTenorBasisForwardRate($X$17,AC75,_xll.ohTrigger(trigger,$X$24))</f>
        <v>1.3643178169582564E-2</v>
      </c>
      <c r="AG75" s="49">
        <f>_xll.qlTenorBasisForwardRate2($X$17,AC75,AD75,_xll.ohTrigger(trigger,$X$24))</f>
        <v>1.3643178169582564E-2</v>
      </c>
      <c r="AH75" s="49">
        <f>_xll.qlIndexFixing($X$9,_xll.qlInterestRateIndexFixingDate($X$9,AC75,trigger),TRUE,trigger)</f>
        <v>1.34772547241554E-2</v>
      </c>
      <c r="AI75" s="52">
        <f t="shared" si="13"/>
        <v>1.6592344542716402</v>
      </c>
      <c r="AJ75" s="52">
        <f t="shared" si="14"/>
        <v>0.98783835823554</v>
      </c>
      <c r="BC75" s="45">
        <f>_xll.qlCalendarAdvance(calendar,BC74,"1D",,,trigger)</f>
        <v>42383</v>
      </c>
      <c r="BD75" s="49">
        <f>_xll.qlTenorBasisForwardRate($X$17,BC75,_xll.ohTrigger(trigger,$X$24))</f>
        <v>1.8796463876138769E-4</v>
      </c>
      <c r="BE75" s="49">
        <f>_xll.qlTenorBasisForwardRate($X$17,BC75,_xll.ohTrigger(trigger,$X$24))*_xll.qlInterpolationInterpolate($AJ$1,BC75,,trigger)</f>
        <v>2.1583172367726656E-4</v>
      </c>
      <c r="BF75" s="49">
        <f>_xll.qlIndexFixing($X$9,_xll.qlInterestRateIndexFixingDate($X$9,BC75,trigger),TRUE,trigger)</f>
        <v>2.1822555325515524E-4</v>
      </c>
      <c r="BG75" s="104">
        <f t="shared" si="15"/>
        <v>0.30260914493767549</v>
      </c>
    </row>
    <row r="76" spans="1:59" x14ac:dyDescent="0.2">
      <c r="U76" s="1" t="e">
        <v>#N/A</v>
      </c>
      <c r="AA76" s="1">
        <f t="shared" si="16"/>
        <v>73</v>
      </c>
      <c r="AB76" s="44" t="str">
        <f t="shared" si="17"/>
        <v>73M</v>
      </c>
      <c r="AC76" s="45">
        <f>_xll.qlCalendarAdvance(calendar,$AC$3,AB76,,,trigger)</f>
        <v>44502</v>
      </c>
      <c r="AD76" s="45">
        <f>_xll.qlInterestRateIndexMaturity($X$9,AC76,trigger)</f>
        <v>44683</v>
      </c>
      <c r="AE76" s="49">
        <f>_xll.qlTenorBasisValue($X$17,AC76,_xll.ohTrigger(trigger,$X$24))</f>
        <v>2.5996190210824327E-3</v>
      </c>
      <c r="AF76" s="49">
        <f>_xll.qlTenorBasisForwardRate($X$17,AC76,_xll.ohTrigger(trigger,$X$24))</f>
        <v>1.3845915714600037E-2</v>
      </c>
      <c r="AG76" s="49">
        <f>_xll.qlTenorBasisForwardRate2($X$17,AC76,AD76,_xll.ohTrigger(trigger,$X$24))</f>
        <v>1.3845915714600037E-2</v>
      </c>
      <c r="AH76" s="49">
        <f>_xll.qlIndexFixing($X$9,_xll.qlInterestRateIndexFixingDate($X$9,AC76,trigger),TRUE,trigger)</f>
        <v>1.3695707806284291E-2</v>
      </c>
      <c r="AI76" s="52">
        <f t="shared" si="13"/>
        <v>1.5020790831574669</v>
      </c>
      <c r="AJ76" s="52">
        <f t="shared" si="14"/>
        <v>0.98915146448874036</v>
      </c>
      <c r="BC76" s="45">
        <f>_xll.qlCalendarAdvance(calendar,BC75,"1D",,,trigger)</f>
        <v>42384</v>
      </c>
      <c r="BD76" s="49">
        <f>_xll.qlTenorBasisForwardRate($X$17,BC76,_xll.ohTrigger(trigger,$X$24))</f>
        <v>1.878023216486699E-4</v>
      </c>
      <c r="BE76" s="49">
        <f>_xll.qlTenorBasisForwardRate($X$17,BC76,_xll.ohTrigger(trigger,$X$24))*_xll.qlInterpolationInterpolate($AJ$1,BC76,,trigger)</f>
        <v>2.1544710251518033E-4</v>
      </c>
      <c r="BF76" s="49">
        <f>_xll.qlIndexFixing($X$9,_xll.qlInterestRateIndexFixingDate($X$9,BC76,trigger),TRUE,trigger)</f>
        <v>2.1789881895751561E-4</v>
      </c>
      <c r="BG76" s="104">
        <f t="shared" si="15"/>
        <v>0.30096497308845704</v>
      </c>
    </row>
    <row r="77" spans="1:59" x14ac:dyDescent="0.2">
      <c r="U77" s="1" t="e">
        <v>#N/A</v>
      </c>
      <c r="AA77" s="1">
        <f t="shared" si="16"/>
        <v>74</v>
      </c>
      <c r="AB77" s="44" t="str">
        <f t="shared" si="17"/>
        <v>74M</v>
      </c>
      <c r="AC77" s="45">
        <f>_xll.qlCalendarAdvance(calendar,$AC$3,AB77,,,trigger)</f>
        <v>44532</v>
      </c>
      <c r="AD77" s="45">
        <f>_xll.qlInterestRateIndexMaturity($X$9,AC77,trigger)</f>
        <v>44714</v>
      </c>
      <c r="AE77" s="49">
        <f>_xll.qlTenorBasisValue($X$17,AC77,_xll.ohTrigger(trigger,$X$24))</f>
        <v>2.5866046681185906E-3</v>
      </c>
      <c r="AF77" s="49">
        <f>_xll.qlTenorBasisForwardRate($X$17,AC77,_xll.ohTrigger(trigger,$X$24))</f>
        <v>1.405924390374403E-2</v>
      </c>
      <c r="AG77" s="49">
        <f>_xll.qlTenorBasisForwardRate2($X$17,AC77,AD77,_xll.ohTrigger(trigger,$X$24))</f>
        <v>1.405924390374403E-2</v>
      </c>
      <c r="AH77" s="49">
        <f>_xll.qlIndexFixing($X$9,_xll.qlInterestRateIndexFixingDate($X$9,AC77,trigger),TRUE,trigger)</f>
        <v>1.3924229963820105E-2</v>
      </c>
      <c r="AI77" s="52">
        <f t="shared" si="13"/>
        <v>1.3501393992392494</v>
      </c>
      <c r="AJ77" s="52">
        <f t="shared" si="14"/>
        <v>0.99039678514376084</v>
      </c>
      <c r="BC77" s="45">
        <f>_xll.qlCalendarAdvance(calendar,BC76,"1D",,,trigger)</f>
        <v>42387</v>
      </c>
      <c r="BD77" s="49">
        <f>_xll.qlTenorBasisForwardRate($X$17,BC77,_xll.ohTrigger(trigger,$X$24))</f>
        <v>1.8735170090531286E-4</v>
      </c>
      <c r="BE77" s="49">
        <f>_xll.qlTenorBasisForwardRate($X$17,BC77,_xll.ohTrigger(trigger,$X$24))*_xll.qlInterpolationInterpolate($AJ$1,BC77,,trigger)</f>
        <v>2.1433685854646559E-4</v>
      </c>
      <c r="BF77" s="49">
        <f>_xll.qlIndexFixing($X$9,_xll.qlInterestRateIndexFixingDate($X$9,BC77,trigger),TRUE,trigger)</f>
        <v>2.1680020151917489E-4</v>
      </c>
      <c r="BG77" s="104">
        <f t="shared" si="15"/>
        <v>0.29448500613862028</v>
      </c>
    </row>
    <row r="78" spans="1:59" x14ac:dyDescent="0.2">
      <c r="U78" s="1" t="e">
        <v>#N/A</v>
      </c>
      <c r="AA78" s="1">
        <f t="shared" si="16"/>
        <v>75</v>
      </c>
      <c r="AB78" s="44" t="str">
        <f t="shared" si="17"/>
        <v>75M</v>
      </c>
      <c r="AC78" s="45">
        <f>_xll.qlCalendarAdvance(calendar,$AC$3,AB78,,,trigger)</f>
        <v>44564</v>
      </c>
      <c r="AD78" s="45">
        <f>_xll.qlInterestRateIndexMaturity($X$9,AC78,trigger)</f>
        <v>44746</v>
      </c>
      <c r="AE78" s="49">
        <f>_xll.qlTenorBasisValue($X$17,AC78,_xll.ohTrigger(trigger,$X$24))</f>
        <v>2.5725018251453826E-3</v>
      </c>
      <c r="AF78" s="49">
        <f>_xll.qlTenorBasisForwardRate($X$17,AC78,_xll.ohTrigger(trigger,$X$24))</f>
        <v>1.4278370738574271E-2</v>
      </c>
      <c r="AG78" s="49">
        <f>_xll.qlTenorBasisForwardRate2($X$17,AC78,AD78,_xll.ohTrigger(trigger,$X$24))</f>
        <v>1.4278370738574271E-2</v>
      </c>
      <c r="AH78" s="49">
        <f>_xll.qlIndexFixing($X$9,_xll.qlInterestRateIndexFixingDate($X$9,AC78,trigger),TRUE,trigger)</f>
        <v>1.4157587887586197E-2</v>
      </c>
      <c r="AI78" s="52">
        <f t="shared" si="13"/>
        <v>1.2078285098807497</v>
      </c>
      <c r="AJ78" s="52">
        <f t="shared" si="14"/>
        <v>0.99154085202019793</v>
      </c>
      <c r="BC78" s="45">
        <f>_xll.qlCalendarAdvance(calendar,BC77,"1D",,,trigger)</f>
        <v>42388</v>
      </c>
      <c r="BD78" s="49">
        <f>_xll.qlTenorBasisForwardRate($X$17,BC78,_xll.ohTrigger(trigger,$X$24))</f>
        <v>1.8721453102941545E-4</v>
      </c>
      <c r="BE78" s="49">
        <f>_xll.qlTenorBasisForwardRate($X$17,BC78,_xll.ohTrigger(trigger,$X$24))*_xll.qlInterpolationInterpolate($AJ$1,BC78,,trigger)</f>
        <v>2.1398231250580442E-4</v>
      </c>
      <c r="BF78" s="49">
        <f>_xll.qlIndexFixing($X$9,_xll.qlInterestRateIndexFixingDate($X$9,BC78,trigger),TRUE,trigger)</f>
        <v>2.1639981548232231E-4</v>
      </c>
      <c r="BG78" s="104">
        <f t="shared" si="15"/>
        <v>0.29185284452906851</v>
      </c>
    </row>
    <row r="79" spans="1:59" x14ac:dyDescent="0.2">
      <c r="U79" s="1" t="e">
        <v>#N/A</v>
      </c>
      <c r="AA79" s="1">
        <f t="shared" si="16"/>
        <v>76</v>
      </c>
      <c r="AB79" s="44" t="str">
        <f t="shared" si="17"/>
        <v>76M</v>
      </c>
      <c r="AC79" s="45">
        <f>_xll.qlCalendarAdvance(calendar,$AC$3,AB79,,,trigger)</f>
        <v>44594</v>
      </c>
      <c r="AD79" s="45">
        <f>_xll.qlInterestRateIndexMaturity($X$9,AC79,trigger)</f>
        <v>44775</v>
      </c>
      <c r="AE79" s="49">
        <f>_xll.qlTenorBasisValue($X$17,AC79,_xll.ohTrigger(trigger,$X$24))</f>
        <v>2.5590835908443181E-3</v>
      </c>
      <c r="AF79" s="49">
        <f>_xll.qlTenorBasisForwardRate($X$17,AC79,_xll.ohTrigger(trigger,$X$24))</f>
        <v>1.4476095201030792E-2</v>
      </c>
      <c r="AG79" s="49">
        <f>_xll.qlTenorBasisForwardRate2($X$17,AC79,AD79,_xll.ohTrigger(trigger,$X$24))</f>
        <v>1.4476095201030792E-2</v>
      </c>
      <c r="AH79" s="49">
        <f>_xll.qlIndexFixing($X$9,_xll.qlInterestRateIndexFixingDate($X$9,AC79,trigger),TRUE,trigger)</f>
        <v>1.4366870453509368E-2</v>
      </c>
      <c r="AI79" s="52">
        <f t="shared" si="13"/>
        <v>1.0922474752142475</v>
      </c>
      <c r="AJ79" s="52">
        <f t="shared" si="14"/>
        <v>0.99245481975597627</v>
      </c>
      <c r="BC79" s="45">
        <f>_xll.qlCalendarAdvance(calendar,BC78,"1D",,,trigger)</f>
        <v>42389</v>
      </c>
      <c r="BD79" s="49">
        <f>_xll.qlTenorBasisForwardRate($X$17,BC79,_xll.ohTrigger(trigger,$X$24))</f>
        <v>1.8708434309030501E-4</v>
      </c>
      <c r="BE79" s="49">
        <f>_xll.qlTenorBasisForwardRate($X$17,BC79,_xll.ohTrigger(trigger,$X$24))*_xll.qlInterpolationInterpolate($AJ$1,BC79,,trigger)</f>
        <v>2.1363602888973941E-4</v>
      </c>
      <c r="BF79" s="49">
        <f>_xll.qlIndexFixing($X$9,_xll.qlInterestRateIndexFixingDate($X$9,BC79,trigger),TRUE,trigger)</f>
        <v>2.1598498497655205E-4</v>
      </c>
      <c r="BG79" s="104">
        <f t="shared" si="15"/>
        <v>0.28900641886247036</v>
      </c>
    </row>
    <row r="80" spans="1:59" x14ac:dyDescent="0.2">
      <c r="U80" s="1" t="e">
        <v>#N/A</v>
      </c>
      <c r="AA80" s="1">
        <f t="shared" si="16"/>
        <v>77</v>
      </c>
      <c r="AB80" s="44" t="str">
        <f t="shared" si="17"/>
        <v>77M</v>
      </c>
      <c r="AC80" s="45">
        <f>_xll.qlCalendarAdvance(calendar,$AC$3,AB80,,,trigger)</f>
        <v>44622</v>
      </c>
      <c r="AD80" s="45">
        <f>_xll.qlInterestRateIndexMaturity($X$9,AC80,trigger)</f>
        <v>44806</v>
      </c>
      <c r="AE80" s="49">
        <f>_xll.qlTenorBasisValue($X$17,AC80,_xll.ohTrigger(trigger,$X$24))</f>
        <v>2.5463965753041028E-3</v>
      </c>
      <c r="AF80" s="49">
        <f>_xll.qlTenorBasisForwardRate($X$17,AC80,_xll.ohTrigger(trigger,$X$24))</f>
        <v>1.4670836732695315E-2</v>
      </c>
      <c r="AG80" s="49">
        <f>_xll.qlTenorBasisForwardRate2($X$17,AC80,AD80,_xll.ohTrigger(trigger,$X$24))</f>
        <v>1.4670836732695315E-2</v>
      </c>
      <c r="AH80" s="49">
        <f>_xll.qlIndexFixing($X$9,_xll.qlInterestRateIndexFixingDate($X$9,AC80,trigger),TRUE,trigger)</f>
        <v>1.4571508208234612E-2</v>
      </c>
      <c r="AI80" s="52">
        <f t="shared" si="13"/>
        <v>0.9932852446070326</v>
      </c>
      <c r="AJ80" s="52">
        <f t="shared" si="14"/>
        <v>0.99322952560440259</v>
      </c>
      <c r="BC80" s="45">
        <f>_xll.qlCalendarAdvance(calendar,BC79,"1D",,,trigger)</f>
        <v>42390</v>
      </c>
      <c r="BD80" s="49">
        <f>_xll.qlTenorBasisForwardRate($X$17,BC80,_xll.ohTrigger(trigger,$X$24))</f>
        <v>1.8696141513457827E-4</v>
      </c>
      <c r="BE80" s="49">
        <f>_xll.qlTenorBasisForwardRate($X$17,BC80,_xll.ohTrigger(trigger,$X$24))*_xll.qlInterpolationInterpolate($AJ$1,BC80,,trigger)</f>
        <v>2.1329830280287691E-4</v>
      </c>
      <c r="BF80" s="49">
        <f>_xll.qlIndexFixing($X$9,_xll.qlInterestRateIndexFixingDate($X$9,BC80,trigger),TRUE,trigger)</f>
        <v>2.1555729738659331E-4</v>
      </c>
      <c r="BG80" s="104">
        <f t="shared" si="15"/>
        <v>0.28595882252015037</v>
      </c>
    </row>
    <row r="81" spans="21:59" x14ac:dyDescent="0.2">
      <c r="U81" s="1" t="e">
        <v>#N/A</v>
      </c>
      <c r="AA81" s="1">
        <f t="shared" si="16"/>
        <v>78</v>
      </c>
      <c r="AB81" s="44" t="str">
        <f t="shared" si="17"/>
        <v>78M</v>
      </c>
      <c r="AC81" s="45">
        <f>_xll.qlCalendarAdvance(calendar,$AC$3,AB81,,,trigger)</f>
        <v>44655</v>
      </c>
      <c r="AD81" s="45">
        <f>_xll.qlInterestRateIndexMaturity($X$9,AC81,trigger)</f>
        <v>44838</v>
      </c>
      <c r="AE81" s="49">
        <f>_xll.qlTenorBasisValue($X$17,AC81,_xll.ohTrigger(trigger,$X$24))</f>
        <v>2.5312519488849316E-3</v>
      </c>
      <c r="AF81" s="49">
        <f>_xll.qlTenorBasisForwardRate($X$17,AC81,_xll.ohTrigger(trigger,$X$24))</f>
        <v>1.4879918297513287E-2</v>
      </c>
      <c r="AG81" s="49">
        <f>_xll.qlTenorBasisForwardRate2($X$17,AC81,AD81,_xll.ohTrigger(trigger,$X$24))</f>
        <v>1.4879918297513287E-2</v>
      </c>
      <c r="AH81" s="49">
        <f>_xll.qlIndexFixing($X$9,_xll.qlInterestRateIndexFixingDate($X$9,AC81,trigger),TRUE,trigger)</f>
        <v>1.4789835877709934E-2</v>
      </c>
      <c r="AI81" s="52">
        <f t="shared" si="13"/>
        <v>0.90082419803353542</v>
      </c>
      <c r="AJ81" s="52">
        <f t="shared" si="14"/>
        <v>0.99394604069711812</v>
      </c>
      <c r="BC81" s="45">
        <f>_xll.qlCalendarAdvance(calendar,BC80,"1D",,,trigger)</f>
        <v>42391</v>
      </c>
      <c r="BD81" s="49">
        <f>_xll.qlTenorBasisForwardRate($X$17,BC81,_xll.ohTrigger(trigger,$X$24))</f>
        <v>1.8684602520927117E-4</v>
      </c>
      <c r="BE81" s="49">
        <f>_xll.qlTenorBasisForwardRate($X$17,BC81,_xll.ohTrigger(trigger,$X$24))*_xll.qlInterpolationInterpolate($AJ$1,BC81,,trigger)</f>
        <v>2.1296942817632803E-4</v>
      </c>
      <c r="BF81" s="49">
        <f>_xll.qlIndexFixing($X$9,_xll.qlInterestRateIndexFixingDate($X$9,BC81,trigger),TRUE,trigger)</f>
        <v>2.1511834009585757E-4</v>
      </c>
      <c r="BG81" s="104">
        <f t="shared" si="15"/>
        <v>0.28272314886586397</v>
      </c>
    </row>
    <row r="82" spans="21:59" x14ac:dyDescent="0.2">
      <c r="U82" s="1" t="e">
        <v>#N/A</v>
      </c>
      <c r="AA82" s="1">
        <f t="shared" si="16"/>
        <v>79</v>
      </c>
      <c r="AB82" s="44" t="str">
        <f t="shared" si="17"/>
        <v>79M</v>
      </c>
      <c r="AC82" s="45">
        <f>_xll.qlCalendarAdvance(calendar,$AC$3,AB82,,,trigger)</f>
        <v>44683</v>
      </c>
      <c r="AD82" s="45">
        <f>_xll.qlInterestRateIndexMaturity($X$9,AC82,trigger)</f>
        <v>44867</v>
      </c>
      <c r="AE82" s="49">
        <f>_xll.qlTenorBasisValue($X$17,AC82,_xll.ohTrigger(trigger,$X$24))</f>
        <v>2.5182473768880654E-3</v>
      </c>
      <c r="AF82" s="49">
        <f>_xll.qlTenorBasisForwardRate($X$17,AC82,_xll.ohTrigger(trigger,$X$24))</f>
        <v>1.5059898340840868E-2</v>
      </c>
      <c r="AG82" s="49">
        <f>_xll.qlTenorBasisForwardRate2($X$17,AC82,AD82,_xll.ohTrigger(trigger,$X$24))</f>
        <v>1.5059898340840868E-2</v>
      </c>
      <c r="AH82" s="49">
        <f>_xll.qlIndexFixing($X$9,_xll.qlInterestRateIndexFixingDate($X$9,AC82,trigger),TRUE,trigger)</f>
        <v>1.4976311409947514E-2</v>
      </c>
      <c r="AI82" s="52">
        <f t="shared" si="13"/>
        <v>0.83586930893353795</v>
      </c>
      <c r="AJ82" s="52">
        <f t="shared" si="14"/>
        <v>0.99444970151845746</v>
      </c>
      <c r="BC82" s="45">
        <f>_xll.qlCalendarAdvance(calendar,BC81,"1D",,,trigger)</f>
        <v>42394</v>
      </c>
      <c r="BD82" s="49">
        <f>_xll.qlTenorBasisForwardRate($X$17,BC82,_xll.ohTrigger(trigger,$X$24))</f>
        <v>1.865478640550433E-4</v>
      </c>
      <c r="BE82" s="49">
        <f>_xll.qlTenorBasisForwardRate($X$17,BC82,_xll.ohTrigger(trigger,$X$24))*_xll.qlInterpolationInterpolate($AJ$1,BC82,,trigger)</f>
        <v>2.1203883472426327E-4</v>
      </c>
      <c r="BF82" s="49">
        <f>_xll.qlIndexFixing($X$9,_xll.qlInterestRateIndexFixingDate($X$9,BC82,trigger),TRUE,trigger)</f>
        <v>2.1374972383597464E-4</v>
      </c>
      <c r="BG82" s="104">
        <f t="shared" si="15"/>
        <v>0.27201859780931348</v>
      </c>
    </row>
    <row r="83" spans="21:59" x14ac:dyDescent="0.2">
      <c r="U83" s="1" t="e">
        <v>#N/A</v>
      </c>
      <c r="AA83" s="1">
        <f t="shared" si="16"/>
        <v>80</v>
      </c>
      <c r="AB83" s="44" t="str">
        <f t="shared" si="17"/>
        <v>80M</v>
      </c>
      <c r="AC83" s="45">
        <f>_xll.qlCalendarAdvance(calendar,$AC$3,AB83,,,trigger)</f>
        <v>44714</v>
      </c>
      <c r="AD83" s="45">
        <f>_xll.qlInterestRateIndexMaturity($X$9,AC83,trigger)</f>
        <v>44897</v>
      </c>
      <c r="AE83" s="49">
        <f>_xll.qlTenorBasisValue($X$17,AC83,_xll.ohTrigger(trigger,$X$24))</f>
        <v>2.5036929512139605E-3</v>
      </c>
      <c r="AF83" s="49">
        <f>_xll.qlTenorBasisForwardRate($X$17,AC83,_xll.ohTrigger(trigger,$X$24))</f>
        <v>1.5248314498820486E-2</v>
      </c>
      <c r="AG83" s="49">
        <f>_xll.qlTenorBasisForwardRate2($X$17,AC83,AD83,_xll.ohTrigger(trigger,$X$24))</f>
        <v>1.5248314498820486E-2</v>
      </c>
      <c r="AH83" s="49">
        <f>_xll.qlIndexFixing($X$9,_xll.qlInterestRateIndexFixingDate($X$9,AC83,trigger),TRUE,trigger)</f>
        <v>1.5170125192600055E-2</v>
      </c>
      <c r="AI83" s="52">
        <f t="shared" si="13"/>
        <v>0.78189306220430299</v>
      </c>
      <c r="AJ83" s="52">
        <f t="shared" si="14"/>
        <v>0.99487226563785269</v>
      </c>
      <c r="BC83" s="45">
        <f>_xll.qlCalendarAdvance(calendar,BC82,"1D",,,trigger)</f>
        <v>42395</v>
      </c>
      <c r="BD83" s="49">
        <f>_xll.qlTenorBasisForwardRate($X$17,BC83,_xll.ohTrigger(trigger,$X$24))</f>
        <v>1.8646540668400223E-4</v>
      </c>
      <c r="BE83" s="49">
        <f>_xll.qlTenorBasisForwardRate($X$17,BC83,_xll.ohTrigger(trigger,$X$24))*_xll.qlInterpolationInterpolate($AJ$1,BC83,,trigger)</f>
        <v>2.1174828172726467E-4</v>
      </c>
      <c r="BF83" s="49">
        <f>_xll.qlIndexFixing($X$9,_xll.qlInterestRateIndexFixingDate($X$9,BC83,trigger),TRUE,trigger)</f>
        <v>2.1328156155208977E-4</v>
      </c>
      <c r="BG83" s="104">
        <f t="shared" si="15"/>
        <v>0.26816154868087549</v>
      </c>
    </row>
    <row r="84" spans="21:59" x14ac:dyDescent="0.2">
      <c r="U84" s="1" t="e">
        <v>#N/A</v>
      </c>
      <c r="AA84" s="1">
        <f t="shared" si="16"/>
        <v>81</v>
      </c>
      <c r="AB84" s="44" t="str">
        <f t="shared" si="17"/>
        <v>81M</v>
      </c>
      <c r="AC84" s="45">
        <f>_xll.qlCalendarAdvance(calendar,$AC$3,AB84,,,trigger)</f>
        <v>44746</v>
      </c>
      <c r="AD84" s="45">
        <f>_xll.qlInterestRateIndexMaturity($X$9,AC84,trigger)</f>
        <v>44930</v>
      </c>
      <c r="AE84" s="49">
        <f>_xll.qlTenorBasisValue($X$17,AC84,_xll.ohTrigger(trigger,$X$24))</f>
        <v>2.4885060895900569E-3</v>
      </c>
      <c r="AF84" s="49">
        <f>_xll.qlTenorBasisForwardRate($X$17,AC84,_xll.ohTrigger(trigger,$X$24))</f>
        <v>1.5445814079594045E-2</v>
      </c>
      <c r="AG84" s="49">
        <f>_xll.qlTenorBasisForwardRate2($X$17,AC84,AD84,_xll.ohTrigger(trigger,$X$24))</f>
        <v>1.5445814079594045E-2</v>
      </c>
      <c r="AH84" s="49">
        <f>_xll.qlIndexFixing($X$9,_xll.qlInterestRateIndexFixingDate($X$9,AC84,trigger),TRUE,trigger)</f>
        <v>1.5371461593618995E-2</v>
      </c>
      <c r="AI84" s="52">
        <f t="shared" si="13"/>
        <v>0.74352485975049887</v>
      </c>
      <c r="AJ84" s="52">
        <f t="shared" si="14"/>
        <v>0.99518623715189736</v>
      </c>
      <c r="BC84" s="45">
        <f>_xll.qlCalendarAdvance(calendar,BC83,"1D",,,trigger)</f>
        <v>42396</v>
      </c>
      <c r="BD84" s="49">
        <f>_xll.qlTenorBasisForwardRate($X$17,BC84,_xll.ohTrigger(trigger,$X$24))</f>
        <v>1.8639187755352561E-4</v>
      </c>
      <c r="BE84" s="49">
        <f>_xll.qlTenorBasisForwardRate($X$17,BC84,_xll.ohTrigger(trigger,$X$24))*_xll.qlInterpolationInterpolate($AJ$1,BC84,,trigger)</f>
        <v>2.1146803220784601E-4</v>
      </c>
      <c r="BF84" s="49">
        <f>_xll.qlIndexFixing($X$9,_xll.qlInterestRateIndexFixingDate($X$9,BC84,trigger),TRUE,trigger)</f>
        <v>2.1281006646559962E-4</v>
      </c>
      <c r="BG84" s="104">
        <f t="shared" si="15"/>
        <v>0.26418188912074003</v>
      </c>
    </row>
    <row r="85" spans="21:59" x14ac:dyDescent="0.2">
      <c r="U85" s="1" t="e">
        <v>#N/A</v>
      </c>
      <c r="AA85" s="1">
        <f t="shared" si="16"/>
        <v>82</v>
      </c>
      <c r="AB85" s="44" t="str">
        <f t="shared" si="17"/>
        <v>82M</v>
      </c>
      <c r="AC85" s="45">
        <f>_xll.qlCalendarAdvance(calendar,$AC$3,AB85,,,trigger)</f>
        <v>44775</v>
      </c>
      <c r="AD85" s="45">
        <f>_xll.qlInterestRateIndexMaturity($X$9,AC85,trigger)</f>
        <v>44959</v>
      </c>
      <c r="AE85" s="49">
        <f>_xll.qlTenorBasisValue($X$17,AC85,_xll.ohTrigger(trigger,$X$24))</f>
        <v>2.4746082792800224E-3</v>
      </c>
      <c r="AF85" s="49">
        <f>_xll.qlTenorBasisForwardRate($X$17,AC85,_xll.ohTrigger(trigger,$X$24))</f>
        <v>1.5618812626756946E-2</v>
      </c>
      <c r="AG85" s="49">
        <f>_xll.qlTenorBasisForwardRate2($X$17,AC85,AD85,_xll.ohTrigger(trigger,$X$24))</f>
        <v>1.5618812626756946E-2</v>
      </c>
      <c r="AH85" s="49">
        <f>_xll.qlIndexFixing($X$9,_xll.qlInterestRateIndexFixingDate($X$9,AC85,trigger),TRUE,trigger)</f>
        <v>1.5546290759658816E-2</v>
      </c>
      <c r="AI85" s="52">
        <f t="shared" si="13"/>
        <v>0.72521867098130144</v>
      </c>
      <c r="AJ85" s="52">
        <f t="shared" si="14"/>
        <v>0.9953567618210688</v>
      </c>
      <c r="BC85" s="45">
        <f>_xll.qlCalendarAdvance(calendar,BC84,"1D",,,trigger)</f>
        <v>42397</v>
      </c>
      <c r="BD85" s="49">
        <f>_xll.qlTenorBasisForwardRate($X$17,BC85,_xll.ohTrigger(trigger,$X$24))</f>
        <v>1.8632747717926148E-4</v>
      </c>
      <c r="BE85" s="49">
        <f>_xll.qlTenorBasisForwardRate($X$17,BC85,_xll.ohTrigger(trigger,$X$24))*_xll.qlInterpolationInterpolate($AJ$1,BC85,,trigger)</f>
        <v>2.1119828517301E-4</v>
      </c>
      <c r="BF85" s="49">
        <f>_xll.qlIndexFixing($X$9,_xll.qlInterestRateIndexFixingDate($X$9,BC85,trigger),TRUE,trigger)</f>
        <v>2.1233682595157065E-4</v>
      </c>
      <c r="BG85" s="104">
        <f t="shared" si="15"/>
        <v>0.26009348772309171</v>
      </c>
    </row>
    <row r="86" spans="21:59" x14ac:dyDescent="0.2">
      <c r="U86" s="1" t="e">
        <v>#N/A</v>
      </c>
      <c r="AA86" s="1">
        <f t="shared" si="16"/>
        <v>83</v>
      </c>
      <c r="AB86" s="44" t="str">
        <f t="shared" si="17"/>
        <v>83M</v>
      </c>
      <c r="AC86" s="45">
        <f>_xll.qlCalendarAdvance(calendar,$AC$3,AB86,,,trigger)</f>
        <v>44806</v>
      </c>
      <c r="AD86" s="45">
        <f>_xll.qlInterestRateIndexMaturity($X$9,AC86,trigger)</f>
        <v>44987</v>
      </c>
      <c r="AE86" s="49">
        <f>_xll.qlTenorBasisValue($X$17,AC86,_xll.ohTrigger(trigger,$X$24))</f>
        <v>2.4596187915696842E-3</v>
      </c>
      <c r="AF86" s="49">
        <f>_xll.qlTenorBasisForwardRate($X$17,AC86,_xll.ohTrigger(trigger,$X$24))</f>
        <v>1.5791279304335784E-2</v>
      </c>
      <c r="AG86" s="49">
        <f>_xll.qlTenorBasisForwardRate2($X$17,AC86,AD86,_xll.ohTrigger(trigger,$X$24))</f>
        <v>1.5791279304335784E-2</v>
      </c>
      <c r="AH86" s="49">
        <f>_xll.qlIndexFixing($X$9,_xll.qlInterestRateIndexFixingDate($X$9,AC86,trigger),TRUE,trigger)</f>
        <v>1.5719136768861004E-2</v>
      </c>
      <c r="AI86" s="52">
        <f t="shared" si="13"/>
        <v>0.72142535474779834</v>
      </c>
      <c r="AJ86" s="52">
        <f t="shared" si="14"/>
        <v>0.99543149518893181</v>
      </c>
      <c r="BC86" s="45">
        <f>_xll.qlCalendarAdvance(calendar,BC85,"1D",,,trigger)</f>
        <v>42398</v>
      </c>
      <c r="BD86" s="49">
        <f>_xll.qlTenorBasisForwardRate($X$17,BC86,_xll.ohTrigger(trigger,$X$24))</f>
        <v>1.8627209600049769E-4</v>
      </c>
      <c r="BE86" s="49">
        <f>_xll.qlTenorBasisForwardRate($X$17,BC86,_xll.ohTrigger(trigger,$X$24))*_xll.qlInterpolationInterpolate($AJ$1,BC86,,trigger)</f>
        <v>2.1093888764538415E-4</v>
      </c>
      <c r="BF86" s="49">
        <f>_xll.qlIndexFixing($X$9,_xll.qlInterestRateIndexFixingDate($X$9,BC86,trigger),TRUE,trigger)</f>
        <v>2.1186342738419109E-4</v>
      </c>
      <c r="BG86" s="104">
        <f t="shared" si="15"/>
        <v>0.255913313836934</v>
      </c>
    </row>
    <row r="87" spans="21:59" x14ac:dyDescent="0.2">
      <c r="U87" s="1" t="e">
        <v>#N/A</v>
      </c>
      <c r="AA87" s="1">
        <f t="shared" si="16"/>
        <v>84</v>
      </c>
      <c r="AB87" s="44" t="str">
        <f t="shared" si="17"/>
        <v>84M</v>
      </c>
      <c r="AC87" s="45">
        <f>_xll.qlCalendarAdvance(calendar,$AC$3,AB87,,,trigger)</f>
        <v>44837</v>
      </c>
      <c r="AD87" s="45">
        <f>_xll.qlInterestRateIndexMaturity($X$9,AC87,trigger)</f>
        <v>45019</v>
      </c>
      <c r="AE87" s="49">
        <f>_xll.qlTenorBasisValue($X$17,AC87,_xll.ohTrigger(trigger,$X$24))</f>
        <v>2.4445000383373464E-3</v>
      </c>
      <c r="AF87" s="49">
        <f>_xll.qlTenorBasisForwardRate($X$17,AC87,_xll.ohTrigger(trigger,$X$24))</f>
        <v>1.5974168084981824E-2</v>
      </c>
      <c r="AG87" s="49">
        <f>_xll.qlTenorBasisForwardRate2($X$17,AC87,AD87,_xll.ohTrigger(trigger,$X$24))</f>
        <v>1.5974168084981824E-2</v>
      </c>
      <c r="AH87" s="49">
        <f>_xll.qlIndexFixing($X$9,_xll.qlInterestRateIndexFixingDate($X$9,AC87,trigger),TRUE,trigger)</f>
        <v>1.5900537551553233E-2</v>
      </c>
      <c r="AI87" s="52">
        <f t="shared" si="13"/>
        <v>0.73630533428591105</v>
      </c>
      <c r="AJ87" s="52">
        <f t="shared" si="14"/>
        <v>0.99539064988944148</v>
      </c>
      <c r="BC87" s="45">
        <f>_xll.qlCalendarAdvance(calendar,BC86,"1D",,,trigger)</f>
        <v>42401</v>
      </c>
      <c r="BD87" s="49">
        <f>_xll.qlTenorBasisForwardRate($X$17,BC87,_xll.ohTrigger(trigger,$X$24))</f>
        <v>1.8615819679570464E-4</v>
      </c>
      <c r="BE87" s="49">
        <f>_xll.qlTenorBasisForwardRate($X$17,BC87,_xll.ohTrigger(trigger,$X$24))*_xll.qlInterpolationInterpolate($AJ$1,BC87,,trigger)</f>
        <v>2.1022039383238169E-4</v>
      </c>
      <c r="BF87" s="49">
        <f>_xll.qlIndexFixing($X$9,_xll.qlInterestRateIndexFixingDate($X$9,BC87,trigger),TRUE,trigger)</f>
        <v>2.10458157074403E-4</v>
      </c>
      <c r="BG87" s="104">
        <f t="shared" si="15"/>
        <v>0.24299960278698363</v>
      </c>
    </row>
    <row r="88" spans="21:59" x14ac:dyDescent="0.2">
      <c r="U88" s="1" t="e">
        <v>#N/A</v>
      </c>
      <c r="AA88" s="1">
        <f t="shared" si="16"/>
        <v>85</v>
      </c>
      <c r="AB88" s="44" t="str">
        <f t="shared" si="17"/>
        <v>85M</v>
      </c>
      <c r="AC88" s="45">
        <f>_xll.qlCalendarAdvance(calendar,$AC$3,AB88,,,trigger)</f>
        <v>44867</v>
      </c>
      <c r="AD88" s="45">
        <f>_xll.qlInterestRateIndexMaturity($X$9,AC88,trigger)</f>
        <v>45048</v>
      </c>
      <c r="AE88" s="49">
        <f>_xll.qlTenorBasisValue($X$17,AC88,_xll.ohTrigger(trigger,$X$24))</f>
        <v>2.4297537526435558E-3</v>
      </c>
      <c r="AF88" s="49">
        <f>_xll.qlTenorBasisForwardRate($X$17,AC88,_xll.ohTrigger(trigger,$X$24))</f>
        <v>1.6142729243249221E-2</v>
      </c>
      <c r="AG88" s="49">
        <f>_xll.qlTenorBasisForwardRate2($X$17,AC88,AD88,_xll.ohTrigger(trigger,$X$24))</f>
        <v>1.6142729243249221E-2</v>
      </c>
      <c r="AH88" s="49">
        <f>_xll.qlIndexFixing($X$9,_xll.qlInterestRateIndexFixingDate($X$9,AC88,trigger),TRUE,trigger)</f>
        <v>1.6066106759546808E-2</v>
      </c>
      <c r="AI88" s="52">
        <f t="shared" si="13"/>
        <v>0.76622483702413335</v>
      </c>
      <c r="AJ88" s="52">
        <f t="shared" si="14"/>
        <v>0.99525343685396594</v>
      </c>
      <c r="BC88" s="45">
        <f>_xll.qlCalendarAdvance(calendar,BC87,"1D",,,trigger)</f>
        <v>42402</v>
      </c>
      <c r="BD88" s="49">
        <f>_xll.qlTenorBasisForwardRate($X$17,BC88,_xll.ohTrigger(trigger,$X$24))</f>
        <v>1.8613702154865434E-4</v>
      </c>
      <c r="BE88" s="49">
        <f>_xll.qlTenorBasisForwardRate($X$17,BC88,_xll.ohTrigger(trigger,$X$24))*_xll.qlInterpolationInterpolate($AJ$1,BC88,,trigger)</f>
        <v>2.0999999999992636E-4</v>
      </c>
      <c r="BF88" s="49">
        <f>_xll.qlIndexFixing($X$9,_xll.qlInterestRateIndexFixingDate($X$9,BC88,trigger),TRUE,trigger)</f>
        <v>2.0999999999992636E-4</v>
      </c>
      <c r="BG88" s="104">
        <f t="shared" si="15"/>
        <v>0.23862978451272027</v>
      </c>
    </row>
    <row r="89" spans="21:59" x14ac:dyDescent="0.2">
      <c r="U89" s="1" t="e">
        <v>#N/A</v>
      </c>
      <c r="AA89" s="1">
        <f t="shared" si="16"/>
        <v>86</v>
      </c>
      <c r="AB89" s="44" t="str">
        <f t="shared" si="17"/>
        <v>86M</v>
      </c>
      <c r="AC89" s="45">
        <f>_xll.qlCalendarAdvance(calendar,$AC$3,AB89,,,trigger)</f>
        <v>44897</v>
      </c>
      <c r="AD89" s="45">
        <f>_xll.qlInterestRateIndexMaturity($X$9,AC89,trigger)</f>
        <v>45079</v>
      </c>
      <c r="AE89" s="49">
        <f>_xll.qlTenorBasisValue($X$17,AC89,_xll.ohTrigger(trigger,$X$24))</f>
        <v>2.4149015374490775E-3</v>
      </c>
      <c r="AF89" s="49">
        <f>_xll.qlTenorBasisForwardRate($X$17,AC89,_xll.ohTrigger(trigger,$X$24))</f>
        <v>1.6315597274666607E-2</v>
      </c>
      <c r="AG89" s="49">
        <f>_xll.qlTenorBasisForwardRate2($X$17,AC89,AD89,_xll.ohTrigger(trigger,$X$24))</f>
        <v>1.6315597274666607E-2</v>
      </c>
      <c r="AH89" s="49">
        <f>_xll.qlIndexFixing($X$9,_xll.qlInterestRateIndexFixingDate($X$9,AC89,trigger),TRUE,trigger)</f>
        <v>1.6234122693456154E-2</v>
      </c>
      <c r="AI89" s="52">
        <f t="shared" si="13"/>
        <v>0.81474581210452812</v>
      </c>
      <c r="AJ89" s="52">
        <f t="shared" si="14"/>
        <v>0.99500633781044845</v>
      </c>
      <c r="BC89" s="45">
        <f>_xll.qlCalendarAdvance(calendar,BC88,"1D",,,trigger)</f>
        <v>42403</v>
      </c>
      <c r="BD89" s="49">
        <f>_xll.qlTenorBasisForwardRate($X$17,BC89,_xll.ohTrigger(trigger,$X$24))</f>
        <v>1.8612393006690951E-4</v>
      </c>
      <c r="BE89" s="49">
        <f>_xll.qlTenorBasisForwardRate($X$17,BC89,_xll.ohTrigger(trigger,$X$24))*_xll.qlInterpolationInterpolate($AJ$1,BC89,,trigger)</f>
        <v>2.0955113523622398E-4</v>
      </c>
      <c r="BF89" s="49">
        <f>_xll.qlIndexFixing($X$9,_xll.qlInterestRateIndexFixingDate($X$9,BC89,trigger),TRUE,trigger)</f>
        <v>2.0954937242862454E-4</v>
      </c>
      <c r="BG89" s="104">
        <f t="shared" si="15"/>
        <v>0.23425442361715035</v>
      </c>
    </row>
    <row r="90" spans="21:59" x14ac:dyDescent="0.2">
      <c r="U90" s="1" t="e">
        <v>#N/A</v>
      </c>
      <c r="AA90" s="1">
        <f t="shared" si="16"/>
        <v>87</v>
      </c>
      <c r="AB90" s="44" t="str">
        <f t="shared" si="17"/>
        <v>87M</v>
      </c>
      <c r="AC90" s="45">
        <f>_xll.qlCalendarAdvance(calendar,$AC$3,AB90,,,trigger)</f>
        <v>44928</v>
      </c>
      <c r="AD90" s="45">
        <f>_xll.qlInterestRateIndexMaturity($X$9,AC90,trigger)</f>
        <v>45110</v>
      </c>
      <c r="AE90" s="49">
        <f>_xll.qlTenorBasisValue($X$17,AC90,_xll.ohTrigger(trigger,$X$24))</f>
        <v>2.3994505326579139E-3</v>
      </c>
      <c r="AF90" s="49">
        <f>_xll.qlTenorBasisForwardRate($X$17,AC90,_xll.ohTrigger(trigger,$X$24))</f>
        <v>1.6488816763212007E-2</v>
      </c>
      <c r="AG90" s="49">
        <f>_xll.qlTenorBasisForwardRate2($X$17,AC90,AD90,_xll.ohTrigger(trigger,$X$24))</f>
        <v>1.6488816763212007E-2</v>
      </c>
      <c r="AH90" s="49">
        <f>_xll.qlIndexFixing($X$9,_xll.qlInterestRateIndexFixingDate($X$9,AC90,trigger),TRUE,trigger)</f>
        <v>1.640066876889636E-2</v>
      </c>
      <c r="AI90" s="52">
        <f t="shared" si="13"/>
        <v>0.88147994315647404</v>
      </c>
      <c r="AJ90" s="52">
        <f t="shared" si="14"/>
        <v>0.99465407399563599</v>
      </c>
      <c r="BC90" s="45">
        <f>_xll.qlCalendarAdvance(calendar,BC89,"1D",,,trigger)</f>
        <v>42404</v>
      </c>
      <c r="BD90" s="49">
        <f>_xll.qlTenorBasisForwardRate($X$17,BC90,_xll.ohTrigger(trigger,$X$24))</f>
        <v>1.8611873525837015E-4</v>
      </c>
      <c r="BE90" s="49">
        <f>_xll.qlTenorBasisForwardRate($X$17,BC90,_xll.ohTrigger(trigger,$X$24))*_xll.qlInterpolationInterpolate($AJ$1,BC90,,trigger)</f>
        <v>2.0911120373983579E-4</v>
      </c>
      <c r="BF90" s="49">
        <f>_xll.qlIndexFixing($X$9,_xll.qlInterestRateIndexFixingDate($X$9,BC90,trigger),TRUE,trigger)</f>
        <v>2.0910661527943894E-4</v>
      </c>
      <c r="BG90" s="104">
        <f t="shared" si="15"/>
        <v>0.22987880021068796</v>
      </c>
    </row>
    <row r="91" spans="21:59" x14ac:dyDescent="0.2">
      <c r="U91" s="1" t="e">
        <v>#N/A</v>
      </c>
      <c r="AA91" s="1">
        <f t="shared" si="16"/>
        <v>88</v>
      </c>
      <c r="AB91" s="44" t="str">
        <f t="shared" si="17"/>
        <v>88M</v>
      </c>
      <c r="AC91" s="45">
        <f>_xll.qlCalendarAdvance(calendar,$AC$3,AB91,,,trigger)</f>
        <v>44959</v>
      </c>
      <c r="AD91" s="45">
        <f>_xll.qlInterestRateIndexMaturity($X$9,AC91,trigger)</f>
        <v>45140</v>
      </c>
      <c r="AE91" s="49">
        <f>_xll.qlTenorBasisValue($X$17,AC91,_xll.ohTrigger(trigger,$X$24))</f>
        <v>2.3839016673061291E-3</v>
      </c>
      <c r="AF91" s="49">
        <f>_xll.qlTenorBasisForwardRate($X$17,AC91,_xll.ohTrigger(trigger,$X$24))</f>
        <v>1.6656783121103802E-2</v>
      </c>
      <c r="AG91" s="49">
        <f>_xll.qlTenorBasisForwardRate2($X$17,AC91,AD91,_xll.ohTrigger(trigger,$X$24))</f>
        <v>1.6656783121103802E-2</v>
      </c>
      <c r="AH91" s="49">
        <f>_xll.qlIndexFixing($X$9,_xll.qlInterestRateIndexFixingDate($X$9,AC91,trigger),TRUE,trigger)</f>
        <v>1.6560349282539799E-2</v>
      </c>
      <c r="AI91" s="52">
        <f t="shared" si="13"/>
        <v>0.96433838564002894</v>
      </c>
      <c r="AJ91" s="52">
        <f t="shared" si="14"/>
        <v>0.99421053646055924</v>
      </c>
      <c r="BC91" s="45">
        <f>_xll.qlCalendarAdvance(calendar,BC90,"1D",,,trigger)</f>
        <v>42405</v>
      </c>
      <c r="BD91" s="49">
        <f>_xll.qlTenorBasisForwardRate($X$17,BC91,_xll.ohTrigger(trigger,$X$24))</f>
        <v>1.8612125003137535E-4</v>
      </c>
      <c r="BE91" s="49">
        <f>_xll.qlTenorBasisForwardRate($X$17,BC91,_xll.ohTrigger(trigger,$X$24))*_xll.qlInterpolationInterpolate($AJ$1,BC91,,trigger)</f>
        <v>2.0867994049080204E-4</v>
      </c>
      <c r="BF91" s="49">
        <f>_xll.qlIndexFixing($X$9,_xll.qlInterestRateIndexFixingDate($X$9,BC91,trigger),TRUE,trigger)</f>
        <v>2.0867182018236984E-4</v>
      </c>
      <c r="BG91" s="104">
        <f t="shared" si="15"/>
        <v>0.22550570150994484</v>
      </c>
    </row>
    <row r="92" spans="21:59" x14ac:dyDescent="0.2">
      <c r="U92" s="1" t="e">
        <v>#N/A</v>
      </c>
      <c r="AA92" s="1">
        <f t="shared" si="16"/>
        <v>89</v>
      </c>
      <c r="AB92" s="44" t="str">
        <f t="shared" si="17"/>
        <v>89M</v>
      </c>
      <c r="AC92" s="45">
        <f>_xll.qlCalendarAdvance(calendar,$AC$3,AB92,,,trigger)</f>
        <v>44987</v>
      </c>
      <c r="AD92" s="45">
        <f>_xll.qlInterestRateIndexMaturity($X$9,AC92,trigger)</f>
        <v>45173</v>
      </c>
      <c r="AE92" s="49">
        <f>_xll.qlTenorBasisValue($X$17,AC92,_xll.ohTrigger(trigger,$X$24))</f>
        <v>2.3697795909166553E-3</v>
      </c>
      <c r="AF92" s="49">
        <f>_xll.qlTenorBasisForwardRate($X$17,AC92,_xll.ohTrigger(trigger,$X$24))</f>
        <v>1.682479437310179E-2</v>
      </c>
      <c r="AG92" s="49">
        <f>_xll.qlTenorBasisForwardRate2($X$17,AC92,AD92,_xll.ohTrigger(trigger,$X$24))</f>
        <v>1.682479437310179E-2</v>
      </c>
      <c r="AH92" s="49">
        <f>_xll.qlIndexFixing($X$9,_xll.qlInterestRateIndexFixingDate($X$9,AC92,trigger),TRUE,trigger)</f>
        <v>1.6718127717286219E-2</v>
      </c>
      <c r="AI92" s="52">
        <f t="shared" si="13"/>
        <v>1.0666665581557031</v>
      </c>
      <c r="AJ92" s="52">
        <f t="shared" si="14"/>
        <v>0.99366015099797589</v>
      </c>
      <c r="BC92" s="45">
        <f>_xll.qlCalendarAdvance(calendar,BC91,"1D",,,trigger)</f>
        <v>42408</v>
      </c>
      <c r="BD92" s="49">
        <f>_xll.qlTenorBasisForwardRate($X$17,BC92,_xll.ohTrigger(trigger,$X$24))</f>
        <v>1.8617318090679942E-4</v>
      </c>
      <c r="BE92" s="49">
        <f>_xll.qlTenorBasisForwardRate($X$17,BC92,_xll.ohTrigger(trigger,$X$24))*_xll.qlInterpolationInterpolate($AJ$1,BC92,,trigger)</f>
        <v>2.0743553619124094E-4</v>
      </c>
      <c r="BF92" s="49">
        <f>_xll.qlIndexFixing($X$9,_xll.qlInterestRateIndexFixingDate($X$9,BC92,trigger),TRUE,trigger)</f>
        <v>2.0741612349024912E-4</v>
      </c>
      <c r="BG92" s="104">
        <f t="shared" si="15"/>
        <v>0.21242942583449698</v>
      </c>
    </row>
    <row r="93" spans="21:59" x14ac:dyDescent="0.2">
      <c r="U93" s="1" t="e">
        <v>#N/A</v>
      </c>
      <c r="AA93" s="1">
        <f t="shared" si="16"/>
        <v>90</v>
      </c>
      <c r="AB93" s="44" t="str">
        <f t="shared" si="17"/>
        <v>90M</v>
      </c>
      <c r="AC93" s="45">
        <f>_xll.qlCalendarAdvance(calendar,$AC$3,AB93,,,trigger)</f>
        <v>45019</v>
      </c>
      <c r="AD93" s="45">
        <f>_xll.qlInterestRateIndexMaturity($X$9,AC93,trigger)</f>
        <v>45202</v>
      </c>
      <c r="AE93" s="49">
        <f>_xll.qlTenorBasisValue($X$17,AC93,_xll.ohTrigger(trigger,$X$24))</f>
        <v>2.3535565359878437E-3</v>
      </c>
      <c r="AF93" s="49">
        <f>_xll.qlTenorBasisForwardRate($X$17,AC93,_xll.ohTrigger(trigger,$X$24))</f>
        <v>1.6987881875598777E-2</v>
      </c>
      <c r="AG93" s="49">
        <f>_xll.qlTenorBasisForwardRate2($X$17,AC93,AD93,_xll.ohTrigger(trigger,$X$24))</f>
        <v>1.6987881875598777E-2</v>
      </c>
      <c r="AH93" s="49">
        <f>_xll.qlIndexFixing($X$9,_xll.qlInterestRateIndexFixingDate($X$9,AC93,trigger),TRUE,trigger)</f>
        <v>1.6869498165455969E-2</v>
      </c>
      <c r="AI93" s="52">
        <f t="shared" si="13"/>
        <v>1.1838371014280882</v>
      </c>
      <c r="AJ93" s="52">
        <f t="shared" si="14"/>
        <v>0.99303128482940217</v>
      </c>
      <c r="BC93" s="45">
        <f>_xll.qlCalendarAdvance(calendar,BC92,"1D",,,trigger)</f>
        <v>42409</v>
      </c>
      <c r="BD93" s="49">
        <f>_xll.qlTenorBasisForwardRate($X$17,BC93,_xll.ohTrigger(trigger,$X$24))</f>
        <v>1.8620466306477887E-4</v>
      </c>
      <c r="BE93" s="49">
        <f>_xll.qlTenorBasisForwardRate($X$17,BC93,_xll.ohTrigger(trigger,$X$24))*_xll.qlInterpolationInterpolate($AJ$1,BC93,,trigger)</f>
        <v>2.0703633061287509E-4</v>
      </c>
      <c r="BF93" s="49">
        <f>_xll.qlIndexFixing($X$9,_xll.qlInterestRateIndexFixingDate($X$9,BC93,trigger),TRUE,trigger)</f>
        <v>2.0701409289066878E-4</v>
      </c>
      <c r="BG93" s="104">
        <f t="shared" si="15"/>
        <v>0.20809429825889911</v>
      </c>
    </row>
    <row r="94" spans="21:59" x14ac:dyDescent="0.2">
      <c r="U94" s="1" t="e">
        <v>#N/A</v>
      </c>
      <c r="AA94" s="1">
        <f t="shared" si="16"/>
        <v>91</v>
      </c>
      <c r="AB94" s="44" t="str">
        <f t="shared" si="17"/>
        <v>91M</v>
      </c>
      <c r="AC94" s="45">
        <f>_xll.qlCalendarAdvance(calendar,$AC$3,AB94,,,trigger)</f>
        <v>45048</v>
      </c>
      <c r="AD94" s="45">
        <f>_xll.qlInterestRateIndexMaturity($X$9,AC94,trigger)</f>
        <v>45232</v>
      </c>
      <c r="AE94" s="49">
        <f>_xll.qlTenorBasisValue($X$17,AC94,_xll.ohTrigger(trigger,$X$24))</f>
        <v>2.338783590109644E-3</v>
      </c>
      <c r="AF94" s="49">
        <f>_xll.qlTenorBasisForwardRate($X$17,AC94,_xll.ohTrigger(trigger,$X$24))</f>
        <v>1.7144900591963566E-2</v>
      </c>
      <c r="AG94" s="49">
        <f>_xll.qlTenorBasisForwardRate2($X$17,AC94,AD94,_xll.ohTrigger(trigger,$X$24))</f>
        <v>1.7144900591963566E-2</v>
      </c>
      <c r="AH94" s="49">
        <f>_xll.qlIndexFixing($X$9,_xll.qlInterestRateIndexFixingDate($X$9,AC94,trigger),TRUE,trigger)</f>
        <v>1.7013526591382357E-2</v>
      </c>
      <c r="AI94" s="52">
        <f t="shared" si="13"/>
        <v>1.3137400058120876</v>
      </c>
      <c r="AJ94" s="52">
        <f t="shared" si="14"/>
        <v>0.99233743002028318</v>
      </c>
      <c r="BC94" s="45">
        <f>_xll.qlCalendarAdvance(calendar,BC93,"1D",,,trigger)</f>
        <v>42410</v>
      </c>
      <c r="BD94" s="49">
        <f>_xll.qlTenorBasisForwardRate($X$17,BC94,_xll.ohTrigger(trigger,$X$24))</f>
        <v>1.8624291932403824E-4</v>
      </c>
      <c r="BE94" s="49">
        <f>_xll.qlTenorBasisForwardRate($X$17,BC94,_xll.ohTrigger(trigger,$X$24))*_xll.qlInterpolationInterpolate($AJ$1,BC94,,trigger)</f>
        <v>2.0664449433893155E-4</v>
      </c>
      <c r="BF94" s="49">
        <f>_xll.qlIndexFixing($X$9,_xll.qlInterestRateIndexFixingDate($X$9,BC94,trigger),TRUE,trigger)</f>
        <v>2.0662048248925354E-4</v>
      </c>
      <c r="BG94" s="104">
        <f t="shared" si="15"/>
        <v>0.20377563165215307</v>
      </c>
    </row>
    <row r="95" spans="21:59" x14ac:dyDescent="0.2">
      <c r="U95" s="1" t="e">
        <v>#N/A</v>
      </c>
      <c r="AA95" s="1">
        <f t="shared" si="16"/>
        <v>92</v>
      </c>
      <c r="AB95" s="44" t="str">
        <f t="shared" si="17"/>
        <v>92M</v>
      </c>
      <c r="AC95" s="45">
        <f>_xll.qlCalendarAdvance(calendar,$AC$3,AB95,,,trigger)</f>
        <v>45079</v>
      </c>
      <c r="AD95" s="45">
        <f>_xll.qlInterestRateIndexMaturity($X$9,AC95,trigger)</f>
        <v>45264</v>
      </c>
      <c r="AE95" s="49">
        <f>_xll.qlTenorBasisValue($X$17,AC95,_xll.ohTrigger(trigger,$X$24))</f>
        <v>2.322923885657802E-3</v>
      </c>
      <c r="AF95" s="49">
        <f>_xll.qlTenorBasisForwardRate($X$17,AC95,_xll.ohTrigger(trigger,$X$24))</f>
        <v>1.7309418932134047E-2</v>
      </c>
      <c r="AG95" s="49">
        <f>_xll.qlTenorBasisForwardRate2($X$17,AC95,AD95,_xll.ohTrigger(trigger,$X$24))</f>
        <v>1.7309418932134047E-2</v>
      </c>
      <c r="AH95" s="49">
        <f>_xll.qlIndexFixing($X$9,_xll.qlInterestRateIndexFixingDate($X$9,AC95,trigger),TRUE,trigger)</f>
        <v>1.7163297164817144E-2</v>
      </c>
      <c r="AI95" s="52">
        <f t="shared" si="13"/>
        <v>1.4612176731690352</v>
      </c>
      <c r="AJ95" s="52">
        <f t="shared" si="14"/>
        <v>0.99155825115275043</v>
      </c>
      <c r="BC95" s="45">
        <f>_xll.qlCalendarAdvance(calendar,BC94,"1D",,,trigger)</f>
        <v>42411</v>
      </c>
      <c r="BD95" s="49">
        <f>_xll.qlTenorBasisForwardRate($X$17,BC95,_xll.ohTrigger(trigger,$X$24))</f>
        <v>1.8628776258588931E-4</v>
      </c>
      <c r="BE95" s="49">
        <f>_xll.qlTenorBasisForwardRate($X$17,BC95,_xll.ohTrigger(trigger,$X$24))*_xll.qlInterpolationInterpolate($AJ$1,BC95,,trigger)</f>
        <v>2.0625977281427064E-4</v>
      </c>
      <c r="BF95" s="49">
        <f>_xll.qlIndexFixing($X$9,_xll.qlInterestRateIndexFixingDate($X$9,BC95,trigger),TRUE,trigger)</f>
        <v>2.0623538391468605E-4</v>
      </c>
      <c r="BG95" s="104">
        <f t="shared" si="15"/>
        <v>0.19947621328796739</v>
      </c>
    </row>
    <row r="96" spans="21:59" x14ac:dyDescent="0.2">
      <c r="U96" s="1" t="e">
        <v>#N/A</v>
      </c>
      <c r="AA96" s="1">
        <f t="shared" si="16"/>
        <v>93</v>
      </c>
      <c r="AB96" s="44" t="str">
        <f t="shared" si="17"/>
        <v>93M</v>
      </c>
      <c r="AC96" s="45">
        <f>_xll.qlCalendarAdvance(calendar,$AC$3,AB96,,,trigger)</f>
        <v>45110</v>
      </c>
      <c r="AD96" s="45">
        <f>_xll.qlInterestRateIndexMaturity($X$9,AC96,trigger)</f>
        <v>45294</v>
      </c>
      <c r="AE96" s="49">
        <f>_xll.qlTenorBasisValue($X$17,AC96,_xll.ohTrigger(trigger,$X$24))</f>
        <v>2.3070004384952705E-3</v>
      </c>
      <c r="AF96" s="49">
        <f>_xll.qlTenorBasisForwardRate($X$17,AC96,_xll.ohTrigger(trigger,$X$24))</f>
        <v>1.7464030472331839E-2</v>
      </c>
      <c r="AG96" s="49">
        <f>_xll.qlTenorBasisForwardRate2($X$17,AC96,AD96,_xll.ohTrigger(trigger,$X$24))</f>
        <v>1.7464030472331839E-2</v>
      </c>
      <c r="AH96" s="49">
        <f>_xll.qlIndexFixing($X$9,_xll.qlInterestRateIndexFixingDate($X$9,AC96,trigger),TRUE,trigger)</f>
        <v>1.7303639086757534E-2</v>
      </c>
      <c r="AI96" s="52">
        <f t="shared" si="13"/>
        <v>1.6039138557430443</v>
      </c>
      <c r="AJ96" s="52">
        <f t="shared" si="14"/>
        <v>0.99081590095548611</v>
      </c>
      <c r="BC96" s="45">
        <f>_xll.qlCalendarAdvance(calendar,BC95,"1D",,,trigger)</f>
        <v>42412</v>
      </c>
      <c r="BD96" s="49">
        <f>_xll.qlTenorBasisForwardRate($X$17,BC96,_xll.ohTrigger(trigger,$X$24))</f>
        <v>1.8633900575032631E-4</v>
      </c>
      <c r="BE96" s="49">
        <f>_xll.qlTenorBasisForwardRate($X$17,BC96,_xll.ohTrigger(trigger,$X$24))*_xll.qlInterpolationInterpolate($AJ$1,BC96,,trigger)</f>
        <v>2.0588191322777036E-4</v>
      </c>
      <c r="BF96" s="49">
        <f>_xll.qlIndexFixing($X$9,_xll.qlInterestRateIndexFixingDate($X$9,BC96,trigger),TRUE,trigger)</f>
        <v>2.0585888879652738E-4</v>
      </c>
      <c r="BG96" s="104">
        <f t="shared" si="15"/>
        <v>0.19519883046201061</v>
      </c>
    </row>
    <row r="97" spans="21:59" x14ac:dyDescent="0.2">
      <c r="U97" s="1" t="e">
        <v>#N/A</v>
      </c>
      <c r="AA97" s="1">
        <f t="shared" si="16"/>
        <v>94</v>
      </c>
      <c r="AB97" s="44" t="str">
        <f t="shared" si="17"/>
        <v>94M</v>
      </c>
      <c r="AC97" s="45">
        <f>_xll.qlCalendarAdvance(calendar,$AC$3,AB97,,,trigger)</f>
        <v>45140</v>
      </c>
      <c r="AD97" s="45">
        <f>_xll.qlInterestRateIndexMaturity($X$9,AC97,trigger)</f>
        <v>45324</v>
      </c>
      <c r="AE97" s="49">
        <f>_xll.qlTenorBasisValue($X$17,AC97,_xll.ohTrigger(trigger,$X$24))</f>
        <v>2.2915359920469185E-3</v>
      </c>
      <c r="AF97" s="49">
        <f>_xll.qlTenorBasisForwardRate($X$17,AC97,_xll.ohTrigger(trigger,$X$24))</f>
        <v>1.7611746394883037E-2</v>
      </c>
      <c r="AG97" s="49">
        <f>_xll.qlTenorBasisForwardRate2($X$17,AC97,AD97,_xll.ohTrigger(trigger,$X$24))</f>
        <v>1.7611746394883037E-2</v>
      </c>
      <c r="AH97" s="49">
        <f>_xll.qlIndexFixing($X$9,_xll.qlInterestRateIndexFixingDate($X$9,AC97,trigger),TRUE,trigger)</f>
        <v>1.743813122284767E-2</v>
      </c>
      <c r="AI97" s="52">
        <f t="shared" si="13"/>
        <v>1.7361517203536709</v>
      </c>
      <c r="AJ97" s="52">
        <f t="shared" si="14"/>
        <v>0.99014208085089106</v>
      </c>
      <c r="BC97" s="45">
        <f>_xll.qlCalendarAdvance(calendar,BC96,"1D",,,trigger)</f>
        <v>42415</v>
      </c>
      <c r="BD97" s="49">
        <f>_xll.qlTenorBasisForwardRate($X$17,BC97,_xll.ohTrigger(trigger,$X$24))</f>
        <v>1.8652926361209919E-4</v>
      </c>
      <c r="BE97" s="49">
        <f>_xll.qlTenorBasisForwardRate($X$17,BC97,_xll.ohTrigger(trigger,$X$24))*_xll.qlInterpolationInterpolate($AJ$1,BC97,,trigger)</f>
        <v>2.0478700411670329E-4</v>
      </c>
      <c r="BF97" s="49">
        <f>_xll.qlIndexFixing($X$9,_xll.qlInterestRateIndexFixingDate($X$9,BC97,trigger),TRUE,trigger)</f>
        <v>2.0478194047743285E-4</v>
      </c>
      <c r="BG97" s="104">
        <f t="shared" si="15"/>
        <v>0.18252676865333653</v>
      </c>
    </row>
    <row r="98" spans="21:59" x14ac:dyDescent="0.2">
      <c r="U98" s="1" t="e">
        <v>#N/A</v>
      </c>
      <c r="AA98" s="1">
        <f t="shared" si="16"/>
        <v>95</v>
      </c>
      <c r="AB98" s="44" t="str">
        <f t="shared" si="17"/>
        <v>95M</v>
      </c>
      <c r="AC98" s="45">
        <f>_xll.qlCalendarAdvance(calendar,$AC$3,AB98,,,trigger)</f>
        <v>45173</v>
      </c>
      <c r="AD98" s="45">
        <f>_xll.qlInterestRateIndexMaturity($X$9,AC98,trigger)</f>
        <v>45355</v>
      </c>
      <c r="AE98" s="49">
        <f>_xll.qlTenorBasisValue($X$17,AC98,_xll.ohTrigger(trigger,$X$24))</f>
        <v>2.2744697939642749E-3</v>
      </c>
      <c r="AF98" s="49">
        <f>_xll.qlTenorBasisForwardRate($X$17,AC98,_xll.ohTrigger(trigger,$X$24))</f>
        <v>1.7762544875707578E-2</v>
      </c>
      <c r="AG98" s="49">
        <f>_xll.qlTenorBasisForwardRate2($X$17,AC98,AD98,_xll.ohTrigger(trigger,$X$24))</f>
        <v>1.7762544875707578E-2</v>
      </c>
      <c r="AH98" s="49">
        <f>_xll.qlIndexFixing($X$9,_xll.qlInterestRateIndexFixingDate($X$9,AC98,trigger),TRUE,trigger)</f>
        <v>1.757656722866548E-2</v>
      </c>
      <c r="AI98" s="52">
        <f t="shared" si="13"/>
        <v>1.8597764704209734</v>
      </c>
      <c r="AJ98" s="52">
        <f t="shared" si="14"/>
        <v>0.98952978594320429</v>
      </c>
      <c r="BC98" s="45">
        <f>_xll.qlCalendarAdvance(calendar,BC97,"1D",,,trigger)</f>
        <v>42416</v>
      </c>
      <c r="BD98" s="49">
        <f>_xll.qlTenorBasisForwardRate($X$17,BC98,_xll.ohTrigger(trigger,$X$24))</f>
        <v>1.86604235337191E-4</v>
      </c>
      <c r="BE98" s="49">
        <f>_xll.qlTenorBasisForwardRate($X$17,BC98,_xll.ohTrigger(trigger,$X$24))*_xll.qlInterpolationInterpolate($AJ$1,BC98,,trigger)</f>
        <v>2.0443409902707636E-4</v>
      </c>
      <c r="BF98" s="49">
        <f>_xll.qlIndexFixing($X$9,_xll.qlInterestRateIndexFixingDate($X$9,BC98,trigger),TRUE,trigger)</f>
        <v>2.0444077548008112E-4</v>
      </c>
      <c r="BG98" s="104">
        <f t="shared" si="15"/>
        <v>0.17836540142890128</v>
      </c>
    </row>
    <row r="99" spans="21:59" x14ac:dyDescent="0.2">
      <c r="U99" s="1" t="e">
        <v>#N/A</v>
      </c>
      <c r="AA99" s="1">
        <f t="shared" si="16"/>
        <v>96</v>
      </c>
      <c r="AB99" s="44" t="str">
        <f t="shared" si="17"/>
        <v>96M</v>
      </c>
      <c r="AC99" s="45">
        <f>_xll.qlCalendarAdvance(calendar,$AC$3,AB99,,,trigger)</f>
        <v>45201</v>
      </c>
      <c r="AD99" s="45">
        <f>_xll.qlInterestRateIndexMaturity($X$9,AC99,trigger)</f>
        <v>45384</v>
      </c>
      <c r="AE99" s="49">
        <f>_xll.qlTenorBasisValue($X$17,AC99,_xll.ohTrigger(trigger,$X$24))</f>
        <v>2.2599491838696801E-3</v>
      </c>
      <c r="AF99" s="49">
        <f>_xll.qlTenorBasisForwardRate($X$17,AC99,_xll.ohTrigger(trigger,$X$24))</f>
        <v>1.7891580385829095E-2</v>
      </c>
      <c r="AG99" s="49">
        <f>_xll.qlTenorBasisForwardRate2($X$17,AC99,AD99,_xll.ohTrigger(trigger,$X$24))</f>
        <v>1.7891580385829095E-2</v>
      </c>
      <c r="AH99" s="49">
        <f>_xll.qlIndexFixing($X$9,_xll.qlInterestRateIndexFixingDate($X$9,AC99,trigger),TRUE,trigger)</f>
        <v>1.7697074640750283E-2</v>
      </c>
      <c r="AI99" s="52">
        <f t="shared" si="13"/>
        <v>1.9450574507881222</v>
      </c>
      <c r="AJ99" s="52">
        <f t="shared" si="14"/>
        <v>0.98912864370366804</v>
      </c>
      <c r="BC99" s="45">
        <f>_xll.qlCalendarAdvance(calendar,BC98,"1D",,,trigger)</f>
        <v>42417</v>
      </c>
      <c r="BD99" s="49">
        <f>_xll.qlTenorBasisForwardRate($X$17,BC99,_xll.ohTrigger(trigger,$X$24))</f>
        <v>1.866846714345342E-4</v>
      </c>
      <c r="BE99" s="49">
        <f>_xll.qlTenorBasisForwardRate($X$17,BC99,_xll.ohTrigger(trigger,$X$24))*_xll.qlInterpolationInterpolate($AJ$1,BC99,,trigger)</f>
        <v>2.0408681796938686E-4</v>
      </c>
      <c r="BF99" s="49">
        <f>_xll.qlIndexFixing($X$9,_xll.qlInterestRateIndexFixingDate($X$9,BC99,trigger),TRUE,trigger)</f>
        <v>2.0410867208782207E-4</v>
      </c>
      <c r="BG99" s="104">
        <f t="shared" si="15"/>
        <v>0.17424000653287877</v>
      </c>
    </row>
    <row r="100" spans="21:59" x14ac:dyDescent="0.2">
      <c r="U100" s="1" t="e">
        <v>#N/A</v>
      </c>
      <c r="AA100" s="1">
        <f t="shared" si="16"/>
        <v>97</v>
      </c>
      <c r="AB100" s="44" t="str">
        <f t="shared" si="17"/>
        <v>97M</v>
      </c>
      <c r="AC100" s="45">
        <f>_xll.qlCalendarAdvance(calendar,$AC$3,AB100,,,trigger)</f>
        <v>45232</v>
      </c>
      <c r="AD100" s="45">
        <f>_xll.qlInterestRateIndexMaturity($X$9,AC100,trigger)</f>
        <v>45414</v>
      </c>
      <c r="AE100" s="49">
        <f>_xll.qlTenorBasisValue($X$17,AC100,_xll.ohTrigger(trigger,$X$24))</f>
        <v>2.2438352461825119E-3</v>
      </c>
      <c r="AF100" s="49">
        <f>_xll.qlTenorBasisForwardRate($X$17,AC100,_xll.ohTrigger(trigger,$X$24))</f>
        <v>1.8021843883758729E-2</v>
      </c>
      <c r="AG100" s="49">
        <f>_xll.qlTenorBasisForwardRate2($X$17,AC100,AD100,_xll.ohTrigger(trigger,$X$24))</f>
        <v>1.8021843883758729E-2</v>
      </c>
      <c r="AH100" s="49">
        <f>_xll.qlIndexFixing($X$9,_xll.qlInterestRateIndexFixingDate($X$9,AC100,trigger),TRUE,trigger)</f>
        <v>1.7821291896151465E-2</v>
      </c>
      <c r="AI100" s="52">
        <f t="shared" si="13"/>
        <v>2.0055198760726354</v>
      </c>
      <c r="AJ100" s="52">
        <f t="shared" si="14"/>
        <v>0.9888717276156187</v>
      </c>
      <c r="BC100" s="45">
        <f>_xll.qlCalendarAdvance(calendar,BC99,"1D",,,trigger)</f>
        <v>42418</v>
      </c>
      <c r="BD100" s="49">
        <f>_xll.qlTenorBasisForwardRate($X$17,BC100,_xll.ohTrigger(trigger,$X$24))</f>
        <v>1.867703847953388E-4</v>
      </c>
      <c r="BE100" s="49">
        <f>_xll.qlTenorBasisForwardRate($X$17,BC100,_xll.ohTrigger(trigger,$X$24))*_xll.qlInterpolationInterpolate($AJ$1,BC100,,trigger)</f>
        <v>2.0374491859605654E-4</v>
      </c>
      <c r="BF100" s="49">
        <f>_xll.qlIndexFixing($X$9,_xll.qlInterestRateIndexFixingDate($X$9,BC100,trigger),TRUE,trigger)</f>
        <v>2.0378572192933833E-4</v>
      </c>
      <c r="BG100" s="104">
        <f t="shared" si="15"/>
        <v>0.17015337133999536</v>
      </c>
    </row>
    <row r="101" spans="21:59" x14ac:dyDescent="0.2">
      <c r="U101" s="1" t="e">
        <v>#N/A</v>
      </c>
      <c r="AA101" s="1">
        <f t="shared" si="16"/>
        <v>98</v>
      </c>
      <c r="AB101" s="44" t="str">
        <f t="shared" si="17"/>
        <v>98M</v>
      </c>
      <c r="AC101" s="45">
        <f>_xll.qlCalendarAdvance(calendar,$AC$3,AB101,,,trigger)</f>
        <v>45264</v>
      </c>
      <c r="AD101" s="45">
        <f>_xll.qlInterestRateIndexMaturity($X$9,AC101,trigger)</f>
        <v>45447</v>
      </c>
      <c r="AE101" s="49">
        <f>_xll.qlTenorBasisValue($X$17,AC101,_xll.ohTrigger(trigger,$X$24))</f>
        <v>2.2271659281491714E-3</v>
      </c>
      <c r="AF101" s="49">
        <f>_xll.qlTenorBasisForwardRate($X$17,AC101,_xll.ohTrigger(trigger,$X$24))</f>
        <v>1.8153030294682706E-2</v>
      </c>
      <c r="AG101" s="49">
        <f>_xll.qlTenorBasisForwardRate2($X$17,AC101,AD101,_xll.ohTrigger(trigger,$X$24))</f>
        <v>1.8153030294682706E-2</v>
      </c>
      <c r="AH101" s="49">
        <f>_xll.qlIndexFixing($X$9,_xll.qlInterestRateIndexFixingDate($X$9,AC101,trigger),TRUE,trigger)</f>
        <v>1.7949875541579147E-2</v>
      </c>
      <c r="AI101" s="52">
        <f t="shared" si="13"/>
        <v>2.0315475310355922</v>
      </c>
      <c r="AJ101" s="52">
        <f t="shared" si="14"/>
        <v>0.98880876912528115</v>
      </c>
      <c r="BC101" s="45">
        <f>_xll.qlCalendarAdvance(calendar,BC100,"1D",,,trigger)</f>
        <v>42419</v>
      </c>
      <c r="BD101" s="49">
        <f>_xll.qlTenorBasisForwardRate($X$17,BC101,_xll.ohTrigger(trigger,$X$24))</f>
        <v>1.8686118830510504E-4</v>
      </c>
      <c r="BE101" s="49">
        <f>_xll.qlTenorBasisForwardRate($X$17,BC101,_xll.ohTrigger(trigger,$X$24))*_xll.qlInterpolationInterpolate($AJ$1,BC101,,trigger)</f>
        <v>2.0340816029885956E-4</v>
      </c>
      <c r="BF101" s="49">
        <f>_xll.qlIndexFixing($X$9,_xll.qlInterestRateIndexFixingDate($X$9,BC101,trigger),TRUE,trigger)</f>
        <v>2.034720166346302E-4</v>
      </c>
      <c r="BG101" s="104">
        <f t="shared" si="15"/>
        <v>0.16610828329525162</v>
      </c>
    </row>
    <row r="102" spans="21:59" x14ac:dyDescent="0.2">
      <c r="U102" s="1" t="e">
        <v>#N/A</v>
      </c>
      <c r="AA102" s="1">
        <f t="shared" si="16"/>
        <v>99</v>
      </c>
      <c r="AB102" s="44" t="str">
        <f t="shared" si="17"/>
        <v>99M</v>
      </c>
      <c r="AC102" s="45">
        <f>_xll.qlCalendarAdvance(calendar,$AC$3,AB102,,,trigger)</f>
        <v>45293</v>
      </c>
      <c r="AD102" s="45">
        <f>_xll.qlInterestRateIndexMaturity($X$9,AC102,trigger)</f>
        <v>45475</v>
      </c>
      <c r="AE102" s="49">
        <f>_xll.qlTenorBasisValue($X$17,AC102,_xll.ohTrigger(trigger,$X$24))</f>
        <v>2.2120331416325815E-3</v>
      </c>
      <c r="AF102" s="49">
        <f>_xll.qlTenorBasisForwardRate($X$17,AC102,_xll.ohTrigger(trigger,$X$24))</f>
        <v>1.826040789647421E-2</v>
      </c>
      <c r="AG102" s="49">
        <f>_xll.qlTenorBasisForwardRate2($X$17,AC102,AD102,_xll.ohTrigger(trigger,$X$24))</f>
        <v>1.826040789647421E-2</v>
      </c>
      <c r="AH102" s="49">
        <f>_xll.qlIndexFixing($X$9,_xll.qlInterestRateIndexFixingDate($X$9,AC102,trigger),TRUE,trigger)</f>
        <v>1.8058061304721217E-2</v>
      </c>
      <c r="AI102" s="52">
        <f t="shared" si="13"/>
        <v>2.0234659175299292</v>
      </c>
      <c r="AJ102" s="52">
        <f t="shared" si="14"/>
        <v>0.98891883506106881</v>
      </c>
      <c r="BC102" s="45">
        <f>_xll.qlCalendarAdvance(calendar,BC101,"1D",,,trigger)</f>
        <v>42422</v>
      </c>
      <c r="BD102" s="49">
        <f>_xll.qlTenorBasisForwardRate($X$17,BC102,_xll.ohTrigger(trigger,$X$24))</f>
        <v>1.871622686051371E-4</v>
      </c>
      <c r="BE102" s="49">
        <f>_xll.qlTenorBasisForwardRate($X$17,BC102,_xll.ohTrigger(trigger,$X$24))*_xll.qlInterpolationInterpolate($AJ$1,BC102,,trigger)</f>
        <v>2.0242635198987588E-4</v>
      </c>
      <c r="BF102" s="49">
        <f>_xll.qlIndexFixing($X$9,_xll.qlInterestRateIndexFixingDate($X$9,BC102,trigger),TRUE,trigger)</f>
        <v>2.0258728623228403E-4</v>
      </c>
      <c r="BG102" s="104">
        <f t="shared" si="15"/>
        <v>0.15425017627146931</v>
      </c>
    </row>
    <row r="103" spans="21:59" x14ac:dyDescent="0.2">
      <c r="U103" s="1" t="e">
        <v>#N/A</v>
      </c>
      <c r="AA103" s="1">
        <f t="shared" si="16"/>
        <v>100</v>
      </c>
      <c r="AB103" s="44" t="str">
        <f t="shared" si="17"/>
        <v>100M</v>
      </c>
      <c r="AC103" s="45">
        <f>_xll.qlCalendarAdvance(calendar,$AC$3,AB103,,,trigger)</f>
        <v>45324</v>
      </c>
      <c r="AD103" s="45">
        <f>_xll.qlInterestRateIndexMaturity($X$9,AC103,trigger)</f>
        <v>45506</v>
      </c>
      <c r="AE103" s="49">
        <f>_xll.qlTenorBasisValue($X$17,AC103,_xll.ohTrigger(trigger,$X$24))</f>
        <v>2.1958342432138985E-3</v>
      </c>
      <c r="AF103" s="49">
        <f>_xll.qlTenorBasisForwardRate($X$17,AC103,_xll.ohTrigger(trigger,$X$24))</f>
        <v>1.8370103754854337E-2</v>
      </c>
      <c r="AG103" s="49">
        <f>_xll.qlTenorBasisForwardRate2($X$17,AC103,AD103,_xll.ohTrigger(trigger,$X$24))</f>
        <v>1.8370103754854337E-2</v>
      </c>
      <c r="AH103" s="49">
        <f>_xll.qlIndexFixing($X$9,_xll.qlInterestRateIndexFixingDate($X$9,AC103,trigger),TRUE,trigger)</f>
        <v>1.8172050635032737E-2</v>
      </c>
      <c r="AI103" s="52">
        <f t="shared" si="13"/>
        <v>1.9805311982160068</v>
      </c>
      <c r="AJ103" s="52">
        <f t="shared" si="14"/>
        <v>0.98921872611801309</v>
      </c>
      <c r="BC103" s="45">
        <f>_xll.qlCalendarAdvance(calendar,BC102,"1D",,,trigger)</f>
        <v>42423</v>
      </c>
      <c r="BD103" s="49">
        <f>_xll.qlTenorBasisForwardRate($X$17,BC103,_xll.ohTrigger(trigger,$X$24))</f>
        <v>1.8727156157541546E-4</v>
      </c>
      <c r="BE103" s="49">
        <f>_xll.qlTenorBasisForwardRate($X$17,BC103,_xll.ohTrigger(trigger,$X$24))*_xll.qlInterpolationInterpolate($AJ$1,BC103,,trigger)</f>
        <v>2.0210778683774964E-4</v>
      </c>
      <c r="BF103" s="49">
        <f>_xll.qlIndexFixing($X$9,_xll.qlInterestRateIndexFixingDate($X$9,BC103,trigger),TRUE,trigger)</f>
        <v>2.0231147669224204E-4</v>
      </c>
      <c r="BG103" s="104">
        <f t="shared" si="15"/>
        <v>0.15039915116826585</v>
      </c>
    </row>
    <row r="104" spans="21:59" x14ac:dyDescent="0.2">
      <c r="AA104" s="1">
        <f t="shared" si="16"/>
        <v>101</v>
      </c>
      <c r="AB104" s="44" t="str">
        <f t="shared" si="17"/>
        <v>101M</v>
      </c>
      <c r="AC104" s="45">
        <f>_xll.qlCalendarAdvance(calendar,$AC$3,AB104,,,trigger)</f>
        <v>45355</v>
      </c>
      <c r="AD104" s="45">
        <f>_xll.qlInterestRateIndexMaturity($X$9,AC104,trigger)</f>
        <v>45539</v>
      </c>
      <c r="AE104" s="49">
        <f>_xll.qlTenorBasisValue($X$17,AC104,_xll.ohTrigger(trigger,$X$24))</f>
        <v>2.1796171684652704E-3</v>
      </c>
      <c r="AF104" s="49">
        <f>_xll.qlTenorBasisForwardRate($X$17,AC104,_xll.ohTrigger(trigger,$X$24))</f>
        <v>1.8475883685105787E-2</v>
      </c>
      <c r="AG104" s="49">
        <f>_xll.qlTenorBasisForwardRate2($X$17,AC104,AD104,_xll.ohTrigger(trigger,$X$24))</f>
        <v>1.8475883685105787E-2</v>
      </c>
      <c r="AH104" s="49">
        <f>_xll.qlIndexFixing($X$9,_xll.qlInterestRateIndexFixingDate($X$9,AC104,trigger),TRUE,trigger)</f>
        <v>1.82860273494686E-2</v>
      </c>
      <c r="AI104" s="52">
        <f t="shared" si="13"/>
        <v>1.8985633563718685</v>
      </c>
      <c r="AJ104" s="52">
        <f t="shared" si="14"/>
        <v>0.98972409986591126</v>
      </c>
      <c r="BC104" s="45">
        <f>_xll.qlCalendarAdvance(calendar,BC103,"1D",,,trigger)</f>
        <v>42424</v>
      </c>
      <c r="BD104" s="49">
        <f>_xll.qlTenorBasisForwardRate($X$17,BC104,_xll.ohTrigger(trigger,$X$24))</f>
        <v>1.8738500911688637E-4</v>
      </c>
      <c r="BE104" s="49">
        <f>_xll.qlTenorBasisForwardRate($X$17,BC104,_xll.ohTrigger(trigger,$X$24))*_xll.qlInterpolationInterpolate($AJ$1,BC104,,trigger)</f>
        <v>2.0179318589922076E-4</v>
      </c>
      <c r="BF104" s="49">
        <f>_xll.qlIndexFixing($X$9,_xll.qlInterestRateIndexFixingDate($X$9,BC104,trigger),TRUE,trigger)</f>
        <v>2.0204537016597714E-4</v>
      </c>
      <c r="BG104" s="104">
        <f t="shared" si="15"/>
        <v>0.1466036104909077</v>
      </c>
    </row>
    <row r="105" spans="21:59" x14ac:dyDescent="0.2">
      <c r="AA105" s="1">
        <f t="shared" si="16"/>
        <v>102</v>
      </c>
      <c r="AB105" s="44" t="str">
        <f t="shared" si="17"/>
        <v>102M</v>
      </c>
      <c r="AC105" s="45">
        <f>_xll.qlCalendarAdvance(calendar,$AC$3,AB105,,,trigger)</f>
        <v>45384</v>
      </c>
      <c r="AD105" s="45">
        <f>_xll.qlInterestRateIndexMaturity($X$9,AC105,trigger)</f>
        <v>45567</v>
      </c>
      <c r="AE105" s="49">
        <f>_xll.qlTenorBasisValue($X$17,AC105,_xll.ohTrigger(trigger,$X$24))</f>
        <v>2.1644343277322201E-3</v>
      </c>
      <c r="AF105" s="49">
        <f>_xll.qlTenorBasisForwardRate($X$17,AC105,_xll.ohTrigger(trigger,$X$24))</f>
        <v>1.8562157655178532E-2</v>
      </c>
      <c r="AG105" s="49">
        <f>_xll.qlTenorBasisForwardRate2($X$17,AC105,AD105,_xll.ohTrigger(trigger,$X$24))</f>
        <v>1.8562157655178532E-2</v>
      </c>
      <c r="AH105" s="49">
        <f>_xll.qlIndexFixing($X$9,_xll.qlInterestRateIndexFixingDate($X$9,AC105,trigger),TRUE,trigger)</f>
        <v>1.8382611974455985E-2</v>
      </c>
      <c r="AI105" s="52">
        <f t="shared" si="13"/>
        <v>1.7954568072254748</v>
      </c>
      <c r="AJ105" s="52">
        <f t="shared" si="14"/>
        <v>0.99032732702426662</v>
      </c>
      <c r="BC105" s="45">
        <f>_xll.qlCalendarAdvance(calendar,BC104,"1D",,,trigger)</f>
        <v>42425</v>
      </c>
      <c r="BD105" s="49">
        <f>_xll.qlTenorBasisForwardRate($X$17,BC105,_xll.ohTrigger(trigger,$X$24))</f>
        <v>1.8750242410890119E-4</v>
      </c>
      <c r="BE105" s="49">
        <f>_xll.qlTenorBasisForwardRate($X$17,BC105,_xll.ohTrigger(trigger,$X$24))*_xll.qlInterpolationInterpolate($AJ$1,BC105,,trigger)</f>
        <v>2.0148231903321852E-4</v>
      </c>
      <c r="BF105" s="49">
        <f>_xll.qlIndexFixing($X$9,_xll.qlInterestRateIndexFixingDate($X$9,BC105,trigger),TRUE,trigger)</f>
        <v>2.017890582834896E-4</v>
      </c>
      <c r="BG105" s="104">
        <f t="shared" si="15"/>
        <v>0.14286634174588406</v>
      </c>
    </row>
    <row r="106" spans="21:59" x14ac:dyDescent="0.2">
      <c r="AA106" s="1">
        <f t="shared" si="16"/>
        <v>103</v>
      </c>
      <c r="AB106" s="44" t="str">
        <f t="shared" si="17"/>
        <v>103M</v>
      </c>
      <c r="AC106" s="45">
        <f>_xll.qlCalendarAdvance(calendar,$AC$3,AB106,,,trigger)</f>
        <v>45414</v>
      </c>
      <c r="AD106" s="45">
        <f>_xll.qlInterestRateIndexMaturity($X$9,AC106,trigger)</f>
        <v>45600</v>
      </c>
      <c r="AE106" s="49">
        <f>_xll.qlTenorBasisValue($X$17,AC106,_xll.ohTrigger(trigger,$X$24))</f>
        <v>2.1487200187206793E-3</v>
      </c>
      <c r="AF106" s="49">
        <f>_xll.qlTenorBasisForwardRate($X$17,AC106,_xll.ohTrigger(trigger,$X$24))</f>
        <v>1.865173987560393E-2</v>
      </c>
      <c r="AG106" s="49">
        <f>_xll.qlTenorBasisForwardRate2($X$17,AC106,AD106,_xll.ohTrigger(trigger,$X$24))</f>
        <v>1.865173987560393E-2</v>
      </c>
      <c r="AH106" s="49">
        <f>_xll.qlIndexFixing($X$9,_xll.qlInterestRateIndexFixingDate($X$9,AC106,trigger),TRUE,trigger)</f>
        <v>1.8486976616959624E-2</v>
      </c>
      <c r="AI106" s="52">
        <f t="shared" si="13"/>
        <v>1.647632586443057</v>
      </c>
      <c r="AJ106" s="52">
        <f t="shared" si="14"/>
        <v>0.99116633302077017</v>
      </c>
      <c r="BC106" s="45">
        <f>_xll.qlCalendarAdvance(calendar,BC105,"1D",,,trigger)</f>
        <v>42426</v>
      </c>
      <c r="BD106" s="49">
        <f>_xll.qlTenorBasisForwardRate($X$17,BC106,_xll.ohTrigger(trigger,$X$24))</f>
        <v>1.876236194312505E-4</v>
      </c>
      <c r="BE106" s="49">
        <f>_xll.qlTenorBasisForwardRate($X$17,BC106,_xll.ohTrigger(trigger,$X$24))*_xll.qlInterpolationInterpolate($AJ$1,BC106,,trigger)</f>
        <v>2.0117495784482151E-4</v>
      </c>
      <c r="BF106" s="49">
        <f>_xll.qlIndexFixing($X$9,_xll.qlInterestRateIndexFixingDate($X$9,BC106,trigger),TRUE,trigger)</f>
        <v>2.0154263267565812E-4</v>
      </c>
      <c r="BG106" s="104">
        <f t="shared" si="15"/>
        <v>0.13919013244407619</v>
      </c>
    </row>
    <row r="107" spans="21:59" x14ac:dyDescent="0.2">
      <c r="AA107" s="1">
        <f t="shared" si="16"/>
        <v>104</v>
      </c>
      <c r="AB107" s="44" t="str">
        <f t="shared" si="17"/>
        <v>104M</v>
      </c>
      <c r="AC107" s="45">
        <f>_xll.qlCalendarAdvance(calendar,$AC$3,AB107,,,trigger)</f>
        <v>45446</v>
      </c>
      <c r="AD107" s="45">
        <f>_xll.qlInterestRateIndexMaturity($X$9,AC107,trigger)</f>
        <v>45629</v>
      </c>
      <c r="AE107" s="49">
        <f>_xll.qlTenorBasisValue($X$17,AC107,_xll.ohTrigger(trigger,$X$24))</f>
        <v>2.1319539439154352E-3</v>
      </c>
      <c r="AF107" s="49">
        <f>_xll.qlTenorBasisForwardRate($X$17,AC107,_xll.ohTrigger(trigger,$X$24))</f>
        <v>1.8730666520120218E-2</v>
      </c>
      <c r="AG107" s="49">
        <f>_xll.qlTenorBasisForwardRate2($X$17,AC107,AD107,_xll.ohTrigger(trigger,$X$24))</f>
        <v>1.8730666520120218E-2</v>
      </c>
      <c r="AH107" s="49">
        <f>_xll.qlIndexFixing($X$9,_xll.qlInterestRateIndexFixingDate($X$9,AC107,trigger),TRUE,trigger)</f>
        <v>1.8582216987817618E-2</v>
      </c>
      <c r="AI107" s="52">
        <f t="shared" si="13"/>
        <v>1.4844953230259972</v>
      </c>
      <c r="AJ107" s="52">
        <f t="shared" si="14"/>
        <v>0.99207451949757697</v>
      </c>
      <c r="BC107" s="45">
        <f>_xll.qlCalendarAdvance(calendar,BC106,"1D",,,trigger)</f>
        <v>42429</v>
      </c>
      <c r="BD107" s="49">
        <f>_xll.qlTenorBasisForwardRate($X$17,BC107,_xll.ohTrigger(trigger,$X$24))</f>
        <v>1.8829925328717434E-4</v>
      </c>
      <c r="BE107" s="49">
        <f>_xll.qlTenorBasisForwardRate($X$17,BC107,_xll.ohTrigger(trigger,$X$24))*_xll.qlInterpolationInterpolate($AJ$1,BC107,,trigger)</f>
        <v>2.0058188488769773E-4</v>
      </c>
      <c r="BF107" s="49">
        <f>_xll.qlIndexFixing($X$9,_xll.qlInterestRateIndexFixingDate($X$9,BC107,trigger),TRUE,trigger)</f>
        <v>2.0045012417185576E-4</v>
      </c>
      <c r="BG107" s="104">
        <f t="shared" si="15"/>
        <v>0.12150870884681424</v>
      </c>
    </row>
    <row r="108" spans="21:59" x14ac:dyDescent="0.2">
      <c r="AA108" s="1">
        <f t="shared" si="16"/>
        <v>105</v>
      </c>
      <c r="AB108" s="44" t="str">
        <f t="shared" si="17"/>
        <v>105M</v>
      </c>
      <c r="AC108" s="45">
        <f>_xll.qlCalendarAdvance(calendar,$AC$3,AB108,,,trigger)</f>
        <v>45475</v>
      </c>
      <c r="AD108" s="45">
        <f>_xll.qlInterestRateIndexMaturity($X$9,AC108,trigger)</f>
        <v>45659</v>
      </c>
      <c r="AE108" s="49">
        <f>_xll.qlTenorBasisValue($X$17,AC108,_xll.ohTrigger(trigger,$X$24))</f>
        <v>2.1167600816100135E-3</v>
      </c>
      <c r="AF108" s="49">
        <f>_xll.qlTenorBasisForwardRate($X$17,AC108,_xll.ohTrigger(trigger,$X$24))</f>
        <v>1.8805161507350874E-2</v>
      </c>
      <c r="AG108" s="49">
        <f>_xll.qlTenorBasisForwardRate2($X$17,AC108,AD108,_xll.ohTrigger(trigger,$X$24))</f>
        <v>1.8805161507350874E-2</v>
      </c>
      <c r="AH108" s="49">
        <f>_xll.qlIndexFixing($X$9,_xll.qlInterestRateIndexFixingDate($X$9,AC108,trigger),TRUE,trigger)</f>
        <v>1.8673564532622262E-2</v>
      </c>
      <c r="AI108" s="52">
        <f t="shared" si="13"/>
        <v>1.3159697472861152</v>
      </c>
      <c r="AJ108" s="52">
        <f t="shared" si="14"/>
        <v>0.99300208218487407</v>
      </c>
      <c r="BC108" s="45">
        <f>_xll.qlCalendarAdvance(calendar,BC107,"1D",,,trigger)</f>
        <v>42430</v>
      </c>
      <c r="BD108" s="49">
        <f>_xll.qlTenorBasisForwardRate($X$17,BC108,_xll.ohTrigger(trigger,$X$24))</f>
        <v>1.8843769180260821E-4</v>
      </c>
      <c r="BE108" s="49">
        <f>_xll.qlTenorBasisForwardRate($X$17,BC108,_xll.ohTrigger(trigger,$X$24))*_xll.qlInterpolationInterpolate($AJ$1,BC108,,trigger)</f>
        <v>2.0028986235097265E-4</v>
      </c>
      <c r="BF108" s="49">
        <f>_xll.qlIndexFixing($X$9,_xll.qlInterestRateIndexFixingDate($X$9,BC108,trigger),TRUE,trigger)</f>
        <v>2.0022164894702941E-4</v>
      </c>
      <c r="BG108" s="104">
        <f t="shared" si="15"/>
        <v>0.11783957144421195</v>
      </c>
    </row>
    <row r="109" spans="21:59" x14ac:dyDescent="0.2">
      <c r="AA109" s="1">
        <f t="shared" si="16"/>
        <v>106</v>
      </c>
      <c r="AB109" s="44" t="str">
        <f t="shared" si="17"/>
        <v>106M</v>
      </c>
      <c r="AC109" s="45">
        <f>_xll.qlCalendarAdvance(calendar,$AC$3,AB109,,,trigger)</f>
        <v>45506</v>
      </c>
      <c r="AD109" s="45">
        <f>_xll.qlInterestRateIndexMaturity($X$9,AC109,trigger)</f>
        <v>45691</v>
      </c>
      <c r="AE109" s="49">
        <f>_xll.qlTenorBasisValue($X$17,AC109,_xll.ohTrigger(trigger,$X$24))</f>
        <v>2.1005229866289574E-3</v>
      </c>
      <c r="AF109" s="49">
        <f>_xll.qlTenorBasisForwardRate($X$17,AC109,_xll.ohTrigger(trigger,$X$24))</f>
        <v>1.8883120940481727E-2</v>
      </c>
      <c r="AG109" s="49">
        <f>_xll.qlTenorBasisForwardRate2($X$17,AC109,AD109,_xll.ohTrigger(trigger,$X$24))</f>
        <v>1.8883120940481727E-2</v>
      </c>
      <c r="AH109" s="49">
        <f>_xll.qlIndexFixing($X$9,_xll.qlInterestRateIndexFixingDate($X$9,AC109,trigger),TRUE,trigger)</f>
        <v>1.8769314621466544E-2</v>
      </c>
      <c r="AI109" s="52">
        <f t="shared" si="13"/>
        <v>1.1380631901518334</v>
      </c>
      <c r="AJ109" s="52">
        <f t="shared" si="14"/>
        <v>0.99397311920132836</v>
      </c>
      <c r="BC109" s="45">
        <f>_xll.qlCalendarAdvance(calendar,BC108,"1D",,,trigger)</f>
        <v>42431</v>
      </c>
      <c r="BD109" s="49">
        <f>_xll.qlTenorBasisForwardRate($X$17,BC109,_xll.ohTrigger(trigger,$X$24))</f>
        <v>1.885787760247393E-4</v>
      </c>
      <c r="BE109" s="49">
        <f>_xll.qlTenorBasisForwardRate($X$17,BC109,_xll.ohTrigger(trigger,$X$24))*_xll.qlInterpolationInterpolate($AJ$1,BC109,,trigger)</f>
        <v>2.0000000000000695E-4</v>
      </c>
      <c r="BF109" s="49">
        <f>_xll.qlIndexFixing($X$9,_xll.qlInterestRateIndexFixingDate($X$9,BC109,trigger),TRUE,trigger)</f>
        <v>2.0000000000000695E-4</v>
      </c>
      <c r="BG109" s="104">
        <f t="shared" si="15"/>
        <v>0.11421223975267651</v>
      </c>
    </row>
    <row r="110" spans="21:59" x14ac:dyDescent="0.2">
      <c r="AA110" s="1">
        <f t="shared" si="16"/>
        <v>107</v>
      </c>
      <c r="AB110" s="44" t="str">
        <f t="shared" si="17"/>
        <v>107M</v>
      </c>
      <c r="AC110" s="45">
        <f>_xll.qlCalendarAdvance(calendar,$AC$3,AB110,,,trigger)</f>
        <v>45537</v>
      </c>
      <c r="AD110" s="45">
        <f>_xll.qlInterestRateIndexMaturity($X$9,AC110,trigger)</f>
        <v>45719</v>
      </c>
      <c r="AE110" s="49">
        <f>_xll.qlTenorBasisValue($X$17,AC110,_xll.ohTrigger(trigger,$X$24))</f>
        <v>2.0842948245821391E-3</v>
      </c>
      <c r="AF110" s="49">
        <f>_xll.qlTenorBasisForwardRate($X$17,AC110,_xll.ohTrigger(trigger,$X$24))</f>
        <v>1.8954339210793387E-2</v>
      </c>
      <c r="AG110" s="49">
        <f>_xll.qlTenorBasisForwardRate2($X$17,AC110,AD110,_xll.ohTrigger(trigger,$X$24))</f>
        <v>1.8954339210793387E-2</v>
      </c>
      <c r="AH110" s="49">
        <f>_xll.qlIndexFixing($X$9,_xll.qlInterestRateIndexFixingDate($X$9,AC110,trigger),TRUE,trigger)</f>
        <v>1.8856125576993191E-2</v>
      </c>
      <c r="AI110" s="52">
        <f t="shared" si="13"/>
        <v>0.98213633800196121</v>
      </c>
      <c r="AJ110" s="52">
        <f t="shared" si="14"/>
        <v>0.99481840898234697</v>
      </c>
      <c r="BC110" s="45">
        <f>_xll.qlCalendarAdvance(calendar,BC109,"1D",,,trigger)</f>
        <v>42432</v>
      </c>
      <c r="BD110" s="49">
        <f>_xll.qlTenorBasisForwardRate($X$17,BC110,_xll.ohTrigger(trigger,$X$24))</f>
        <v>1.8902806495950519E-4</v>
      </c>
      <c r="BE110" s="49">
        <f>_xll.qlTenorBasisForwardRate($X$17,BC110,_xll.ohTrigger(trigger,$X$24))*_xll.qlInterpolationInterpolate($AJ$1,BC110,,trigger)</f>
        <v>2.0030680185266738E-4</v>
      </c>
      <c r="BF110" s="49">
        <f>_xll.qlIndexFixing($X$9,_xll.qlInterestRateIndexFixingDate($X$9,BC110,trigger),TRUE,trigger)</f>
        <v>1.9925267799617095E-4</v>
      </c>
      <c r="BG110" s="104">
        <f t="shared" si="15"/>
        <v>0.10224613036665758</v>
      </c>
    </row>
    <row r="111" spans="21:59" x14ac:dyDescent="0.2">
      <c r="AA111" s="1">
        <f t="shared" si="16"/>
        <v>108</v>
      </c>
      <c r="AB111" s="44" t="str">
        <f t="shared" si="17"/>
        <v>108M</v>
      </c>
      <c r="AC111" s="45">
        <f>_xll.qlCalendarAdvance(calendar,$AC$3,AB111,,,trigger)</f>
        <v>45567</v>
      </c>
      <c r="AD111" s="45">
        <f>_xll.qlInterestRateIndexMaturity($X$9,AC111,trigger)</f>
        <v>45749</v>
      </c>
      <c r="AE111" s="49">
        <f>_xll.qlTenorBasisValue($X$17,AC111,_xll.ohTrigger(trigger,$X$24))</f>
        <v>2.0686025305357422E-3</v>
      </c>
      <c r="AF111" s="49">
        <f>_xll.qlTenorBasisForwardRate($X$17,AC111,_xll.ohTrigger(trigger,$X$24))</f>
        <v>1.9030537600076523E-2</v>
      </c>
      <c r="AG111" s="49">
        <f>_xll.qlTenorBasisForwardRate2($X$17,AC111,AD111,_xll.ohTrigger(trigger,$X$24))</f>
        <v>1.9030537600076523E-2</v>
      </c>
      <c r="AH111" s="49">
        <f>_xll.qlIndexFixing($X$9,_xll.qlInterestRateIndexFixingDate($X$9,AC111,trigger),TRUE,trigger)</f>
        <v>1.8945697330011859E-2</v>
      </c>
      <c r="AI111" s="52">
        <f t="shared" si="13"/>
        <v>0.84840270064664303</v>
      </c>
      <c r="AJ111" s="52">
        <f t="shared" si="14"/>
        <v>0.99554188789368081</v>
      </c>
      <c r="BC111" s="45">
        <f>_xll.qlCalendarAdvance(calendar,BC110,"1D",,,trigger)</f>
        <v>42433</v>
      </c>
      <c r="BD111" s="49">
        <f>_xll.qlTenorBasisForwardRate($X$17,BC111,_xll.ohTrigger(trigger,$X$24))</f>
        <v>1.8902221936262684E-4</v>
      </c>
      <c r="BE111" s="49">
        <f>_xll.qlTenorBasisForwardRate($X$17,BC111,_xll.ohTrigger(trigger,$X$24))*_xll.qlInterpolationInterpolate($AJ$1,BC111,,trigger)</f>
        <v>2.0013091456612929E-4</v>
      </c>
      <c r="BF111" s="49">
        <f>_xll.qlIndexFixing($X$9,_xll.qlInterestRateIndexFixingDate($X$9,BC111,trigger),TRUE,trigger)</f>
        <v>1.9930658579568795E-4</v>
      </c>
      <c r="BG111" s="104">
        <f t="shared" si="15"/>
        <v>0.10284366433061111</v>
      </c>
    </row>
    <row r="112" spans="21:59" x14ac:dyDescent="0.2">
      <c r="AA112" s="1">
        <f t="shared" si="16"/>
        <v>109</v>
      </c>
      <c r="AB112" s="44" t="str">
        <f t="shared" si="17"/>
        <v>109M</v>
      </c>
      <c r="AC112" s="45">
        <f>_xll.qlCalendarAdvance(calendar,$AC$3,AB112,,,trigger)</f>
        <v>45600</v>
      </c>
      <c r="AD112" s="45">
        <f>_xll.qlInterestRateIndexMaturity($X$9,AC112,trigger)</f>
        <v>45782</v>
      </c>
      <c r="AE112" s="49">
        <f>_xll.qlTenorBasisValue($X$17,AC112,_xll.ohTrigger(trigger,$X$24))</f>
        <v>2.0513594146586091E-3</v>
      </c>
      <c r="AF112" s="49">
        <f>_xll.qlTenorBasisForwardRate($X$17,AC112,_xll.ohTrigger(trigger,$X$24))</f>
        <v>1.9118731530686061E-2</v>
      </c>
      <c r="AG112" s="49">
        <f>_xll.qlTenorBasisForwardRate2($X$17,AC112,AD112,_xll.ohTrigger(trigger,$X$24))</f>
        <v>1.9118731530686061E-2</v>
      </c>
      <c r="AH112" s="49">
        <f>_xll.qlIndexFixing($X$9,_xll.qlInterestRateIndexFixingDate($X$9,AC112,trigger),TRUE,trigger)</f>
        <v>1.9044759674470293E-2</v>
      </c>
      <c r="AI112" s="52">
        <f t="shared" si="13"/>
        <v>0.73971856215767495</v>
      </c>
      <c r="AJ112" s="52">
        <f t="shared" si="14"/>
        <v>0.99613092238378675</v>
      </c>
      <c r="BC112" s="45">
        <f>_xll.qlCalendarAdvance(calendar,BC111,"1D",,,trigger)</f>
        <v>42436</v>
      </c>
      <c r="BD112" s="49">
        <f>_xll.qlTenorBasisForwardRate($X$17,BC112,_xll.ohTrigger(trigger,$X$24))</f>
        <v>1.8931740500011362E-4</v>
      </c>
      <c r="BE112" s="49">
        <f>_xll.qlTenorBasisForwardRate($X$17,BC112,_xll.ohTrigger(trigger,$X$24))*_xll.qlInterpolationInterpolate($AJ$1,BC112,,trigger)</f>
        <v>1.9993357434226638E-4</v>
      </c>
      <c r="BF112" s="49">
        <f>_xll.qlIndexFixing($X$9,_xll.qlInterestRateIndexFixingDate($X$9,BC112,trigger),TRUE,trigger)</f>
        <v>1.9901045901780874E-4</v>
      </c>
      <c r="BG112" s="104">
        <f t="shared" si="15"/>
        <v>9.6930540176951185E-2</v>
      </c>
    </row>
    <row r="113" spans="27:59" x14ac:dyDescent="0.2">
      <c r="AA113" s="1">
        <f t="shared" si="16"/>
        <v>110</v>
      </c>
      <c r="AB113" s="44" t="str">
        <f t="shared" si="17"/>
        <v>110M</v>
      </c>
      <c r="AC113" s="45">
        <f>_xll.qlCalendarAdvance(calendar,$AC$3,AB113,,,trigger)</f>
        <v>45628</v>
      </c>
      <c r="AD113" s="45">
        <f>_xll.qlInterestRateIndexMaturity($X$9,AC113,trigger)</f>
        <v>45810</v>
      </c>
      <c r="AE113" s="49">
        <f>_xll.qlTenorBasisValue($X$17,AC113,_xll.ohTrigger(trigger,$X$24))</f>
        <v>2.036747354930743E-3</v>
      </c>
      <c r="AF113" s="49">
        <f>_xll.qlTenorBasisForwardRate($X$17,AC113,_xll.ohTrigger(trigger,$X$24))</f>
        <v>1.9197442840837509E-2</v>
      </c>
      <c r="AG113" s="49">
        <f>_xll.qlTenorBasisForwardRate2($X$17,AC113,AD113,_xll.ohTrigger(trigger,$X$24))</f>
        <v>1.9197442840837509E-2</v>
      </c>
      <c r="AH113" s="49">
        <f>_xll.qlIndexFixing($X$9,_xll.qlInterestRateIndexFixingDate($X$9,AC113,trigger),TRUE,trigger)</f>
        <v>1.9129364703188555E-2</v>
      </c>
      <c r="AI113" s="52">
        <f t="shared" si="13"/>
        <v>0.68078137648953929</v>
      </c>
      <c r="AJ113" s="52">
        <f t="shared" si="14"/>
        <v>0.99645379136099654</v>
      </c>
      <c r="BC113" s="45">
        <f>_xll.qlCalendarAdvance(calendar,BC112,"1D",,,trigger)</f>
        <v>42437</v>
      </c>
      <c r="BD113" s="49">
        <f>_xll.qlTenorBasisForwardRate($X$17,BC113,_xll.ohTrigger(trigger,$X$24))</f>
        <v>1.8947047679795939E-4</v>
      </c>
      <c r="BE113" s="49">
        <f>_xll.qlTenorBasisForwardRate($X$17,BC113,_xll.ohTrigger(trigger,$X$24))*_xll.qlInterpolationInterpolate($AJ$1,BC113,,trigger)</f>
        <v>1.999251344802332E-4</v>
      </c>
      <c r="BF113" s="49">
        <f>_xll.qlIndexFixing($X$9,_xll.qlInterestRateIndexFixingDate($X$9,BC113,trigger),TRUE,trigger)</f>
        <v>1.9884123506252533E-4</v>
      </c>
      <c r="BG113" s="104">
        <f t="shared" si="15"/>
        <v>9.3707582645659371E-2</v>
      </c>
    </row>
    <row r="114" spans="27:59" x14ac:dyDescent="0.2">
      <c r="AA114" s="1">
        <f t="shared" si="16"/>
        <v>111</v>
      </c>
      <c r="AB114" s="44" t="str">
        <f t="shared" si="17"/>
        <v>111M</v>
      </c>
      <c r="AC114" s="45">
        <f>_xll.qlCalendarAdvance(calendar,$AC$3,AB114,,,trigger)</f>
        <v>45659</v>
      </c>
      <c r="AD114" s="45">
        <f>_xll.qlInterestRateIndexMaturity($X$9,AC114,trigger)</f>
        <v>45840</v>
      </c>
      <c r="AE114" s="49">
        <f>_xll.qlTenorBasisValue($X$17,AC114,_xll.ohTrigger(trigger,$X$24))</f>
        <v>2.0205929827185934E-3</v>
      </c>
      <c r="AF114" s="49">
        <f>_xll.qlTenorBasisForwardRate($X$17,AC114,_xll.ohTrigger(trigger,$X$24))</f>
        <v>1.9286655409530801E-2</v>
      </c>
      <c r="AG114" s="49">
        <f>_xll.qlTenorBasisForwardRate2($X$17,AC114,AD114,_xll.ohTrigger(trigger,$X$24))</f>
        <v>1.9286655409530801E-2</v>
      </c>
      <c r="AH114" s="49">
        <f>_xll.qlIndexFixing($X$9,_xll.qlInterestRateIndexFixingDate($X$9,AC114,trigger),TRUE,trigger)</f>
        <v>1.9221579384514357E-2</v>
      </c>
      <c r="AI114" s="52">
        <f t="shared" si="13"/>
        <v>0.65076025016444494</v>
      </c>
      <c r="AJ114" s="52">
        <f t="shared" si="14"/>
        <v>0.99662585224681899</v>
      </c>
      <c r="BC114" s="45">
        <f>_xll.qlCalendarAdvance(calendar,BC113,"1D",,,trigger)</f>
        <v>42438</v>
      </c>
      <c r="BD114" s="49">
        <f>_xll.qlTenorBasisForwardRate($X$17,BC114,_xll.ohTrigger(trigger,$X$24))</f>
        <v>1.8962489873189503E-4</v>
      </c>
      <c r="BE114" s="49">
        <f>_xll.qlTenorBasisForwardRate($X$17,BC114,_xll.ohTrigger(trigger,$X$24))*_xll.qlInterpolationInterpolate($AJ$1,BC114,,trigger)</f>
        <v>1.9991784320292161E-4</v>
      </c>
      <c r="BF114" s="49">
        <f>_xll.qlIndexFixing($X$9,_xll.qlInterestRateIndexFixingDate($X$9,BC114,trigger),TRUE,trigger)</f>
        <v>1.9868325538318705E-4</v>
      </c>
      <c r="BG114" s="104">
        <f t="shared" si="15"/>
        <v>9.0583566512920169E-2</v>
      </c>
    </row>
    <row r="115" spans="27:59" x14ac:dyDescent="0.2">
      <c r="AA115" s="1">
        <f t="shared" si="16"/>
        <v>112</v>
      </c>
      <c r="AB115" s="44" t="str">
        <f t="shared" si="17"/>
        <v>112M</v>
      </c>
      <c r="AC115" s="45">
        <f>_xll.qlCalendarAdvance(calendar,$AC$3,AB115,,,trigger)</f>
        <v>45691</v>
      </c>
      <c r="AD115" s="45">
        <f>_xll.qlInterestRateIndexMaturity($X$9,AC115,trigger)</f>
        <v>45873</v>
      </c>
      <c r="AE115" s="49">
        <f>_xll.qlTenorBasisValue($X$17,AC115,_xll.ohTrigger(trigger,$X$24))</f>
        <v>2.003946824429666E-3</v>
      </c>
      <c r="AF115" s="49">
        <f>_xll.qlTenorBasisForwardRate($X$17,AC115,_xll.ohTrigger(trigger,$X$24))</f>
        <v>1.9387583972070861E-2</v>
      </c>
      <c r="AG115" s="49">
        <f>_xll.qlTenorBasisForwardRate2($X$17,AC115,AD115,_xll.ohTrigger(trigger,$X$24))</f>
        <v>1.9387583972070861E-2</v>
      </c>
      <c r="AH115" s="49">
        <f>_xll.qlIndexFixing($X$9,_xll.qlInterestRateIndexFixingDate($X$9,AC115,trigger),TRUE,trigger)</f>
        <v>1.9321579621773857E-2</v>
      </c>
      <c r="AI115" s="52">
        <f t="shared" si="13"/>
        <v>0.66004350297004666</v>
      </c>
      <c r="AJ115" s="52">
        <f t="shared" si="14"/>
        <v>0.99659553503974041</v>
      </c>
      <c r="BC115" s="45">
        <f>_xll.qlCalendarAdvance(calendar,BC114,"1D",,,trigger)</f>
        <v>42439</v>
      </c>
      <c r="BD115" s="49">
        <f>_xll.qlTenorBasisForwardRate($X$17,BC115,_xll.ohTrigger(trigger,$X$24))</f>
        <v>1.9010331588608132E-4</v>
      </c>
      <c r="BE115" s="49">
        <f>_xll.qlTenorBasisForwardRate($X$17,BC115,_xll.ohTrigger(trigger,$X$24))*_xll.qlInterpolationInterpolate($AJ$1,BC115,,trigger)</f>
        <v>2.0025156566049002E-4</v>
      </c>
      <c r="BF115" s="49">
        <f>_xll.qlIndexFixing($X$9,_xll.qlInterestRateIndexFixingDate($X$9,BC115,trigger),TRUE,trigger)</f>
        <v>1.9802819380771781E-4</v>
      </c>
      <c r="BG115" s="104">
        <f t="shared" si="15"/>
        <v>7.9248779216364848E-2</v>
      </c>
    </row>
    <row r="116" spans="27:59" x14ac:dyDescent="0.2">
      <c r="AA116" s="1">
        <f t="shared" si="16"/>
        <v>113</v>
      </c>
      <c r="AB116" s="44" t="str">
        <f t="shared" si="17"/>
        <v>113M</v>
      </c>
      <c r="AC116" s="45">
        <f>_xll.qlCalendarAdvance(calendar,$AC$3,AB116,,,trigger)</f>
        <v>45719</v>
      </c>
      <c r="AD116" s="45">
        <f>_xll.qlInterestRateIndexMaturity($X$9,AC116,trigger)</f>
        <v>45903</v>
      </c>
      <c r="AE116" s="49">
        <f>_xll.qlTenorBasisValue($X$17,AC116,_xll.ohTrigger(trigger,$X$24))</f>
        <v>1.9894088346586875E-3</v>
      </c>
      <c r="AF116" s="49">
        <f>_xll.qlTenorBasisForwardRate($X$17,AC116,_xll.ohTrigger(trigger,$X$24))</f>
        <v>1.9482375227359995E-2</v>
      </c>
      <c r="AG116" s="49">
        <f>_xll.qlTenorBasisForwardRate2($X$17,AC116,AD116,_xll.ohTrigger(trigger,$X$24))</f>
        <v>1.9482375227359995E-2</v>
      </c>
      <c r="AH116" s="49">
        <f>_xll.qlIndexFixing($X$9,_xll.qlInterestRateIndexFixingDate($X$9,AC116,trigger),TRUE,trigger)</f>
        <v>1.9411985123504751E-2</v>
      </c>
      <c r="AI116" s="52">
        <f t="shared" si="13"/>
        <v>0.70390103855243891</v>
      </c>
      <c r="AJ116" s="52">
        <f t="shared" si="14"/>
        <v>0.99638698551722837</v>
      </c>
      <c r="BC116" s="45">
        <f>_xll.qlCalendarAdvance(calendar,BC115,"1D",,,trigger)</f>
        <v>42440</v>
      </c>
      <c r="BD116" s="49">
        <f>_xll.qlTenorBasisForwardRate($X$17,BC116,_xll.ohTrigger(trigger,$X$24))</f>
        <v>1.9009936958850609E-4</v>
      </c>
      <c r="BE116" s="49">
        <f>_xll.qlTenorBasisForwardRate($X$17,BC116,_xll.ohTrigger(trigger,$X$24))*_xll.qlInterpolationInterpolate($AJ$1,BC116,,trigger)</f>
        <v>2.000767487966227E-4</v>
      </c>
      <c r="BF116" s="49">
        <f>_xll.qlIndexFixing($X$9,_xll.qlInterestRateIndexFixingDate($X$9,BC116,trigger),TRUE,trigger)</f>
        <v>1.9815459906006276E-4</v>
      </c>
      <c r="BG116" s="104">
        <f t="shared" si="15"/>
        <v>8.0552294715566686E-2</v>
      </c>
    </row>
    <row r="117" spans="27:59" x14ac:dyDescent="0.2">
      <c r="AA117" s="1">
        <f t="shared" si="16"/>
        <v>114</v>
      </c>
      <c r="AB117" s="44" t="str">
        <f t="shared" si="17"/>
        <v>114M</v>
      </c>
      <c r="AC117" s="45">
        <f>_xll.qlCalendarAdvance(calendar,$AC$3,AB117,,,trigger)</f>
        <v>45749</v>
      </c>
      <c r="AD117" s="45">
        <f>_xll.qlInterestRateIndexMaturity($X$9,AC117,trigger)</f>
        <v>45932</v>
      </c>
      <c r="AE117" s="49">
        <f>_xll.qlTenorBasisValue($X$17,AC117,_xll.ohTrigger(trigger,$X$24))</f>
        <v>1.9738637254597207E-3</v>
      </c>
      <c r="AF117" s="49">
        <f>_xll.qlTenorBasisForwardRate($X$17,AC117,_xll.ohTrigger(trigger,$X$24))</f>
        <v>1.9580935899871508E-2</v>
      </c>
      <c r="AG117" s="49">
        <f>_xll.qlTenorBasisForwardRate2($X$17,AC117,AD117,_xll.ohTrigger(trigger,$X$24))</f>
        <v>1.9580935899871508E-2</v>
      </c>
      <c r="AH117" s="49">
        <f>_xll.qlIndexFixing($X$9,_xll.qlInterestRateIndexFixingDate($X$9,AC117,trigger),TRUE,trigger)</f>
        <v>1.9502899818318566E-2</v>
      </c>
      <c r="AI117" s="52">
        <f t="shared" si="13"/>
        <v>0.78036081552941561</v>
      </c>
      <c r="AJ117" s="52">
        <f t="shared" si="14"/>
        <v>0.9960146909242753</v>
      </c>
      <c r="BC117" s="45">
        <f>_xll.qlCalendarAdvance(calendar,BC116,"1D",,,trigger)</f>
        <v>42443</v>
      </c>
      <c r="BD117" s="49">
        <f>_xll.qlTenorBasisForwardRate($X$17,BC117,_xll.ohTrigger(trigger,$X$24))</f>
        <v>1.9041078234138811E-4</v>
      </c>
      <c r="BE117" s="49">
        <f>_xll.qlTenorBasisForwardRate($X$17,BC117,_xll.ohTrigger(trigger,$X$24))*_xll.qlInterpolationInterpolate($AJ$1,BC117,,trigger)</f>
        <v>1.9989168766144442E-4</v>
      </c>
      <c r="BF117" s="49">
        <f>_xll.qlIndexFixing($X$9,_xll.qlInterestRateIndexFixingDate($X$9,BC117,trigger),TRUE,trigger)</f>
        <v>1.9808726406341263E-4</v>
      </c>
      <c r="BG117" s="104">
        <f t="shared" si="15"/>
        <v>7.6764817220245196E-2</v>
      </c>
    </row>
    <row r="118" spans="27:59" x14ac:dyDescent="0.2">
      <c r="AA118" s="1">
        <f t="shared" si="16"/>
        <v>115</v>
      </c>
      <c r="AB118" s="44" t="str">
        <f t="shared" si="17"/>
        <v>115M</v>
      </c>
      <c r="AC118" s="45">
        <f>_xll.qlCalendarAdvance(calendar,$AC$3,AB118,,,trigger)</f>
        <v>45779</v>
      </c>
      <c r="AD118" s="45">
        <f>_xll.qlInterestRateIndexMaturity($X$9,AC118,trigger)</f>
        <v>45964</v>
      </c>
      <c r="AE118" s="49">
        <f>_xll.qlTenorBasisValue($X$17,AC118,_xll.ohTrigger(trigger,$X$24))</f>
        <v>1.958353867268539E-3</v>
      </c>
      <c r="AF118" s="49">
        <f>_xll.qlTenorBasisForwardRate($X$17,AC118,_xll.ohTrigger(trigger,$X$24))</f>
        <v>1.9690250412191863E-2</v>
      </c>
      <c r="AG118" s="49">
        <f>_xll.qlTenorBasisForwardRate2($X$17,AC118,AD118,_xll.ohTrigger(trigger,$X$24))</f>
        <v>1.9690250412191863E-2</v>
      </c>
      <c r="AH118" s="49">
        <f>_xll.qlIndexFixing($X$9,_xll.qlInterestRateIndexFixingDate($X$9,AC118,trigger),TRUE,trigger)</f>
        <v>1.9600576908107525E-2</v>
      </c>
      <c r="AI118" s="52">
        <f t="shared" si="13"/>
        <v>0.89673504084338695</v>
      </c>
      <c r="AJ118" s="52">
        <f t="shared" si="14"/>
        <v>0.99544579158684465</v>
      </c>
      <c r="BC118" s="45">
        <f>_xll.qlCalendarAdvance(calendar,BC117,"1D",,,trigger)</f>
        <v>42444</v>
      </c>
      <c r="BD118" s="49">
        <f>_xll.qlTenorBasisForwardRate($X$17,BC118,_xll.ohTrigger(trigger,$X$24))</f>
        <v>1.905694744299884E-4</v>
      </c>
      <c r="BE118" s="49">
        <f>_xll.qlTenorBasisForwardRate($X$17,BC118,_xll.ohTrigger(trigger,$X$24))*_xll.qlInterpolationInterpolate($AJ$1,BC118,,trigger)</f>
        <v>1.9988719938891065E-4</v>
      </c>
      <c r="BF118" s="49">
        <f>_xll.qlIndexFixing($X$9,_xll.qlInterestRateIndexFixingDate($X$9,BC118,trigger),TRUE,trigger)</f>
        <v>1.9801189580134651E-4</v>
      </c>
      <c r="BG118" s="104">
        <f t="shared" si="15"/>
        <v>7.4424213713581086E-2</v>
      </c>
    </row>
    <row r="119" spans="27:59" x14ac:dyDescent="0.2">
      <c r="AA119" s="1">
        <f t="shared" si="16"/>
        <v>116</v>
      </c>
      <c r="AB119" s="44" t="str">
        <f t="shared" si="17"/>
        <v>116M</v>
      </c>
      <c r="AC119" s="45">
        <f>_xll.qlCalendarAdvance(calendar,$AC$3,AB119,,,trigger)</f>
        <v>45810</v>
      </c>
      <c r="AD119" s="45">
        <f>_xll.qlInterestRateIndexMaturity($X$9,AC119,trigger)</f>
        <v>45993</v>
      </c>
      <c r="AE119" s="49">
        <f>_xll.qlTenorBasisValue($X$17,AC119,_xll.ohTrigger(trigger,$X$24))</f>
        <v>1.9423670501958095E-3</v>
      </c>
      <c r="AF119" s="49">
        <f>_xll.qlTenorBasisForwardRate($X$17,AC119,_xll.ohTrigger(trigger,$X$24))</f>
        <v>1.9795934808954991E-2</v>
      </c>
      <c r="AG119" s="49">
        <f>_xll.qlTenorBasisForwardRate2($X$17,AC119,AD119,_xll.ohTrigger(trigger,$X$24))</f>
        <v>1.9795934808954991E-2</v>
      </c>
      <c r="AH119" s="49">
        <f>_xll.qlIndexFixing($X$9,_xll.qlInterestRateIndexFixingDate($X$9,AC119,trigger),TRUE,trigger)</f>
        <v>1.969301540138859E-2</v>
      </c>
      <c r="AI119" s="52">
        <f t="shared" si="13"/>
        <v>1.029194075664007</v>
      </c>
      <c r="AJ119" s="52">
        <f t="shared" si="14"/>
        <v>0.99480098269873851</v>
      </c>
      <c r="BC119" s="45">
        <f>_xll.qlCalendarAdvance(calendar,BC118,"1D",,,trigger)</f>
        <v>42445</v>
      </c>
      <c r="BD119" s="49">
        <f>_xll.qlTenorBasisForwardRate($X$17,BC119,_xll.ohTrigger(trigger,$X$24))</f>
        <v>1.9072855835167643E-4</v>
      </c>
      <c r="BE119" s="49">
        <f>_xll.qlTenorBasisForwardRate($X$17,BC119,_xll.ohTrigger(trigger,$X$24))*_xll.qlInterpolationInterpolate($AJ$1,BC119,,trigger)</f>
        <v>1.9988283682740278E-4</v>
      </c>
      <c r="BF119" s="49">
        <f>_xll.qlIndexFixing($X$9,_xll.qlInterestRateIndexFixingDate($X$9,BC119,trigger),TRUE,trigger)</f>
        <v>1.9795282040416373E-4</v>
      </c>
      <c r="BG119" s="104">
        <f t="shared" si="15"/>
        <v>7.2242620524873055E-2</v>
      </c>
    </row>
    <row r="120" spans="27:59" x14ac:dyDescent="0.2">
      <c r="AA120" s="1">
        <f t="shared" si="16"/>
        <v>117</v>
      </c>
      <c r="AB120" s="44" t="str">
        <f t="shared" si="17"/>
        <v>117M</v>
      </c>
      <c r="AC120" s="45">
        <f>_xll.qlCalendarAdvance(calendar,$AC$3,AB120,,,trigger)</f>
        <v>45840</v>
      </c>
      <c r="AD120" s="45">
        <f>_xll.qlInterestRateIndexMaturity($X$9,AC120,trigger)</f>
        <v>46024</v>
      </c>
      <c r="AE120" s="49">
        <f>_xll.qlTenorBasisValue($X$17,AC120,_xll.ohTrigger(trigger,$X$24))</f>
        <v>1.9269374854243E-3</v>
      </c>
      <c r="AF120" s="49">
        <f>_xll.qlTenorBasisForwardRate($X$17,AC120,_xll.ohTrigger(trigger,$X$24))</f>
        <v>1.9905386711571622E-2</v>
      </c>
      <c r="AG120" s="49">
        <f>_xll.qlTenorBasisForwardRate2($X$17,AC120,AD120,_xll.ohTrigger(trigger,$X$24))</f>
        <v>1.9905386711571622E-2</v>
      </c>
      <c r="AH120" s="49">
        <f>_xll.qlIndexFixing($X$9,_xll.qlInterestRateIndexFixingDate($X$9,AC120,trigger),TRUE,trigger)</f>
        <v>1.9788070050550197E-2</v>
      </c>
      <c r="AI120" s="52">
        <f t="shared" si="13"/>
        <v>1.1731666102142435</v>
      </c>
      <c r="AJ120" s="52">
        <f t="shared" si="14"/>
        <v>0.99410628576468574</v>
      </c>
      <c r="BC120" s="45">
        <f>_xll.qlCalendarAdvance(calendar,BC119,"1D",,,trigger)</f>
        <v>42446</v>
      </c>
      <c r="BD120" s="49">
        <f>_xll.qlTenorBasisForwardRate($X$17,BC120,_xll.ohTrigger(trigger,$X$24))</f>
        <v>1.9122491279949068E-4</v>
      </c>
      <c r="BE120" s="49">
        <f>_xll.qlTenorBasisForwardRate($X$17,BC120,_xll.ohTrigger(trigger,$X$24))*_xll.qlInterpolationInterpolate($AJ$1,BC120,,trigger)</f>
        <v>2.0023134413945246E-4</v>
      </c>
      <c r="BF120" s="49">
        <f>_xll.qlIndexFixing($X$9,_xll.qlInterestRateIndexFixingDate($X$9,BC120,trigger),TRUE,trigger)</f>
        <v>1.9772485721144644E-4</v>
      </c>
      <c r="BG120" s="104">
        <f t="shared" si="15"/>
        <v>6.4999444119557631E-2</v>
      </c>
    </row>
    <row r="121" spans="27:59" x14ac:dyDescent="0.2">
      <c r="AA121" s="1">
        <f t="shared" si="16"/>
        <v>118</v>
      </c>
      <c r="AB121" s="44" t="str">
        <f t="shared" si="17"/>
        <v>118M</v>
      </c>
      <c r="AC121" s="45">
        <f>_xll.qlCalendarAdvance(calendar,$AC$3,AB121,,,trigger)</f>
        <v>45873</v>
      </c>
      <c r="AD121" s="45">
        <f>_xll.qlInterestRateIndexMaturity($X$9,AC121,trigger)</f>
        <v>46057</v>
      </c>
      <c r="AE121" s="49">
        <f>_xll.qlTenorBasisValue($X$17,AC121,_xll.ohTrigger(trigger,$X$24))</f>
        <v>1.9100153357016756E-3</v>
      </c>
      <c r="AF121" s="49">
        <f>_xll.qlTenorBasisForwardRate($X$17,AC121,_xll.ohTrigger(trigger,$X$24))</f>
        <v>2.0021249977537868E-2</v>
      </c>
      <c r="AG121" s="49">
        <f>_xll.qlTenorBasisForwardRate2($X$17,AC121,AD121,_xll.ohTrigger(trigger,$X$24))</f>
        <v>2.0021249977537868E-2</v>
      </c>
      <c r="AH121" s="49">
        <f>_xll.qlIndexFixing($X$9,_xll.qlInterestRateIndexFixingDate($X$9,AC121,trigger),TRUE,trigger)</f>
        <v>1.988906836546463E-2</v>
      </c>
      <c r="AI121" s="52">
        <f t="shared" si="13"/>
        <v>1.3218161207323789</v>
      </c>
      <c r="AJ121" s="52">
        <f t="shared" si="14"/>
        <v>0.99339793408395904</v>
      </c>
      <c r="BC121" s="45">
        <f>_xll.qlCalendarAdvance(calendar,BC120,"1D",,,trigger)</f>
        <v>42447</v>
      </c>
      <c r="BD121" s="49">
        <f>_xll.qlTenorBasisForwardRate($X$17,BC121,_xll.ohTrigger(trigger,$X$24))</f>
        <v>1.9121838855291559E-4</v>
      </c>
      <c r="BE121" s="49">
        <f>_xll.qlTenorBasisForwardRate($X$17,BC121,_xll.ohTrigger(trigger,$X$24))*_xll.qlInterpolationInterpolate($AJ$1,BC121,,trigger)</f>
        <v>2.0005284811934102E-4</v>
      </c>
      <c r="BF121" s="49">
        <f>_xll.qlIndexFixing($X$9,_xll.qlInterestRateIndexFixingDate($X$9,BC121,trigger),TRUE,trigger)</f>
        <v>1.9780996947249254E-4</v>
      </c>
      <c r="BG121" s="104">
        <f t="shared" si="15"/>
        <v>6.5915809195769462E-2</v>
      </c>
    </row>
    <row r="122" spans="27:59" x14ac:dyDescent="0.2">
      <c r="AA122" s="1">
        <f t="shared" si="16"/>
        <v>119</v>
      </c>
      <c r="AB122" s="44" t="str">
        <f t="shared" si="17"/>
        <v>119M</v>
      </c>
      <c r="AC122" s="45">
        <f>_xll.qlCalendarAdvance(calendar,$AC$3,AB122,,,trigger)</f>
        <v>45902</v>
      </c>
      <c r="AD122" s="45">
        <f>_xll.qlInterestRateIndexMaturity($X$9,AC122,trigger)</f>
        <v>46083</v>
      </c>
      <c r="AE122" s="49">
        <f>_xll.qlTenorBasisValue($X$17,AC122,_xll.ohTrigger(trigger,$X$24))</f>
        <v>1.895190503263196E-3</v>
      </c>
      <c r="AF122" s="49">
        <f>_xll.qlTenorBasisForwardRate($X$17,AC122,_xll.ohTrigger(trigger,$X$24))</f>
        <v>2.0113153812423224E-2</v>
      </c>
      <c r="AG122" s="49">
        <f>_xll.qlTenorBasisForwardRate2($X$17,AC122,AD122,_xll.ohTrigger(trigger,$X$24))</f>
        <v>2.0113153812423224E-2</v>
      </c>
      <c r="AH122" s="49">
        <f>_xll.qlIndexFixing($X$9,_xll.qlInterestRateIndexFixingDate($X$9,AC122,trigger),TRUE,trigger)</f>
        <v>1.9970187587947909E-2</v>
      </c>
      <c r="AI122" s="52">
        <f t="shared" si="13"/>
        <v>1.4296622447531466</v>
      </c>
      <c r="AJ122" s="52">
        <f t="shared" si="14"/>
        <v>0.99289190418327089</v>
      </c>
      <c r="BC122" s="45">
        <f>_xll.qlCalendarAdvance(calendar,BC121,"1D",,,trigger)</f>
        <v>42450</v>
      </c>
      <c r="BD122" s="49">
        <f>_xll.qlTenorBasisForwardRate($X$17,BC122,_xll.ohTrigger(trigger,$X$24))</f>
        <v>1.9153881344339312E-4</v>
      </c>
      <c r="BE122" s="49">
        <f>_xll.qlTenorBasisForwardRate($X$17,BC122,_xll.ohTrigger(trigger,$X$24))*_xll.qlInterpolationInterpolate($AJ$1,BC122,,trigger)</f>
        <v>1.9987222047806546E-4</v>
      </c>
      <c r="BF122" s="49">
        <f>_xll.qlIndexFixing($X$9,_xll.qlInterestRateIndexFixingDate($X$9,BC122,trigger),TRUE,trigger)</f>
        <v>1.9792707936008486E-4</v>
      </c>
      <c r="BG122" s="104">
        <f t="shared" si="15"/>
        <v>6.3882659166917363E-2</v>
      </c>
    </row>
    <row r="123" spans="27:59" x14ac:dyDescent="0.2">
      <c r="AA123" s="1">
        <f t="shared" si="16"/>
        <v>120</v>
      </c>
      <c r="AB123" s="44" t="str">
        <f t="shared" si="17"/>
        <v>120M</v>
      </c>
      <c r="AC123" s="45">
        <f>_xll.qlCalendarAdvance(calendar,$AC$3,AB123,,,trigger)</f>
        <v>45932</v>
      </c>
      <c r="AD123" s="45">
        <f>_xll.qlInterestRateIndexMaturity($X$9,AC123,trigger)</f>
        <v>46114</v>
      </c>
      <c r="AE123" s="49">
        <f>_xll.qlTenorBasisValue($X$17,AC123,_xll.ohTrigger(trigger,$X$24))</f>
        <v>1.8799023489878364E-3</v>
      </c>
      <c r="AF123" s="49">
        <f>_xll.qlTenorBasisForwardRate($X$17,AC123,_xll.ohTrigger(trigger,$X$24))</f>
        <v>2.0211684095725359E-2</v>
      </c>
      <c r="AG123" s="49">
        <f>_xll.qlTenorBasisForwardRate2($X$17,AC123,AD123,_xll.ohTrigger(trigger,$X$24))</f>
        <v>2.0211684095725359E-2</v>
      </c>
      <c r="AH123" s="49">
        <f>_xll.qlIndexFixing($X$9,_xll.qlInterestRateIndexFixingDate($X$9,AC123,trigger),TRUE,trigger)</f>
        <v>2.0060211681864747E-2</v>
      </c>
      <c r="AI123" s="52">
        <f t="shared" si="13"/>
        <v>1.5147241386061217</v>
      </c>
      <c r="AJ123" s="52">
        <f t="shared" si="14"/>
        <v>0.9925057005075274</v>
      </c>
      <c r="BC123" s="45">
        <f>_xll.qlCalendarAdvance(calendar,BC122,"1D",,,trigger)</f>
        <v>42451</v>
      </c>
      <c r="BD123" s="49">
        <f>_xll.qlTenorBasisForwardRate($X$17,BC123,_xll.ohTrigger(trigger,$X$24))</f>
        <v>1.9170608773563683E-4</v>
      </c>
      <c r="BE123" s="49">
        <f>_xll.qlTenorBasisForwardRate($X$17,BC123,_xll.ohTrigger(trigger,$X$24))*_xll.qlInterpolationInterpolate($AJ$1,BC123,,trigger)</f>
        <v>1.9987467016685187E-4</v>
      </c>
      <c r="BF123" s="49">
        <f>_xll.qlIndexFixing($X$9,_xll.qlInterestRateIndexFixingDate($X$9,BC123,trigger),TRUE,trigger)</f>
        <v>1.9798090694291066E-4</v>
      </c>
      <c r="BG123" s="104">
        <f t="shared" si="15"/>
        <v>6.2748192072738365E-2</v>
      </c>
    </row>
    <row r="124" spans="27:59" x14ac:dyDescent="0.2">
      <c r="AA124" s="1">
        <f t="shared" si="16"/>
        <v>121</v>
      </c>
      <c r="AB124" s="44" t="str">
        <f t="shared" si="17"/>
        <v>121M</v>
      </c>
      <c r="AC124" s="45">
        <f>_xll.qlCalendarAdvance(calendar,$AC$3,AB124,,,trigger)</f>
        <v>45964</v>
      </c>
      <c r="AD124" s="45">
        <f>_xll.qlInterestRateIndexMaturity($X$9,AC124,trigger)</f>
        <v>46146</v>
      </c>
      <c r="AE124" s="49">
        <f>_xll.qlTenorBasisValue($X$17,AC124,_xll.ohTrigger(trigger,$X$24))</f>
        <v>1.8636512661986417E-3</v>
      </c>
      <c r="AF124" s="49">
        <f>_xll.qlTenorBasisForwardRate($X$17,AC124,_xll.ohTrigger(trigger,$X$24))</f>
        <v>2.0306755063690739E-2</v>
      </c>
      <c r="AG124" s="49">
        <f>_xll.qlTenorBasisForwardRate2($X$17,AC124,AD124,_xll.ohTrigger(trigger,$X$24))</f>
        <v>2.0306755063690739E-2</v>
      </c>
      <c r="AH124" s="49">
        <f>_xll.qlIndexFixing($X$9,_xll.qlInterestRateIndexFixingDate($X$9,AC124,trigger),TRUE,trigger)</f>
        <v>2.0151185963530483E-2</v>
      </c>
      <c r="AI124" s="52">
        <f t="shared" si="13"/>
        <v>1.5556910016025634</v>
      </c>
      <c r="AJ124" s="52">
        <f t="shared" si="14"/>
        <v>0.99233904680130702</v>
      </c>
      <c r="BC124" s="45">
        <f>_xll.qlCalendarAdvance(calendar,BC123,"1D",,,trigger)</f>
        <v>42452</v>
      </c>
      <c r="BD124" s="49">
        <f>_xll.qlTenorBasisForwardRate($X$17,BC124,_xll.ohTrigger(trigger,$X$24))</f>
        <v>1.9187586484887447E-4</v>
      </c>
      <c r="BE124" s="49">
        <f>_xll.qlTenorBasisForwardRate($X$17,BC124,_xll.ohTrigger(trigger,$X$24))*_xll.qlInterpolationInterpolate($AJ$1,BC124,,trigger)</f>
        <v>1.9987942673695735E-4</v>
      </c>
      <c r="BF124" s="49">
        <f>_xll.qlIndexFixing($X$9,_xll.qlInterestRateIndexFixingDate($X$9,BC124,trigger),TRUE,trigger)</f>
        <v>1.9805607599302549E-4</v>
      </c>
      <c r="BG124" s="104">
        <f t="shared" si="15"/>
        <v>6.1802111441510169E-2</v>
      </c>
    </row>
    <row r="125" spans="27:59" x14ac:dyDescent="0.2">
      <c r="AA125" s="1">
        <f t="shared" si="16"/>
        <v>122</v>
      </c>
      <c r="AB125" s="44" t="str">
        <f t="shared" si="17"/>
        <v>122M</v>
      </c>
      <c r="AC125" s="45">
        <f>_xll.qlCalendarAdvance(calendar,$AC$3,AB125,,,trigger)</f>
        <v>45993</v>
      </c>
      <c r="AD125" s="45">
        <f>_xll.qlInterestRateIndexMaturity($X$9,AC125,trigger)</f>
        <v>46175</v>
      </c>
      <c r="AE125" s="49">
        <f>_xll.qlTenorBasisValue($X$17,AC125,_xll.ohTrigger(trigger,$X$24))</f>
        <v>1.8489761489409184E-3</v>
      </c>
      <c r="AF125" s="49">
        <f>_xll.qlTenorBasisForwardRate($X$17,AC125,_xll.ohTrigger(trigger,$X$24))</f>
        <v>2.0385678878170607E-2</v>
      </c>
      <c r="AG125" s="49">
        <f>_xll.qlTenorBasisForwardRate2($X$17,AC125,AD125,_xll.ohTrigger(trigger,$X$24))</f>
        <v>2.0385678878170607E-2</v>
      </c>
      <c r="AH125" s="49">
        <f>_xll.qlIndexFixing($X$9,_xll.qlInterestRateIndexFixingDate($X$9,AC125,trigger),TRUE,trigger)</f>
        <v>2.0230939893701266E-2</v>
      </c>
      <c r="AI125" s="52">
        <f t="shared" si="13"/>
        <v>1.5473898446934087</v>
      </c>
      <c r="AJ125" s="52">
        <f t="shared" si="14"/>
        <v>0.9924094269612459</v>
      </c>
      <c r="BC125" s="45">
        <f>_xll.qlCalendarAdvance(calendar,BC124,"1D",,,trigger)</f>
        <v>42453</v>
      </c>
      <c r="BD125" s="49">
        <f>_xll.qlTenorBasisForwardRate($X$17,BC125,_xll.ohTrigger(trigger,$X$24))</f>
        <v>1.9241993036955122E-4</v>
      </c>
      <c r="BE125" s="49">
        <f>_xll.qlTenorBasisForwardRate($X$17,BC125,_xll.ohTrigger(trigger,$X$24))*_xll.qlInterpolationInterpolate($AJ$1,BC125,,trigger)</f>
        <v>2.0027344325697545E-4</v>
      </c>
      <c r="BF125" s="49">
        <f>_xll.qlIndexFixing($X$9,_xll.qlInterestRateIndexFixingDate($X$9,BC125,trigger),TRUE,trigger)</f>
        <v>1.985873896796909E-4</v>
      </c>
      <c r="BG125" s="104">
        <f t="shared" si="15"/>
        <v>6.1674593101396835E-2</v>
      </c>
    </row>
    <row r="126" spans="27:59" x14ac:dyDescent="0.2">
      <c r="AA126" s="1">
        <f t="shared" si="16"/>
        <v>123</v>
      </c>
      <c r="AB126" s="44" t="str">
        <f t="shared" si="17"/>
        <v>123M</v>
      </c>
      <c r="AC126" s="45">
        <f>_xll.qlCalendarAdvance(calendar,$AC$3,AB126,,,trigger)</f>
        <v>46024</v>
      </c>
      <c r="AD126" s="45">
        <f>_xll.qlInterestRateIndexMaturity($X$9,AC126,trigger)</f>
        <v>46205</v>
      </c>
      <c r="AE126" s="49">
        <f>_xll.qlTenorBasisValue($X$17,AC126,_xll.ohTrigger(trigger,$X$24))</f>
        <v>1.8333463719769189E-3</v>
      </c>
      <c r="AF126" s="49">
        <f>_xll.qlTenorBasisForwardRate($X$17,AC126,_xll.ohTrigger(trigger,$X$24))</f>
        <v>2.0460809142061467E-2</v>
      </c>
      <c r="AG126" s="49">
        <f>_xll.qlTenorBasisForwardRate2($X$17,AC126,AD126,_xll.ohTrigger(trigger,$X$24))</f>
        <v>2.0460809142061467E-2</v>
      </c>
      <c r="AH126" s="49">
        <f>_xll.qlIndexFixing($X$9,_xll.qlInterestRateIndexFixingDate($X$9,AC126,trigger),TRUE,trigger)</f>
        <v>2.0311532578565768E-2</v>
      </c>
      <c r="AI126" s="52">
        <f t="shared" si="13"/>
        <v>1.4927656349569829</v>
      </c>
      <c r="AJ126" s="52">
        <f t="shared" si="14"/>
        <v>0.9927042688068074</v>
      </c>
      <c r="BC126" s="45">
        <f>_xll.qlCalendarAdvance(calendar,BC125,"1D",,,trigger)</f>
        <v>42458</v>
      </c>
      <c r="BD126" s="49">
        <f>_xll.qlTenorBasisForwardRate($X$17,BC126,_xll.ohTrigger(trigger,$X$24))</f>
        <v>1.9296536811691284E-4</v>
      </c>
      <c r="BE126" s="49">
        <f>_xll.qlTenorBasisForwardRate($X$17,BC126,_xll.ohTrigger(trigger,$X$24))*_xll.qlInterpolationInterpolate($AJ$1,BC126,,trigger)</f>
        <v>1.999749786201135E-4</v>
      </c>
      <c r="BF126" s="49">
        <f>_xll.qlIndexFixing($X$9,_xll.qlInterestRateIndexFixingDate($X$9,BC126,trigger),TRUE,trigger)</f>
        <v>1.9899565015410822E-4</v>
      </c>
      <c r="BG126" s="104">
        <f t="shared" si="15"/>
        <v>6.030282037195378E-2</v>
      </c>
    </row>
    <row r="127" spans="27:59" x14ac:dyDescent="0.2">
      <c r="AA127" s="1">
        <f t="shared" si="16"/>
        <v>124</v>
      </c>
      <c r="AB127" s="44" t="str">
        <f t="shared" si="17"/>
        <v>124M</v>
      </c>
      <c r="AC127" s="45">
        <f>_xll.qlCalendarAdvance(calendar,$AC$3,AB127,,,trigger)</f>
        <v>46055</v>
      </c>
      <c r="AD127" s="45">
        <f>_xll.qlInterestRateIndexMaturity($X$9,AC127,trigger)</f>
        <v>46237</v>
      </c>
      <c r="AE127" s="49">
        <f>_xll.qlTenorBasisValue($X$17,AC127,_xll.ohTrigger(trigger,$X$24))</f>
        <v>1.8177781792698812E-3</v>
      </c>
      <c r="AF127" s="49">
        <f>_xll.qlTenorBasisForwardRate($X$17,AC127,_xll.ohTrigger(trigger,$X$24))</f>
        <v>2.0531345263921939E-2</v>
      </c>
      <c r="AG127" s="49">
        <f>_xll.qlTenorBasisForwardRate2($X$17,AC127,AD127,_xll.ohTrigger(trigger,$X$24))</f>
        <v>2.0531345263921939E-2</v>
      </c>
      <c r="AH127" s="49">
        <f>_xll.qlIndexFixing($X$9,_xll.qlInterestRateIndexFixingDate($X$9,AC127,trigger),TRUE,trigger)</f>
        <v>2.0392862617410561E-2</v>
      </c>
      <c r="AI127" s="52">
        <f t="shared" si="13"/>
        <v>1.3848264651137796</v>
      </c>
      <c r="AJ127" s="52">
        <f t="shared" si="14"/>
        <v>0.99325506221188919</v>
      </c>
      <c r="BC127" s="45">
        <f>_xll.qlCalendarAdvance(calendar,BC126,"1D",,,trigger)</f>
        <v>42459</v>
      </c>
      <c r="BD127" s="49">
        <f>_xll.qlTenorBasisForwardRate($X$17,BC127,_xll.ohTrigger(trigger,$X$24))</f>
        <v>1.9316180561839533E-4</v>
      </c>
      <c r="BE127" s="49">
        <f>_xll.qlTenorBasisForwardRate($X$17,BC127,_xll.ohTrigger(trigger,$X$24))*_xll.qlInterpolationInterpolate($AJ$1,BC127,,trigger)</f>
        <v>2.0000514268526744E-4</v>
      </c>
      <c r="BF127" s="49">
        <f>_xll.qlIndexFixing($X$9,_xll.qlInterestRateIndexFixingDate($X$9,BC127,trigger),TRUE,trigger)</f>
        <v>1.9924040401954397E-4</v>
      </c>
      <c r="BG127" s="104">
        <f t="shared" si="15"/>
        <v>6.0785984011486383E-2</v>
      </c>
    </row>
    <row r="128" spans="27:59" x14ac:dyDescent="0.2">
      <c r="AA128" s="1">
        <f t="shared" si="16"/>
        <v>125</v>
      </c>
      <c r="AB128" s="44" t="str">
        <f t="shared" si="17"/>
        <v>125M</v>
      </c>
      <c r="AC128" s="45">
        <f>_xll.qlCalendarAdvance(calendar,$AC$3,AB128,,,trigger)</f>
        <v>46083</v>
      </c>
      <c r="AD128" s="45">
        <f>_xll.qlInterestRateIndexMaturity($X$9,AC128,trigger)</f>
        <v>46267</v>
      </c>
      <c r="AE128" s="49">
        <f>_xll.qlTenorBasisValue($X$17,AC128,_xll.ohTrigger(trigger,$X$24))</f>
        <v>1.8037713606170623E-3</v>
      </c>
      <c r="AF128" s="49">
        <f>_xll.qlTenorBasisForwardRate($X$17,AC128,_xll.ohTrigger(trigger,$X$24))</f>
        <v>2.0589616583556229E-2</v>
      </c>
      <c r="AG128" s="49">
        <f>_xll.qlTenorBasisForwardRate2($X$17,AC128,AD128,_xll.ohTrigger(trigger,$X$24))</f>
        <v>2.0589616583556229E-2</v>
      </c>
      <c r="AH128" s="49">
        <f>_xll.qlIndexFixing($X$9,_xll.qlInterestRateIndexFixingDate($X$9,AC128,trigger),TRUE,trigger)</f>
        <v>2.0465650581377559E-2</v>
      </c>
      <c r="AI128" s="52">
        <f t="shared" si="13"/>
        <v>1.2396600217867011</v>
      </c>
      <c r="AJ128" s="52">
        <f t="shared" si="14"/>
        <v>0.99397919812272395</v>
      </c>
      <c r="BC128" s="45">
        <f>_xll.qlCalendarAdvance(calendar,BC127,"1D",,,trigger)</f>
        <v>42460</v>
      </c>
      <c r="BD128" s="49">
        <f>_xll.qlTenorBasisForwardRate($X$17,BC128,_xll.ohTrigger(trigger,$X$24))</f>
        <v>1.9315417622154239E-4</v>
      </c>
      <c r="BE128" s="49">
        <f>_xll.qlTenorBasisForwardRate($X$17,BC128,_xll.ohTrigger(trigger,$X$24))*_xll.qlInterpolationInterpolate($AJ$1,BC128,,trigger)</f>
        <v>1.9982384066867851E-4</v>
      </c>
      <c r="BF128" s="49">
        <f>_xll.qlIndexFixing($X$9,_xll.qlInterestRateIndexFixingDate($X$9,BC128,trigger),TRUE,trigger)</f>
        <v>1.9894173617545014E-4</v>
      </c>
      <c r="BG128" s="104">
        <f t="shared" si="15"/>
        <v>5.7875599539077491E-2</v>
      </c>
    </row>
    <row r="129" spans="27:59" x14ac:dyDescent="0.2">
      <c r="AA129" s="1">
        <f t="shared" si="16"/>
        <v>126</v>
      </c>
      <c r="AB129" s="44" t="str">
        <f t="shared" si="17"/>
        <v>126M</v>
      </c>
      <c r="AC129" s="45">
        <f>_xll.qlCalendarAdvance(calendar,$AC$3,AB129,,,trigger)</f>
        <v>46114</v>
      </c>
      <c r="AD129" s="45">
        <f>_xll.qlInterestRateIndexMaturity($X$9,AC129,trigger)</f>
        <v>46297</v>
      </c>
      <c r="AE129" s="49">
        <f>_xll.qlTenorBasisValue($X$17,AC129,_xll.ohTrigger(trigger,$X$24))</f>
        <v>1.7883264134031707E-3</v>
      </c>
      <c r="AF129" s="49">
        <f>_xll.qlTenorBasisForwardRate($X$17,AC129,_xll.ohTrigger(trigger,$X$24))</f>
        <v>2.0642055203203145E-2</v>
      </c>
      <c r="AG129" s="49">
        <f>_xll.qlTenorBasisForwardRate2($X$17,AC129,AD129,_xll.ohTrigger(trigger,$X$24))</f>
        <v>2.0642055203203145E-2</v>
      </c>
      <c r="AH129" s="49">
        <f>_xll.qlIndexFixing($X$9,_xll.qlInterestRateIndexFixingDate($X$9,AC129,trigger),TRUE,trigger)</f>
        <v>2.053779043415507E-2</v>
      </c>
      <c r="AI129" s="52">
        <f t="shared" si="13"/>
        <v>1.0426476904807496</v>
      </c>
      <c r="AJ129" s="52">
        <f t="shared" si="14"/>
        <v>0.99494891530801177</v>
      </c>
      <c r="BC129" s="45">
        <f>_xll.qlCalendarAdvance(calendar,BC128,"1D",,,trigger)</f>
        <v>42461</v>
      </c>
      <c r="BD129" s="49">
        <f>_xll.qlTenorBasisForwardRate($X$17,BC129,_xll.ohTrigger(trigger,$X$24))</f>
        <v>1.9378798054420972E-4</v>
      </c>
      <c r="BE129" s="49">
        <f>_xll.qlTenorBasisForwardRate($X$17,BC129,_xll.ohTrigger(trigger,$X$24))*_xll.qlInterpolationInterpolate($AJ$1,BC129,,trigger)</f>
        <v>2.0030555910386467E-4</v>
      </c>
      <c r="BF129" s="49">
        <f>_xll.qlIndexFixing($X$9,_xll.qlInterestRateIndexFixingDate($X$9,BC129,trigger),TRUE,trigger)</f>
        <v>2.0052696019484524E-4</v>
      </c>
      <c r="BG129" s="104">
        <f t="shared" si="15"/>
        <v>6.7389796506355182E-2</v>
      </c>
    </row>
    <row r="130" spans="27:59" x14ac:dyDescent="0.2">
      <c r="AA130" s="1">
        <f t="shared" si="16"/>
        <v>127</v>
      </c>
      <c r="AB130" s="44" t="str">
        <f t="shared" si="17"/>
        <v>127M</v>
      </c>
      <c r="AC130" s="45">
        <f>_xll.qlCalendarAdvance(calendar,$AC$3,AB130,,,trigger)</f>
        <v>46146</v>
      </c>
      <c r="AD130" s="45">
        <f>_xll.qlInterestRateIndexMaturity($X$9,AC130,trigger)</f>
        <v>46330</v>
      </c>
      <c r="AE130" s="49">
        <f>_xll.qlTenorBasisValue($X$17,AC130,_xll.ohTrigger(trigger,$X$24))</f>
        <v>1.7724543391728668E-3</v>
      </c>
      <c r="AF130" s="49">
        <f>_xll.qlTenorBasisForwardRate($X$17,AC130,_xll.ohTrigger(trigger,$X$24))</f>
        <v>2.0690851046980541E-2</v>
      </c>
      <c r="AG130" s="49">
        <f>_xll.qlTenorBasisForwardRate2($X$17,AC130,AD130,_xll.ohTrigger(trigger,$X$24))</f>
        <v>2.0690851046980541E-2</v>
      </c>
      <c r="AH130" s="49">
        <f>_xll.qlIndexFixing($X$9,_xll.qlInterestRateIndexFixingDate($X$9,AC130,trigger),TRUE,trigger)</f>
        <v>2.0612653020247056E-2</v>
      </c>
      <c r="AI130" s="52">
        <f t="shared" si="13"/>
        <v>0.78198026733485027</v>
      </c>
      <c r="AJ130" s="52">
        <f t="shared" si="14"/>
        <v>0.99622064715675884</v>
      </c>
      <c r="BC130" s="45">
        <f>_xll.qlCalendarAdvance(calendar,BC129,"1D",,,trigger)</f>
        <v>42464</v>
      </c>
      <c r="BD130" s="49">
        <f>_xll.qlTenorBasisForwardRate($X$17,BC130,_xll.ohTrigger(trigger,$X$24))</f>
        <v>1.9399784189613154E-4</v>
      </c>
      <c r="BE130" s="49">
        <f>_xll.qlTenorBasisForwardRate($X$17,BC130,_xll.ohTrigger(trigger,$X$24))*_xll.qlInterpolationInterpolate($AJ$1,BC130,,trigger)</f>
        <v>1.9999999946752959E-4</v>
      </c>
      <c r="BF130" s="49">
        <f>_xll.qlIndexFixing($X$9,_xll.qlInterestRateIndexFixingDate($X$9,BC130,trigger),TRUE,trigger)</f>
        <v>1.9999999946752959E-4</v>
      </c>
      <c r="BG130" s="104">
        <f t="shared" si="15"/>
        <v>6.0021575713980556E-2</v>
      </c>
    </row>
    <row r="131" spans="27:59" x14ac:dyDescent="0.2">
      <c r="AA131" s="1">
        <f t="shared" si="16"/>
        <v>128</v>
      </c>
      <c r="AB131" s="44" t="str">
        <f t="shared" si="17"/>
        <v>128M</v>
      </c>
      <c r="AC131" s="45">
        <f>_xll.qlCalendarAdvance(calendar,$AC$3,AB131,,,trigger)</f>
        <v>46175</v>
      </c>
      <c r="AD131" s="45">
        <f>_xll.qlInterestRateIndexMaturity($X$9,AC131,trigger)</f>
        <v>46358</v>
      </c>
      <c r="AE131" s="49">
        <f>_xll.qlTenorBasisValue($X$17,AC131,_xll.ohTrigger(trigger,$X$24))</f>
        <v>1.7581344413099091E-3</v>
      </c>
      <c r="AF131" s="49">
        <f>_xll.qlTenorBasisForwardRate($X$17,AC131,_xll.ohTrigger(trigger,$X$24))</f>
        <v>2.0727117009366261E-2</v>
      </c>
      <c r="AG131" s="49">
        <f>_xll.qlTenorBasisForwardRate2($X$17,AC131,AD131,_xll.ohTrigger(trigger,$X$24))</f>
        <v>2.0727117009366261E-2</v>
      </c>
      <c r="AH131" s="49">
        <f>_xll.qlIndexFixing($X$9,_xll.qlInterestRateIndexFixingDate($X$9,AC131,trigger),TRUE,trigger)</f>
        <v>2.0674638442714232E-2</v>
      </c>
      <c r="AI131" s="52">
        <f t="shared" si="13"/>
        <v>0.52478566652029013</v>
      </c>
      <c r="AJ131" s="52">
        <f t="shared" si="14"/>
        <v>0.99746812030692378</v>
      </c>
      <c r="BC131" s="45">
        <f>_xll.qlCalendarAdvance(calendar,BC130,"1D",,,trigger)</f>
        <v>42465</v>
      </c>
      <c r="BD131" s="49">
        <f>_xll.qlTenorBasisForwardRate($X$17,BC131,_xll.ohTrigger(trigger,$X$24))</f>
        <v>1.9422425892551913E-4</v>
      </c>
      <c r="BE131" s="49">
        <f>_xll.qlTenorBasisForwardRate($X$17,BC131,_xll.ohTrigger(trigger,$X$24))*_xll.qlInterpolationInterpolate($AJ$1,BC131,,trigger)</f>
        <v>2.0020705980730322E-4</v>
      </c>
      <c r="BF131" s="49">
        <f>_xll.qlIndexFixing($X$9,_xll.qlInterestRateIndexFixingDate($X$9,BC131,trigger),TRUE,trigger)</f>
        <v>2.003217872019117E-4</v>
      </c>
      <c r="BG131" s="104">
        <f t="shared" si="15"/>
        <v>6.0975282763925671E-2</v>
      </c>
    </row>
    <row r="132" spans="27:59" x14ac:dyDescent="0.2">
      <c r="AA132" s="1">
        <f t="shared" si="16"/>
        <v>129</v>
      </c>
      <c r="AB132" s="44" t="str">
        <f t="shared" si="17"/>
        <v>129M</v>
      </c>
      <c r="AC132" s="45">
        <f>_xll.qlCalendarAdvance(calendar,$AC$3,AB132,,,trigger)</f>
        <v>46205</v>
      </c>
      <c r="AD132" s="45">
        <f>_xll.qlInterestRateIndexMaturity($X$9,AC132,trigger)</f>
        <v>46391</v>
      </c>
      <c r="AE132" s="49">
        <f>_xll.qlTenorBasisValue($X$17,AC132,_xll.ohTrigger(trigger,$X$24))</f>
        <v>1.7433866507616603E-3</v>
      </c>
      <c r="AF132" s="49">
        <f>_xll.qlTenorBasisForwardRate($X$17,AC132,_xll.ohTrigger(trigger,$X$24))</f>
        <v>2.0764859691386962E-2</v>
      </c>
      <c r="AG132" s="49">
        <f>_xll.qlTenorBasisForwardRate2($X$17,AC132,AD132,_xll.ohTrigger(trigger,$X$24))</f>
        <v>2.0764859691386962E-2</v>
      </c>
      <c r="AH132" s="49">
        <f>_xll.qlIndexFixing($X$9,_xll.qlInterestRateIndexFixingDate($X$9,AC132,trigger),TRUE,trigger)</f>
        <v>2.0742514684562324E-2</v>
      </c>
      <c r="AI132" s="52">
        <f t="shared" ref="AI132:AI195" si="18">(AF132-AH132)*10000</f>
        <v>0.22345006824638081</v>
      </c>
      <c r="AJ132" s="52">
        <f t="shared" ref="AJ132:AJ195" si="19">AH132/AG132</f>
        <v>0.99892390282637422</v>
      </c>
      <c r="BC132" s="45">
        <f>_xll.qlCalendarAdvance(calendar,BC131,"1D",,,trigger)</f>
        <v>42466</v>
      </c>
      <c r="BD132" s="49">
        <f>_xll.qlTenorBasisForwardRate($X$17,BC132,_xll.ohTrigger(trigger,$X$24))</f>
        <v>1.9445753262227177E-4</v>
      </c>
      <c r="BE132" s="49">
        <f>_xll.qlTenorBasisForwardRate($X$17,BC132,_xll.ohTrigger(trigger,$X$24))*_xll.qlInterpolationInterpolate($AJ$1,BC132,,trigger)</f>
        <v>2.0042112563090094E-4</v>
      </c>
      <c r="BF132" s="49">
        <f>_xll.qlIndexFixing($X$9,_xll.qlInterestRateIndexFixingDate($X$9,BC132,trigger),TRUE,trigger)</f>
        <v>2.0065945637802931E-4</v>
      </c>
      <c r="BG132" s="104">
        <f t="shared" ref="BG132:BG195" si="20">(BF132-BD132)*10000</f>
        <v>6.2019237557575463E-2</v>
      </c>
    </row>
    <row r="133" spans="27:59" x14ac:dyDescent="0.2">
      <c r="AA133" s="1">
        <f t="shared" si="16"/>
        <v>130</v>
      </c>
      <c r="AB133" s="44" t="str">
        <f t="shared" si="17"/>
        <v>130M</v>
      </c>
      <c r="AC133" s="45">
        <f>_xll.qlCalendarAdvance(calendar,$AC$3,AB133,,,trigger)</f>
        <v>46237</v>
      </c>
      <c r="AD133" s="45">
        <f>_xll.qlInterestRateIndexMaturity($X$9,AC133,trigger)</f>
        <v>46421</v>
      </c>
      <c r="AE133" s="49">
        <f>_xll.qlTenorBasisValue($X$17,AC133,_xll.ohTrigger(trigger,$X$24))</f>
        <v>1.7277313530552781E-3</v>
      </c>
      <c r="AF133" s="49">
        <f>_xll.qlTenorBasisForwardRate($X$17,AC133,_xll.ohTrigger(trigger,$X$24))</f>
        <v>2.0796296482094894E-2</v>
      </c>
      <c r="AG133" s="49">
        <f>_xll.qlTenorBasisForwardRate2($X$17,AC133,AD133,_xll.ohTrigger(trigger,$X$24))</f>
        <v>2.0796296482094894E-2</v>
      </c>
      <c r="AH133" s="49">
        <f>_xll.qlIndexFixing($X$9,_xll.qlInterestRateIndexFixingDate($X$9,AC133,trigger),TRUE,trigger)</f>
        <v>2.0803650032173753E-2</v>
      </c>
      <c r="AI133" s="52">
        <f t="shared" si="18"/>
        <v>-7.3535500788590724E-2</v>
      </c>
      <c r="AJ133" s="52">
        <f t="shared" si="19"/>
        <v>1.0003535990211136</v>
      </c>
      <c r="BC133" s="45">
        <f>_xll.qlCalendarAdvance(calendar,BC132,"1D",,,trigger)</f>
        <v>42467</v>
      </c>
      <c r="BD133" s="49">
        <f>_xll.qlTenorBasisForwardRate($X$17,BC133,_xll.ohTrigger(trigger,$X$24))</f>
        <v>1.9469799119860095E-4</v>
      </c>
      <c r="BE133" s="49">
        <f>_xll.qlTenorBasisForwardRate($X$17,BC133,_xll.ohTrigger(trigger,$X$24))*_xll.qlInterpolationInterpolate($AJ$1,BC133,,trigger)</f>
        <v>2.0064253237959997E-4</v>
      </c>
      <c r="BF133" s="49">
        <f>_xll.qlIndexFixing($X$9,_xll.qlInterestRateIndexFixingDate($X$9,BC133,trigger),TRUE,trigger)</f>
        <v>2.0101147014567244E-4</v>
      </c>
      <c r="BG133" s="104">
        <f t="shared" si="20"/>
        <v>6.313478947071488E-2</v>
      </c>
    </row>
    <row r="134" spans="27:59" x14ac:dyDescent="0.2">
      <c r="AA134" s="1">
        <f t="shared" ref="AA134:AA197" si="21">AA133+1</f>
        <v>131</v>
      </c>
      <c r="AB134" s="44" t="str">
        <f t="shared" ref="AB134:AB197" si="22">AA134&amp;"M"</f>
        <v>131M</v>
      </c>
      <c r="AC134" s="45">
        <f>_xll.qlCalendarAdvance(calendar,$AC$3,AB134,,,trigger)</f>
        <v>46267</v>
      </c>
      <c r="AD134" s="45">
        <f>_xll.qlInterestRateIndexMaturity($X$9,AC134,trigger)</f>
        <v>46448</v>
      </c>
      <c r="AE134" s="49">
        <f>_xll.qlTenorBasisValue($X$17,AC134,_xll.ohTrigger(trigger,$X$24))</f>
        <v>1.7131271070153077E-3</v>
      </c>
      <c r="AF134" s="49">
        <f>_xll.qlTenorBasisForwardRate($X$17,AC134,_xll.ohTrigger(trigger,$X$24))</f>
        <v>2.0823107890801527E-2</v>
      </c>
      <c r="AG134" s="49">
        <f>_xll.qlTenorBasisForwardRate2($X$17,AC134,AD134,_xll.ohTrigger(trigger,$X$24))</f>
        <v>2.0823107890801527E-2</v>
      </c>
      <c r="AH134" s="49">
        <f>_xll.qlIndexFixing($X$9,_xll.qlInterestRateIndexFixingDate($X$9,AC134,trigger),TRUE,trigger)</f>
        <v>2.0856613432779111E-2</v>
      </c>
      <c r="AI134" s="52">
        <f t="shared" si="18"/>
        <v>-0.33505541977583986</v>
      </c>
      <c r="AJ134" s="52">
        <f t="shared" si="19"/>
        <v>1.0016090557736765</v>
      </c>
      <c r="BC134" s="45">
        <f>_xll.qlCalendarAdvance(calendar,BC133,"1D",,,trigger)</f>
        <v>42468</v>
      </c>
      <c r="BD134" s="49">
        <f>_xll.qlTenorBasisForwardRate($X$17,BC134,_xll.ohTrigger(trigger,$X$24))</f>
        <v>1.9545723759592892E-4</v>
      </c>
      <c r="BE134" s="49">
        <f>_xll.qlTenorBasisForwardRate($X$17,BC134,_xll.ohTrigger(trigger,$X$24))*_xll.qlInterpolationInterpolate($AJ$1,BC134,,trigger)</f>
        <v>2.0139843094896573E-4</v>
      </c>
      <c r="BF134" s="49">
        <f>_xll.qlIndexFixing($X$9,_xll.qlInterestRateIndexFixingDate($X$9,BC134,trigger),TRUE,trigger)</f>
        <v>2.0358342318155105E-4</v>
      </c>
      <c r="BG134" s="104">
        <f t="shared" si="20"/>
        <v>8.1261855856221296E-2</v>
      </c>
    </row>
    <row r="135" spans="27:59" x14ac:dyDescent="0.2">
      <c r="AA135" s="1">
        <f t="shared" si="21"/>
        <v>132</v>
      </c>
      <c r="AB135" s="44" t="str">
        <f t="shared" si="22"/>
        <v>132M</v>
      </c>
      <c r="AC135" s="45">
        <f>_xll.qlCalendarAdvance(calendar,$AC$3,AB135,,,trigger)</f>
        <v>46297</v>
      </c>
      <c r="AD135" s="45">
        <f>_xll.qlInterestRateIndexMaturity($X$9,AC135,trigger)</f>
        <v>46479</v>
      </c>
      <c r="AE135" s="49">
        <f>_xll.qlTenorBasisValue($X$17,AC135,_xll.ohTrigger(trigger,$X$24))</f>
        <v>1.6985946384391918E-3</v>
      </c>
      <c r="AF135" s="49">
        <f>_xll.qlTenorBasisForwardRate($X$17,AC135,_xll.ohTrigger(trigger,$X$24))</f>
        <v>2.0854511402806711E-2</v>
      </c>
      <c r="AG135" s="49">
        <f>_xll.qlTenorBasisForwardRate2($X$17,AC135,AD135,_xll.ohTrigger(trigger,$X$24))</f>
        <v>2.0854511402806711E-2</v>
      </c>
      <c r="AH135" s="49">
        <f>_xll.qlIndexFixing($X$9,_xll.qlInterestRateIndexFixingDate($X$9,AC135,trigger),TRUE,trigger)</f>
        <v>2.0912886183622029E-2</v>
      </c>
      <c r="AI135" s="52">
        <f t="shared" si="18"/>
        <v>-0.58374780815318572</v>
      </c>
      <c r="AJ135" s="52">
        <f t="shared" si="19"/>
        <v>1.0027991440167456</v>
      </c>
      <c r="BC135" s="45">
        <f>_xll.qlCalendarAdvance(calendar,BC134,"1D",,,trigger)</f>
        <v>42471</v>
      </c>
      <c r="BD135" s="49">
        <f>_xll.qlTenorBasisForwardRate($X$17,BC135,_xll.ohTrigger(trigger,$X$24))</f>
        <v>1.957382384443207E-4</v>
      </c>
      <c r="BE135" s="49">
        <f>_xll.qlTenorBasisForwardRate($X$17,BC135,_xll.ohTrigger(trigger,$X$24))*_xll.qlInterpolationInterpolate($AJ$1,BC135,,trigger)</f>
        <v>2.0160827111166259E-4</v>
      </c>
      <c r="BF135" s="49">
        <f>_xll.qlIndexFixing($X$9,_xll.qlInterestRateIndexFixingDate($X$9,BC135,trigger),TRUE,trigger)</f>
        <v>2.0253223412031266E-4</v>
      </c>
      <c r="BG135" s="104">
        <f t="shared" si="20"/>
        <v>6.7939956759919595E-2</v>
      </c>
    </row>
    <row r="136" spans="27:59" x14ac:dyDescent="0.2">
      <c r="AA136" s="1">
        <f t="shared" si="21"/>
        <v>133</v>
      </c>
      <c r="AB136" s="44" t="str">
        <f t="shared" si="22"/>
        <v>133M</v>
      </c>
      <c r="AC136" s="45">
        <f>_xll.qlCalendarAdvance(calendar,$AC$3,AB136,,,trigger)</f>
        <v>46328</v>
      </c>
      <c r="AD136" s="45">
        <f>_xll.qlInterestRateIndexMaturity($X$9,AC136,trigger)</f>
        <v>46510</v>
      </c>
      <c r="AE136" s="49">
        <f>_xll.qlTenorBasisValue($X$17,AC136,_xll.ohTrigger(trigger,$X$24))</f>
        <v>1.6836546725992941E-3</v>
      </c>
      <c r="AF136" s="49">
        <f>_xll.qlTenorBasisForwardRate($X$17,AC136,_xll.ohTrigger(trigger,$X$24))</f>
        <v>2.0887287154640173E-2</v>
      </c>
      <c r="AG136" s="49">
        <f>_xll.qlTenorBasisForwardRate2($X$17,AC136,AD136,_xll.ohTrigger(trigger,$X$24))</f>
        <v>2.0887287154640173E-2</v>
      </c>
      <c r="AH136" s="49">
        <f>_xll.qlIndexFixing($X$9,_xll.qlInterestRateIndexFixingDate($X$9,AC136,trigger),TRUE,trigger)</f>
        <v>2.0966612298539848E-2</v>
      </c>
      <c r="AI136" s="52">
        <f t="shared" si="18"/>
        <v>-0.79325143899675044</v>
      </c>
      <c r="AJ136" s="52">
        <f t="shared" si="19"/>
        <v>1.0037977715015065</v>
      </c>
      <c r="BC136" s="45">
        <f>_xll.qlCalendarAdvance(calendar,BC135,"1D",,,trigger)</f>
        <v>42472</v>
      </c>
      <c r="BD136" s="49">
        <f>_xll.qlTenorBasisForwardRate($X$17,BC136,_xll.ohTrigger(trigger,$X$24))</f>
        <v>1.9601954452089552E-4</v>
      </c>
      <c r="BE136" s="49">
        <f>_xll.qlTenorBasisForwardRate($X$17,BC136,_xll.ohTrigger(trigger,$X$24))*_xll.qlInterpolationInterpolate($AJ$1,BC136,,trigger)</f>
        <v>2.0187140778510663E-4</v>
      </c>
      <c r="BF136" s="49">
        <f>_xll.qlIndexFixing($X$9,_xll.qlInterestRateIndexFixingDate($X$9,BC136,trigger),TRUE,trigger)</f>
        <v>2.0293291807714611E-4</v>
      </c>
      <c r="BG136" s="104">
        <f t="shared" si="20"/>
        <v>6.913373556250596E-2</v>
      </c>
    </row>
    <row r="137" spans="27:59" x14ac:dyDescent="0.2">
      <c r="AA137" s="1">
        <f t="shared" si="21"/>
        <v>134</v>
      </c>
      <c r="AB137" s="44" t="str">
        <f t="shared" si="22"/>
        <v>134M</v>
      </c>
      <c r="AC137" s="45">
        <f>_xll.qlCalendarAdvance(calendar,$AC$3,AB137,,,trigger)</f>
        <v>46358</v>
      </c>
      <c r="AD137" s="45">
        <f>_xll.qlInterestRateIndexMaturity($X$9,AC137,trigger)</f>
        <v>46540</v>
      </c>
      <c r="AE137" s="49">
        <f>_xll.qlTenorBasisValue($X$17,AC137,_xll.ohTrigger(trigger,$X$24))</f>
        <v>1.6692724756564319E-3</v>
      </c>
      <c r="AF137" s="49">
        <f>_xll.qlTenorBasisForwardRate($X$17,AC137,_xll.ohTrigger(trigger,$X$24))</f>
        <v>2.09206851400741E-2</v>
      </c>
      <c r="AG137" s="49">
        <f>_xll.qlTenorBasisForwardRate2($X$17,AC137,AD137,_xll.ohTrigger(trigger,$X$24))</f>
        <v>2.09206851400741E-2</v>
      </c>
      <c r="AH137" s="49">
        <f>_xll.qlIndexFixing($X$9,_xll.qlInterestRateIndexFixingDate($X$9,AC137,trigger),TRUE,trigger)</f>
        <v>2.101581756813671E-2</v>
      </c>
      <c r="AI137" s="52">
        <f t="shared" si="18"/>
        <v>-0.95132428062610908</v>
      </c>
      <c r="AJ137" s="52">
        <f t="shared" si="19"/>
        <v>1.0045472902739874</v>
      </c>
      <c r="BC137" s="45">
        <f>_xll.qlCalendarAdvance(calendar,BC136,"1D",,,trigger)</f>
        <v>42473</v>
      </c>
      <c r="BD137" s="49">
        <f>_xll.qlTenorBasisForwardRate($X$17,BC137,_xll.ohTrigger(trigger,$X$24))</f>
        <v>1.9631000471187672E-4</v>
      </c>
      <c r="BE137" s="49">
        <f>_xll.qlTenorBasisForwardRate($X$17,BC137,_xll.ohTrigger(trigger,$X$24))*_xll.qlInterpolationInterpolate($AJ$1,BC137,,trigger)</f>
        <v>2.021438942497291E-4</v>
      </c>
      <c r="BF137" s="49">
        <f>_xll.qlIndexFixing($X$9,_xll.qlInterestRateIndexFixingDate($X$9,BC137,trigger),TRUE,trigger)</f>
        <v>2.0333872551026762E-4</v>
      </c>
      <c r="BG137" s="104">
        <f t="shared" si="20"/>
        <v>7.0287207983909056E-2</v>
      </c>
    </row>
    <row r="138" spans="27:59" x14ac:dyDescent="0.2">
      <c r="AA138" s="1">
        <f t="shared" si="21"/>
        <v>135</v>
      </c>
      <c r="AB138" s="44" t="str">
        <f t="shared" si="22"/>
        <v>135M</v>
      </c>
      <c r="AC138" s="45">
        <f>_xll.qlCalendarAdvance(calendar,$AC$3,AB138,,,trigger)</f>
        <v>46391</v>
      </c>
      <c r="AD138" s="45">
        <f>_xll.qlInterestRateIndexMaturity($X$9,AC138,trigger)</f>
        <v>46573</v>
      </c>
      <c r="AE138" s="49">
        <f>_xll.qlTenorBasisValue($X$17,AC138,_xll.ohTrigger(trigger,$X$24))</f>
        <v>1.653539774673457E-3</v>
      </c>
      <c r="AF138" s="49">
        <f>_xll.qlTenorBasisForwardRate($X$17,AC138,_xll.ohTrigger(trigger,$X$24))</f>
        <v>2.095933262845465E-2</v>
      </c>
      <c r="AG138" s="49">
        <f>_xll.qlTenorBasisForwardRate2($X$17,AC138,AD138,_xll.ohTrigger(trigger,$X$24))</f>
        <v>2.095933262845465E-2</v>
      </c>
      <c r="AH138" s="49">
        <f>_xll.qlIndexFixing($X$9,_xll.qlInterestRateIndexFixingDate($X$9,AC138,trigger),TRUE,trigger)</f>
        <v>2.1066776059634858E-2</v>
      </c>
      <c r="AI138" s="52">
        <f t="shared" si="18"/>
        <v>-1.0744343118020834</v>
      </c>
      <c r="AJ138" s="52">
        <f t="shared" si="19"/>
        <v>1.0051262811218684</v>
      </c>
      <c r="BC138" s="45">
        <f>_xll.qlCalendarAdvance(calendar,BC137,"1D",,,trigger)</f>
        <v>42474</v>
      </c>
      <c r="BD138" s="49">
        <f>_xll.qlTenorBasisForwardRate($X$17,BC138,_xll.ohTrigger(trigger,$X$24))</f>
        <v>1.9660994721899238E-4</v>
      </c>
      <c r="BE138" s="49">
        <f>_xll.qlTenorBasisForwardRate($X$17,BC138,_xll.ohTrigger(trigger,$X$24))*_xll.qlInterpolationInterpolate($AJ$1,BC138,,trigger)</f>
        <v>2.0242606468868731E-4</v>
      </c>
      <c r="BF138" s="49">
        <f>_xll.qlIndexFixing($X$9,_xll.qlInterestRateIndexFixingDate($X$9,BC138,trigger),TRUE,trigger)</f>
        <v>2.0374811956378871E-4</v>
      </c>
      <c r="BG138" s="104">
        <f t="shared" si="20"/>
        <v>7.1381723447963244E-2</v>
      </c>
    </row>
    <row r="139" spans="27:59" x14ac:dyDescent="0.2">
      <c r="AA139" s="1">
        <f t="shared" si="21"/>
        <v>136</v>
      </c>
      <c r="AB139" s="44" t="str">
        <f t="shared" si="22"/>
        <v>136M</v>
      </c>
      <c r="AC139" s="45">
        <f>_xll.qlCalendarAdvance(calendar,$AC$3,AB139,,,trigger)</f>
        <v>46420</v>
      </c>
      <c r="AD139" s="45">
        <f>_xll.qlInterestRateIndexMaturity($X$9,AC139,trigger)</f>
        <v>46601</v>
      </c>
      <c r="AE139" s="49">
        <f>_xll.qlTenorBasisValue($X$17,AC139,_xll.ohTrigger(trigger,$X$24))</f>
        <v>1.6397911872835782E-3</v>
      </c>
      <c r="AF139" s="49">
        <f>_xll.qlTenorBasisForwardRate($X$17,AC139,_xll.ohTrigger(trigger,$X$24))</f>
        <v>2.0993683514881407E-2</v>
      </c>
      <c r="AG139" s="49">
        <f>_xll.qlTenorBasisForwardRate2($X$17,AC139,AD139,_xll.ohTrigger(trigger,$X$24))</f>
        <v>2.0993683514881407E-2</v>
      </c>
      <c r="AH139" s="49">
        <f>_xll.qlIndexFixing($X$9,_xll.qlInterestRateIndexFixingDate($X$9,AC139,trigger),TRUE,trigger)</f>
        <v>2.1107544688044919E-2</v>
      </c>
      <c r="AI139" s="52">
        <f t="shared" si="18"/>
        <v>-1.1386117316351112</v>
      </c>
      <c r="AJ139" s="52">
        <f t="shared" si="19"/>
        <v>1.0054235919619727</v>
      </c>
      <c r="BC139" s="45">
        <f>_xll.qlCalendarAdvance(calendar,BC138,"1D",,,trigger)</f>
        <v>42475</v>
      </c>
      <c r="BD139" s="49">
        <f>_xll.qlTenorBasisForwardRate($X$17,BC139,_xll.ohTrigger(trigger,$X$24))</f>
        <v>1.9753129133074038E-4</v>
      </c>
      <c r="BE139" s="49">
        <f>_xll.qlTenorBasisForwardRate($X$17,BC139,_xll.ohTrigger(trigger,$X$24))*_xll.qlInterpolationInterpolate($AJ$1,BC139,,trigger)</f>
        <v>2.033478532768295E-4</v>
      </c>
      <c r="BF139" s="49">
        <f>_xll.qlIndexFixing($X$9,_xll.qlInterestRateIndexFixingDate($X$9,BC139,trigger),TRUE,trigger)</f>
        <v>2.0653209998179416E-4</v>
      </c>
      <c r="BG139" s="104">
        <f t="shared" si="20"/>
        <v>9.0008086510537808E-2</v>
      </c>
    </row>
    <row r="140" spans="27:59" x14ac:dyDescent="0.2">
      <c r="AA140" s="1">
        <f t="shared" si="21"/>
        <v>137</v>
      </c>
      <c r="AB140" s="44" t="str">
        <f t="shared" si="22"/>
        <v>137M</v>
      </c>
      <c r="AC140" s="45">
        <f>_xll.qlCalendarAdvance(calendar,$AC$3,AB140,,,trigger)</f>
        <v>46448</v>
      </c>
      <c r="AD140" s="45">
        <f>_xll.qlInterestRateIndexMaturity($X$9,AC140,trigger)</f>
        <v>46632</v>
      </c>
      <c r="AE140" s="49">
        <f>_xll.qlTenorBasisValue($X$17,AC140,_xll.ohTrigger(trigger,$X$24))</f>
        <v>1.6265861862857778E-3</v>
      </c>
      <c r="AF140" s="49">
        <f>_xll.qlTenorBasisForwardRate($X$17,AC140,_xll.ohTrigger(trigger,$X$24))</f>
        <v>2.1033392491202018E-2</v>
      </c>
      <c r="AG140" s="49">
        <f>_xll.qlTenorBasisForwardRate2($X$17,AC140,AD140,_xll.ohTrigger(trigger,$X$24))</f>
        <v>2.1033392491202018E-2</v>
      </c>
      <c r="AH140" s="49">
        <f>_xll.qlIndexFixing($X$9,_xll.qlInterestRateIndexFixingDate($X$9,AC140,trigger),TRUE,trigger)</f>
        <v>2.1149442844165898E-2</v>
      </c>
      <c r="AI140" s="52">
        <f t="shared" si="18"/>
        <v>-1.1605035296387984</v>
      </c>
      <c r="AJ140" s="52">
        <f t="shared" si="19"/>
        <v>1.0055174339095523</v>
      </c>
      <c r="BC140" s="45">
        <f>_xll.qlCalendarAdvance(calendar,BC139,"1D",,,trigger)</f>
        <v>42478</v>
      </c>
      <c r="BD140" s="49">
        <f>_xll.qlTenorBasisForwardRate($X$17,BC140,_xll.ohTrigger(trigger,$X$24))</f>
        <v>1.9791110441584264E-4</v>
      </c>
      <c r="BE140" s="49">
        <f>_xll.qlTenorBasisForwardRate($X$17,BC140,_xll.ohTrigger(trigger,$X$24))*_xll.qlInterpolationInterpolate($AJ$1,BC140,,trigger)</f>
        <v>2.0365826358619211E-4</v>
      </c>
      <c r="BF140" s="49">
        <f>_xll.qlIndexFixing($X$9,_xll.qlInterestRateIndexFixingDate($X$9,BC140,trigger),TRUE,trigger)</f>
        <v>2.0539082480382017E-4</v>
      </c>
      <c r="BG140" s="104">
        <f t="shared" si="20"/>
        <v>7.4797203879775301E-2</v>
      </c>
    </row>
    <row r="141" spans="27:59" x14ac:dyDescent="0.2">
      <c r="AA141" s="1">
        <f t="shared" si="21"/>
        <v>138</v>
      </c>
      <c r="AB141" s="44" t="str">
        <f t="shared" si="22"/>
        <v>138M</v>
      </c>
      <c r="AC141" s="45">
        <f>_xll.qlCalendarAdvance(calendar,$AC$3,AB141,,,trigger)</f>
        <v>46479</v>
      </c>
      <c r="AD141" s="45">
        <f>_xll.qlInterestRateIndexMaturity($X$9,AC141,trigger)</f>
        <v>46664</v>
      </c>
      <c r="AE141" s="49">
        <f>_xll.qlTenorBasisValue($X$17,AC141,_xll.ohTrigger(trigger,$X$24))</f>
        <v>1.6120471169637886E-3</v>
      </c>
      <c r="AF141" s="49">
        <f>_xll.qlTenorBasisForwardRate($X$17,AC141,_xll.ohTrigger(trigger,$X$24))</f>
        <v>2.1076162216279178E-2</v>
      </c>
      <c r="AG141" s="49">
        <f>_xll.qlTenorBasisForwardRate2($X$17,AC141,AD141,_xll.ohTrigger(trigger,$X$24))</f>
        <v>2.1076162216279178E-2</v>
      </c>
      <c r="AH141" s="49">
        <f>_xll.qlIndexFixing($X$9,_xll.qlInterestRateIndexFixingDate($X$9,AC141,trigger),TRUE,trigger)</f>
        <v>2.1190000941258114E-2</v>
      </c>
      <c r="AI141" s="52">
        <f t="shared" si="18"/>
        <v>-1.1383872497893606</v>
      </c>
      <c r="AJ141" s="52">
        <f t="shared" si="19"/>
        <v>1.0054013023723554</v>
      </c>
      <c r="BC141" s="45">
        <f>_xll.qlCalendarAdvance(calendar,BC140,"1D",,,trigger)</f>
        <v>42479</v>
      </c>
      <c r="BD141" s="49">
        <f>_xll.qlTenorBasisForwardRate($X$17,BC141,_xll.ohTrigger(trigger,$X$24))</f>
        <v>1.982633814994122E-4</v>
      </c>
      <c r="BE141" s="49">
        <f>_xll.qlTenorBasisForwardRate($X$17,BC141,_xll.ohTrigger(trigger,$X$24))*_xll.qlInterpolationInterpolate($AJ$1,BC141,,trigger)</f>
        <v>2.0399386037666853E-4</v>
      </c>
      <c r="BF141" s="49">
        <f>_xll.qlIndexFixing($X$9,_xll.qlInterestRateIndexFixingDate($X$9,BC141,trigger),TRUE,trigger)</f>
        <v>2.0579509906597444E-4</v>
      </c>
      <c r="BG141" s="104">
        <f t="shared" si="20"/>
        <v>7.5317175665622335E-2</v>
      </c>
    </row>
    <row r="142" spans="27:59" x14ac:dyDescent="0.2">
      <c r="AA142" s="1">
        <f t="shared" si="21"/>
        <v>139</v>
      </c>
      <c r="AB142" s="44" t="str">
        <f t="shared" si="22"/>
        <v>139M</v>
      </c>
      <c r="AC142" s="45">
        <f>_xll.qlCalendarAdvance(calendar,$AC$3,AB142,,,trigger)</f>
        <v>46510</v>
      </c>
      <c r="AD142" s="45">
        <f>_xll.qlInterestRateIndexMaturity($X$9,AC142,trigger)</f>
        <v>46694</v>
      </c>
      <c r="AE142" s="49">
        <f>_xll.qlTenorBasisValue($X$17,AC142,_xll.ohTrigger(trigger,$X$24))</f>
        <v>1.5975940412336312E-3</v>
      </c>
      <c r="AF142" s="49">
        <f>_xll.qlTenorBasisForwardRate($X$17,AC142,_xll.ohTrigger(trigger,$X$24))</f>
        <v>2.1117946894450641E-2</v>
      </c>
      <c r="AG142" s="49">
        <f>_xll.qlTenorBasisForwardRate2($X$17,AC142,AD142,_xll.ohTrigger(trigger,$X$24))</f>
        <v>2.1117946894450641E-2</v>
      </c>
      <c r="AH142" s="49">
        <f>_xll.qlIndexFixing($X$9,_xll.qlInterestRateIndexFixingDate($X$9,AC142,trigger),TRUE,trigger)</f>
        <v>2.1225293062898328E-2</v>
      </c>
      <c r="AI142" s="52">
        <f t="shared" si="18"/>
        <v>-1.0734616844768756</v>
      </c>
      <c r="AJ142" s="52">
        <f t="shared" si="19"/>
        <v>1.0050831725727984</v>
      </c>
      <c r="BC142" s="45">
        <f>_xll.qlCalendarAdvance(calendar,BC141,"1D",,,trigger)</f>
        <v>42480</v>
      </c>
      <c r="BD142" s="49">
        <f>_xll.qlTenorBasisForwardRate($X$17,BC142,_xll.ohTrigger(trigger,$X$24))</f>
        <v>1.9862711008982839E-4</v>
      </c>
      <c r="BE142" s="49">
        <f>_xll.qlTenorBasisForwardRate($X$17,BC142,_xll.ohTrigger(trigger,$X$24))*_xll.qlInterpolationInterpolate($AJ$1,BC142,,trigger)</f>
        <v>2.0434114247830346E-4</v>
      </c>
      <c r="BF142" s="49">
        <f>_xll.qlIndexFixing($X$9,_xll.qlInterestRateIndexFixingDate($X$9,BC142,trigger),TRUE,trigger)</f>
        <v>2.0619373878174731E-4</v>
      </c>
      <c r="BG142" s="104">
        <f t="shared" si="20"/>
        <v>7.5666286919189196E-2</v>
      </c>
    </row>
    <row r="143" spans="27:59" x14ac:dyDescent="0.2">
      <c r="AA143" s="1">
        <f t="shared" si="21"/>
        <v>140</v>
      </c>
      <c r="AB143" s="44" t="str">
        <f t="shared" si="22"/>
        <v>140M</v>
      </c>
      <c r="AC143" s="45">
        <f>_xll.qlCalendarAdvance(calendar,$AC$3,AB143,,,trigger)</f>
        <v>46540</v>
      </c>
      <c r="AD143" s="45">
        <f>_xll.qlInterestRateIndexMaturity($X$9,AC143,trigger)</f>
        <v>46723</v>
      </c>
      <c r="AE143" s="49">
        <f>_xll.qlTenorBasisValue($X$17,AC143,_xll.ohTrigger(trigger,$X$24))</f>
        <v>1.5836901188960386E-3</v>
      </c>
      <c r="AF143" s="49">
        <f>_xll.qlTenorBasisForwardRate($X$17,AC143,_xll.ohTrigger(trigger,$X$24))</f>
        <v>2.1159376449069397E-2</v>
      </c>
      <c r="AG143" s="49">
        <f>_xll.qlTenorBasisForwardRate2($X$17,AC143,AD143,_xll.ohTrigger(trigger,$X$24))</f>
        <v>2.1159376449069397E-2</v>
      </c>
      <c r="AH143" s="49">
        <f>_xll.qlIndexFixing($X$9,_xll.qlInterestRateIndexFixingDate($X$9,AC143,trigger),TRUE,trigger)</f>
        <v>2.1256902125837411E-2</v>
      </c>
      <c r="AI143" s="52">
        <f t="shared" si="18"/>
        <v>-0.97525676768014247</v>
      </c>
      <c r="AJ143" s="52">
        <f t="shared" si="19"/>
        <v>1.0046090997531405</v>
      </c>
      <c r="BC143" s="45">
        <f>_xll.qlCalendarAdvance(calendar,BC142,"1D",,,trigger)</f>
        <v>42481</v>
      </c>
      <c r="BD143" s="49">
        <f>_xll.qlTenorBasisForwardRate($X$17,BC143,_xll.ohTrigger(trigger,$X$24))</f>
        <v>1.9900261838226712E-4</v>
      </c>
      <c r="BE143" s="49">
        <f>_xll.qlTenorBasisForwardRate($X$17,BC143,_xll.ohTrigger(trigger,$X$24))*_xll.qlInterpolationInterpolate($AJ$1,BC143,,trigger)</f>
        <v>2.0470044282022018E-4</v>
      </c>
      <c r="BF143" s="49">
        <f>_xll.qlIndexFixing($X$9,_xll.qlInterestRateIndexFixingDate($X$9,BC143,trigger),TRUE,trigger)</f>
        <v>2.0658520708738781E-4</v>
      </c>
      <c r="BG143" s="104">
        <f t="shared" si="20"/>
        <v>7.5825887051206867E-2</v>
      </c>
    </row>
    <row r="144" spans="27:59" x14ac:dyDescent="0.2">
      <c r="AA144" s="1">
        <f t="shared" si="21"/>
        <v>141</v>
      </c>
      <c r="AB144" s="44" t="str">
        <f t="shared" si="22"/>
        <v>141M</v>
      </c>
      <c r="AC144" s="45">
        <f>_xll.qlCalendarAdvance(calendar,$AC$3,AB144,,,trigger)</f>
        <v>46570</v>
      </c>
      <c r="AD144" s="45">
        <f>_xll.qlInterestRateIndexMaturity($X$9,AC144,trigger)</f>
        <v>46755</v>
      </c>
      <c r="AE144" s="49">
        <f>_xll.qlTenorBasisValue($X$17,AC144,_xll.ohTrigger(trigger,$X$24))</f>
        <v>1.5698687275893955E-3</v>
      </c>
      <c r="AF144" s="49">
        <f>_xll.qlTenorBasisForwardRate($X$17,AC144,_xll.ohTrigger(trigger,$X$24))</f>
        <v>2.1205256033991798E-2</v>
      </c>
      <c r="AG144" s="49">
        <f>_xll.qlTenorBasisForwardRate2($X$17,AC144,AD144,_xll.ohTrigger(trigger,$X$24))</f>
        <v>2.1205256033991798E-2</v>
      </c>
      <c r="AH144" s="49">
        <f>_xll.qlIndexFixing($X$9,_xll.qlInterestRateIndexFixingDate($X$9,AC144,trigger),TRUE,trigger)</f>
        <v>2.1289477081910004E-2</v>
      </c>
      <c r="AI144" s="52">
        <f t="shared" si="18"/>
        <v>-0.84221047918206504</v>
      </c>
      <c r="AJ144" s="52">
        <f t="shared" si="19"/>
        <v>1.0039717062497713</v>
      </c>
      <c r="BC144" s="45">
        <f>_xll.qlCalendarAdvance(calendar,BC143,"1D",,,trigger)</f>
        <v>42482</v>
      </c>
      <c r="BD144" s="49">
        <f>_xll.qlTenorBasisForwardRate($X$17,BC144,_xll.ohTrigger(trigger,$X$24))</f>
        <v>2.0012150531263615E-4</v>
      </c>
      <c r="BE144" s="49">
        <f>_xll.qlTenorBasisForwardRate($X$17,BC144,_xll.ohTrigger(trigger,$X$24))*_xll.qlInterpolationInterpolate($AJ$1,BC144,,trigger)</f>
        <v>2.0582420331515918E-4</v>
      </c>
      <c r="BF144" s="49">
        <f>_xll.qlIndexFixing($X$9,_xll.qlInterestRateIndexFixingDate($X$9,BC144,trigger),TRUE,trigger)</f>
        <v>2.0881580161046155E-4</v>
      </c>
      <c r="BG144" s="104">
        <f t="shared" si="20"/>
        <v>8.6942962978253949E-2</v>
      </c>
    </row>
    <row r="145" spans="27:59" x14ac:dyDescent="0.2">
      <c r="AA145" s="1">
        <f t="shared" si="21"/>
        <v>142</v>
      </c>
      <c r="AB145" s="44" t="str">
        <f t="shared" si="22"/>
        <v>142M</v>
      </c>
      <c r="AC145" s="45">
        <f>_xll.qlCalendarAdvance(calendar,$AC$3,AB145,,,trigger)</f>
        <v>46601</v>
      </c>
      <c r="AD145" s="45">
        <f>_xll.qlInterestRateIndexMaturity($X$9,AC145,trigger)</f>
        <v>46785</v>
      </c>
      <c r="AE145" s="49">
        <f>_xll.qlTenorBasisValue($X$17,AC145,_xll.ohTrigger(trigger,$X$24))</f>
        <v>1.5556742855274866E-3</v>
      </c>
      <c r="AF145" s="49">
        <f>_xll.qlTenorBasisForwardRate($X$17,AC145,_xll.ohTrigger(trigger,$X$24))</f>
        <v>2.1248318324663819E-2</v>
      </c>
      <c r="AG145" s="49">
        <f>_xll.qlTenorBasisForwardRate2($X$17,AC145,AD145,_xll.ohTrigger(trigger,$X$24))</f>
        <v>2.1248318324663819E-2</v>
      </c>
      <c r="AH145" s="49">
        <f>_xll.qlIndexFixing($X$9,_xll.qlInterestRateIndexFixingDate($X$9,AC145,trigger),TRUE,trigger)</f>
        <v>2.1317566430038501E-2</v>
      </c>
      <c r="AI145" s="52">
        <f t="shared" si="18"/>
        <v>-0.69248105374682123</v>
      </c>
      <c r="AJ145" s="52">
        <f t="shared" si="19"/>
        <v>1.0032589922796056</v>
      </c>
      <c r="BC145" s="45">
        <f>_xll.qlCalendarAdvance(calendar,BC144,"1D",,,trigger)</f>
        <v>42485</v>
      </c>
      <c r="BD145" s="49">
        <f>_xll.qlTenorBasisForwardRate($X$17,BC145,_xll.ohTrigger(trigger,$X$24))</f>
        <v>2.006290124390748E-4</v>
      </c>
      <c r="BE145" s="49">
        <f>_xll.qlTenorBasisForwardRate($X$17,BC145,_xll.ohTrigger(trigger,$X$24))*_xll.qlInterpolationInterpolate($AJ$1,BC145,,trigger)</f>
        <v>2.0626447889905973E-4</v>
      </c>
      <c r="BF145" s="49">
        <f>_xll.qlIndexFixing($X$9,_xll.qlInterestRateIndexFixingDate($X$9,BC145,trigger),TRUE,trigger)</f>
        <v>2.0804862885454297E-4</v>
      </c>
      <c r="BG145" s="104">
        <f t="shared" si="20"/>
        <v>7.4196164154681665E-2</v>
      </c>
    </row>
    <row r="146" spans="27:59" x14ac:dyDescent="0.2">
      <c r="AA146" s="1">
        <f t="shared" si="21"/>
        <v>143</v>
      </c>
      <c r="AB146" s="44" t="str">
        <f t="shared" si="22"/>
        <v>143M</v>
      </c>
      <c r="AC146" s="45">
        <f>_xll.qlCalendarAdvance(calendar,$AC$3,AB146,,,trigger)</f>
        <v>46632</v>
      </c>
      <c r="AD146" s="45">
        <f>_xll.qlInterestRateIndexMaturity($X$9,AC146,trigger)</f>
        <v>46814</v>
      </c>
      <c r="AE146" s="49">
        <f>_xll.qlTenorBasisValue($X$17,AC146,_xll.ohTrigger(trigger,$X$24))</f>
        <v>1.5415698729100531E-3</v>
      </c>
      <c r="AF146" s="49">
        <f>_xll.qlTenorBasisForwardRate($X$17,AC146,_xll.ohTrigger(trigger,$X$24))</f>
        <v>2.1289231103686287E-2</v>
      </c>
      <c r="AG146" s="49">
        <f>_xll.qlTenorBasisForwardRate2($X$17,AC146,AD146,_xll.ohTrigger(trigger,$X$24))</f>
        <v>2.1289231103686287E-2</v>
      </c>
      <c r="AH146" s="49">
        <f>_xll.qlIndexFixing($X$9,_xll.qlInterestRateIndexFixingDate($X$9,AC146,trigger),TRUE,trigger)</f>
        <v>2.1342638478034345E-2</v>
      </c>
      <c r="AI146" s="52">
        <f t="shared" si="18"/>
        <v>-0.53407374348057868</v>
      </c>
      <c r="AJ146" s="52">
        <f t="shared" si="19"/>
        <v>1.0025086567987329</v>
      </c>
      <c r="BC146" s="45">
        <f>_xll.qlCalendarAdvance(calendar,BC145,"1D",,,trigger)</f>
        <v>42486</v>
      </c>
      <c r="BD146" s="49">
        <f>_xll.qlTenorBasisForwardRate($X$17,BC146,_xll.ohTrigger(trigger,$X$24))</f>
        <v>2.0106834213301053E-4</v>
      </c>
      <c r="BE146" s="49">
        <f>_xll.qlTenorBasisForwardRate($X$17,BC146,_xll.ohTrigger(trigger,$X$24))*_xll.qlInterpolationInterpolate($AJ$1,BC146,,trigger)</f>
        <v>2.0668885810558332E-4</v>
      </c>
      <c r="BF146" s="49">
        <f>_xll.qlIndexFixing($X$9,_xll.qlInterestRateIndexFixingDate($X$9,BC146,trigger),TRUE,trigger)</f>
        <v>2.0838118708773487E-4</v>
      </c>
      <c r="BG146" s="104">
        <f t="shared" si="20"/>
        <v>7.3128449547243388E-2</v>
      </c>
    </row>
    <row r="147" spans="27:59" x14ac:dyDescent="0.2">
      <c r="AA147" s="1">
        <f t="shared" si="21"/>
        <v>144</v>
      </c>
      <c r="AB147" s="44" t="str">
        <f t="shared" si="22"/>
        <v>144M</v>
      </c>
      <c r="AC147" s="45">
        <f>_xll.qlCalendarAdvance(calendar,$AC$3,AB147,,,trigger)</f>
        <v>46664</v>
      </c>
      <c r="AD147" s="45">
        <f>_xll.qlInterestRateIndexMaturity($X$9,AC147,trigger)</f>
        <v>46847</v>
      </c>
      <c r="AE147" s="49">
        <f>_xll.qlTenorBasisValue($X$17,AC147,_xll.ohTrigger(trigger,$X$24))</f>
        <v>1.5271058500944869E-3</v>
      </c>
      <c r="AF147" s="49">
        <f>_xll.qlTenorBasisForwardRate($X$17,AC147,_xll.ohTrigger(trigger,$X$24))</f>
        <v>2.133375305942501E-2</v>
      </c>
      <c r="AG147" s="49">
        <f>_xll.qlTenorBasisForwardRate2($X$17,AC147,AD147,_xll.ohTrigger(trigger,$X$24))</f>
        <v>2.133375305942501E-2</v>
      </c>
      <c r="AH147" s="49">
        <f>_xll.qlIndexFixing($X$9,_xll.qlInterestRateIndexFixingDate($X$9,AC147,trigger),TRUE,trigger)</f>
        <v>2.13697865366596E-2</v>
      </c>
      <c r="AI147" s="52">
        <f t="shared" si="18"/>
        <v>-0.36033477234589939</v>
      </c>
      <c r="AJ147" s="52">
        <f t="shared" si="19"/>
        <v>1.0016890360141613</v>
      </c>
      <c r="BC147" s="45">
        <f>_xll.qlCalendarAdvance(calendar,BC146,"1D",,,trigger)</f>
        <v>42487</v>
      </c>
      <c r="BD147" s="49">
        <f>_xll.qlTenorBasisForwardRate($X$17,BC147,_xll.ohTrigger(trigger,$X$24))</f>
        <v>2.0152137838676777E-4</v>
      </c>
      <c r="BE147" s="49">
        <f>_xll.qlTenorBasisForwardRate($X$17,BC147,_xll.ohTrigger(trigger,$X$24))*_xll.qlInterpolationInterpolate($AJ$1,BC147,,trigger)</f>
        <v>2.0712720589499863E-4</v>
      </c>
      <c r="BF147" s="49">
        <f>_xll.qlIndexFixing($X$9,_xll.qlInterestRateIndexFixingDate($X$9,BC147,trigger),TRUE,trigger)</f>
        <v>2.08697352696838E-4</v>
      </c>
      <c r="BG147" s="104">
        <f t="shared" si="20"/>
        <v>7.1759743100702295E-2</v>
      </c>
    </row>
    <row r="148" spans="27:59" x14ac:dyDescent="0.2">
      <c r="AA148" s="1">
        <f t="shared" si="21"/>
        <v>145</v>
      </c>
      <c r="AB148" s="44" t="str">
        <f t="shared" si="22"/>
        <v>145M</v>
      </c>
      <c r="AC148" s="45">
        <f>_xll.qlCalendarAdvance(calendar,$AC$3,AB148,,,trigger)</f>
        <v>46693</v>
      </c>
      <c r="AD148" s="45">
        <f>_xll.qlInterestRateIndexMaturity($X$9,AC148,trigger)</f>
        <v>46875</v>
      </c>
      <c r="AE148" s="49">
        <f>_xll.qlTenorBasisValue($X$17,AC148,_xll.ohTrigger(trigger,$X$24))</f>
        <v>1.5140822728670017E-3</v>
      </c>
      <c r="AF148" s="49">
        <f>_xll.qlTenorBasisForwardRate($X$17,AC148,_xll.ohTrigger(trigger,$X$24))</f>
        <v>2.1369701328546566E-2</v>
      </c>
      <c r="AG148" s="49">
        <f>_xll.qlTenorBasisForwardRate2($X$17,AC148,AD148,_xll.ohTrigger(trigger,$X$24))</f>
        <v>2.1369701328546566E-2</v>
      </c>
      <c r="AH148" s="49">
        <f>_xll.qlIndexFixing($X$9,_xll.qlInterestRateIndexFixingDate($X$9,AC148,trigger),TRUE,trigger)</f>
        <v>2.1390986173831981E-2</v>
      </c>
      <c r="AI148" s="52">
        <f t="shared" si="18"/>
        <v>-0.21284845285414467</v>
      </c>
      <c r="AJ148" s="52">
        <f t="shared" si="19"/>
        <v>1.000996029142297</v>
      </c>
      <c r="BC148" s="45">
        <f>_xll.qlCalendarAdvance(calendar,BC147,"1D",,,trigger)</f>
        <v>42488</v>
      </c>
      <c r="BD148" s="49">
        <f>_xll.qlTenorBasisForwardRate($X$17,BC148,_xll.ohTrigger(trigger,$X$24))</f>
        <v>2.0198823010820203E-4</v>
      </c>
      <c r="BE148" s="49">
        <f>_xll.qlTenorBasisForwardRate($X$17,BC148,_xll.ohTrigger(trigger,$X$24))*_xll.qlInterpolationInterpolate($AJ$1,BC148,,trigger)</f>
        <v>2.0757962860879205E-4</v>
      </c>
      <c r="BF148" s="49">
        <f>_xll.qlIndexFixing($X$9,_xll.qlInterestRateIndexFixingDate($X$9,BC148,trigger),TRUE,trigger)</f>
        <v>2.0899558880980201E-4</v>
      </c>
      <c r="BG148" s="104">
        <f t="shared" si="20"/>
        <v>7.0073587015999805E-2</v>
      </c>
    </row>
    <row r="149" spans="27:59" x14ac:dyDescent="0.2">
      <c r="AA149" s="1">
        <f t="shared" si="21"/>
        <v>146</v>
      </c>
      <c r="AB149" s="44" t="str">
        <f t="shared" si="22"/>
        <v>146M</v>
      </c>
      <c r="AC149" s="45">
        <f>_xll.qlCalendarAdvance(calendar,$AC$3,AB149,,,trigger)</f>
        <v>46723</v>
      </c>
      <c r="AD149" s="45">
        <f>_xll.qlInterestRateIndexMaturity($X$9,AC149,trigger)</f>
        <v>46906</v>
      </c>
      <c r="AE149" s="49">
        <f>_xll.qlTenorBasisValue($X$17,AC149,_xll.ohTrigger(trigger,$X$24))</f>
        <v>1.5006948013768498E-3</v>
      </c>
      <c r="AF149" s="49">
        <f>_xll.qlTenorBasisForwardRate($X$17,AC149,_xll.ohTrigger(trigger,$X$24))</f>
        <v>2.1407239224609475E-2</v>
      </c>
      <c r="AG149" s="49">
        <f>_xll.qlTenorBasisForwardRate2($X$17,AC149,AD149,_xll.ohTrigger(trigger,$X$24))</f>
        <v>2.1407239224609475E-2</v>
      </c>
      <c r="AH149" s="49">
        <f>_xll.qlIndexFixing($X$9,_xll.qlInterestRateIndexFixingDate($X$9,AC149,trigger),TRUE,trigger)</f>
        <v>2.1413451169767082E-2</v>
      </c>
      <c r="AI149" s="52">
        <f t="shared" si="18"/>
        <v>-6.2119451576074514E-2</v>
      </c>
      <c r="AJ149" s="52">
        <f t="shared" si="19"/>
        <v>1.0002901796486894</v>
      </c>
      <c r="BC149" s="45">
        <f>_xll.qlCalendarAdvance(calendar,BC148,"1D",,,trigger)</f>
        <v>42489</v>
      </c>
      <c r="BD149" s="49">
        <f>_xll.qlTenorBasisForwardRate($X$17,BC149,_xll.ohTrigger(trigger,$X$24))</f>
        <v>2.0333394924339487E-4</v>
      </c>
      <c r="BE149" s="49">
        <f>_xll.qlTenorBasisForwardRate($X$17,BC149,_xll.ohTrigger(trigger,$X$24))*_xll.qlInterpolationInterpolate($AJ$1,BC149,,trigger)</f>
        <v>2.0893500135289722E-4</v>
      </c>
      <c r="BF149" s="49">
        <f>_xll.qlIndexFixing($X$9,_xll.qlInterestRateIndexFixingDate($X$9,BC149,trigger),TRUE,trigger)</f>
        <v>2.099130793934753E-4</v>
      </c>
      <c r="BG149" s="104">
        <f t="shared" si="20"/>
        <v>6.5791301500804297E-2</v>
      </c>
    </row>
    <row r="150" spans="27:59" x14ac:dyDescent="0.2">
      <c r="AA150" s="1">
        <f t="shared" si="21"/>
        <v>147</v>
      </c>
      <c r="AB150" s="44" t="str">
        <f t="shared" si="22"/>
        <v>147M</v>
      </c>
      <c r="AC150" s="45">
        <f>_xll.qlCalendarAdvance(calendar,$AC$3,AB150,,,trigger)</f>
        <v>46755</v>
      </c>
      <c r="AD150" s="45">
        <f>_xll.qlInterestRateIndexMaturity($X$9,AC150,trigger)</f>
        <v>46937</v>
      </c>
      <c r="AE150" s="49">
        <f>_xll.qlTenorBasisValue($X$17,AC150,_xll.ohTrigger(trigger,$X$24))</f>
        <v>1.486511064519834E-3</v>
      </c>
      <c r="AF150" s="49">
        <f>_xll.qlTenorBasisForwardRate($X$17,AC150,_xll.ohTrigger(trigger,$X$24))</f>
        <v>2.1442443533637234E-2</v>
      </c>
      <c r="AG150" s="49">
        <f>_xll.qlTenorBasisForwardRate2($X$17,AC150,AD150,_xll.ohTrigger(trigger,$X$24))</f>
        <v>2.1442443533637234E-2</v>
      </c>
      <c r="AH150" s="49">
        <f>_xll.qlIndexFixing($X$9,_xll.qlInterestRateIndexFixingDate($X$9,AC150,trigger),TRUE,trigger)</f>
        <v>2.1433805975296569E-2</v>
      </c>
      <c r="AI150" s="52">
        <f t="shared" si="18"/>
        <v>8.6375583406642087E-2</v>
      </c>
      <c r="AJ150" s="52">
        <f t="shared" si="19"/>
        <v>0.9995971747190513</v>
      </c>
      <c r="BC150" s="45">
        <f>_xll.qlCalendarAdvance(calendar,BC149,"1D",,,trigger)</f>
        <v>42492</v>
      </c>
      <c r="BD150" s="49">
        <f>_xll.qlTenorBasisForwardRate($X$17,BC150,_xll.ohTrigger(trigger,$X$24))</f>
        <v>2.0445141605576877E-4</v>
      </c>
      <c r="BE150" s="49">
        <f>_xll.qlTenorBasisForwardRate($X$17,BC150,_xll.ohTrigger(trigger,$X$24))*_xll.qlInterpolationInterpolate($AJ$1,BC150,,trigger)</f>
        <v>2.0999999999981179E-4</v>
      </c>
      <c r="BF150" s="49">
        <f>_xll.qlIndexFixing($X$9,_xll.qlInterestRateIndexFixingDate($X$9,BC150,trigger),TRUE,trigger)</f>
        <v>2.0999999999981179E-4</v>
      </c>
      <c r="BG150" s="104">
        <f t="shared" si="20"/>
        <v>5.5485839440430174E-2</v>
      </c>
    </row>
    <row r="151" spans="27:59" x14ac:dyDescent="0.2">
      <c r="AA151" s="1">
        <f t="shared" si="21"/>
        <v>148</v>
      </c>
      <c r="AB151" s="44" t="str">
        <f t="shared" si="22"/>
        <v>148M</v>
      </c>
      <c r="AC151" s="45">
        <f>_xll.qlCalendarAdvance(calendar,$AC$3,AB151,,,trigger)</f>
        <v>46785</v>
      </c>
      <c r="AD151" s="45">
        <f>_xll.qlInterestRateIndexMaturity($X$9,AC151,trigger)</f>
        <v>46967</v>
      </c>
      <c r="AE151" s="49">
        <f>_xll.qlTenorBasisValue($X$17,AC151,_xll.ohTrigger(trigger,$X$24))</f>
        <v>1.473304682715429E-3</v>
      </c>
      <c r="AF151" s="49">
        <f>_xll.qlTenorBasisForwardRate($X$17,AC151,_xll.ohTrigger(trigger,$X$24))</f>
        <v>2.1474321432444481E-2</v>
      </c>
      <c r="AG151" s="49">
        <f>_xll.qlTenorBasisForwardRate2($X$17,AC151,AD151,_xll.ohTrigger(trigger,$X$24))</f>
        <v>2.1474321432444481E-2</v>
      </c>
      <c r="AH151" s="49">
        <f>_xll.qlIndexFixing($X$9,_xll.qlInterestRateIndexFixingDate($X$9,AC151,trigger),TRUE,trigger)</f>
        <v>2.1452253081962514E-2</v>
      </c>
      <c r="AI151" s="52">
        <f t="shared" si="18"/>
        <v>0.22068350481966453</v>
      </c>
      <c r="AJ151" s="52">
        <f t="shared" si="19"/>
        <v>0.99897233770336391</v>
      </c>
      <c r="BC151" s="45">
        <f>_xll.qlCalendarAdvance(calendar,BC150,"1D",,,trigger)</f>
        <v>42493</v>
      </c>
      <c r="BD151" s="49">
        <f>_xll.qlTenorBasisForwardRate($X$17,BC151,_xll.ohTrigger(trigger,$X$24))</f>
        <v>2.0499705626617434E-4</v>
      </c>
      <c r="BE151" s="49">
        <f>_xll.qlTenorBasisForwardRate($X$17,BC151,_xll.ohTrigger(trigger,$X$24))*_xll.qlInterpolationInterpolate($AJ$1,BC151,,trigger)</f>
        <v>2.0987899630935751E-4</v>
      </c>
      <c r="BF151" s="49">
        <f>_xll.qlIndexFixing($X$9,_xll.qlInterestRateIndexFixingDate($X$9,BC151,trigger),TRUE,trigger)</f>
        <v>2.1005419630681923E-4</v>
      </c>
      <c r="BG151" s="104">
        <f t="shared" si="20"/>
        <v>5.0571400406448953E-2</v>
      </c>
    </row>
    <row r="152" spans="27:59" x14ac:dyDescent="0.2">
      <c r="AA152" s="1">
        <f t="shared" si="21"/>
        <v>149</v>
      </c>
      <c r="AB152" s="44" t="str">
        <f t="shared" si="22"/>
        <v>149M</v>
      </c>
      <c r="AC152" s="45">
        <f>_xll.qlCalendarAdvance(calendar,$AC$3,AB152,,,trigger)</f>
        <v>46814</v>
      </c>
      <c r="AD152" s="45">
        <f>_xll.qlInterestRateIndexMaturity($X$9,AC152,trigger)</f>
        <v>47000</v>
      </c>
      <c r="AE152" s="49">
        <f>_xll.qlTenorBasisValue($X$17,AC152,_xll.ohTrigger(trigger,$X$24))</f>
        <v>1.4606226594614164E-3</v>
      </c>
      <c r="AF152" s="49">
        <f>_xll.qlTenorBasisForwardRate($X$17,AC152,_xll.ohTrigger(trigger,$X$24))</f>
        <v>2.1507400630239266E-2</v>
      </c>
      <c r="AG152" s="49">
        <f>_xll.qlTenorBasisForwardRate2($X$17,AC152,AD152,_xll.ohTrigger(trigger,$X$24))</f>
        <v>2.1507400630239266E-2</v>
      </c>
      <c r="AH152" s="49">
        <f>_xll.qlIndexFixing($X$9,_xll.qlInterestRateIndexFixingDate($X$9,AC152,trigger),TRUE,trigger)</f>
        <v>2.1472209077561727E-2</v>
      </c>
      <c r="AI152" s="52">
        <f t="shared" si="18"/>
        <v>0.35191552677539539</v>
      </c>
      <c r="AJ152" s="52">
        <f t="shared" si="19"/>
        <v>0.99836374681987095</v>
      </c>
      <c r="BC152" s="45">
        <f>_xll.qlCalendarAdvance(calendar,BC151,"1D",,,trigger)</f>
        <v>42494</v>
      </c>
      <c r="BD152" s="49">
        <f>_xll.qlTenorBasisForwardRate($X$17,BC152,_xll.ohTrigger(trigger,$X$24))</f>
        <v>2.0555661074544746E-4</v>
      </c>
      <c r="BE152" s="49">
        <f>_xll.qlTenorBasisForwardRate($X$17,BC152,_xll.ohTrigger(trigger,$X$24))*_xll.qlInterpolationInterpolate($AJ$1,BC152,,trigger)</f>
        <v>2.0976856435942623E-4</v>
      </c>
      <c r="BF152" s="49">
        <f>_xll.qlIndexFixing($X$9,_xll.qlInterestRateIndexFixingDate($X$9,BC152,trigger),TRUE,trigger)</f>
        <v>2.1007861000353563E-4</v>
      </c>
      <c r="BG152" s="104">
        <f t="shared" si="20"/>
        <v>4.5219992580881732E-2</v>
      </c>
    </row>
    <row r="153" spans="27:59" x14ac:dyDescent="0.2">
      <c r="AA153" s="1">
        <f t="shared" si="21"/>
        <v>150</v>
      </c>
      <c r="AB153" s="44" t="str">
        <f t="shared" si="22"/>
        <v>150M</v>
      </c>
      <c r="AC153" s="45">
        <f>_xll.qlCalendarAdvance(calendar,$AC$3,AB153,,,trigger)</f>
        <v>46846</v>
      </c>
      <c r="AD153" s="45">
        <f>_xll.qlInterestRateIndexMaturity($X$9,AC153,trigger)</f>
        <v>47029</v>
      </c>
      <c r="AE153" s="49">
        <f>_xll.qlTenorBasisValue($X$17,AC153,_xll.ohTrigger(trigger,$X$24))</f>
        <v>1.44672528686435E-3</v>
      </c>
      <c r="AF153" s="49">
        <f>_xll.qlTenorBasisForwardRate($X$17,AC153,_xll.ohTrigger(trigger,$X$24))</f>
        <v>2.1533509858743995E-2</v>
      </c>
      <c r="AG153" s="49">
        <f>_xll.qlTenorBasisForwardRate2($X$17,AC153,AD153,_xll.ohTrigger(trigger,$X$24))</f>
        <v>2.1533509858743995E-2</v>
      </c>
      <c r="AH153" s="49">
        <f>_xll.qlIndexFixing($X$9,_xll.qlInterestRateIndexFixingDate($X$9,AC153,trigger),TRUE,trigger)</f>
        <v>2.1486050637152209E-2</v>
      </c>
      <c r="AI153" s="52">
        <f t="shared" si="18"/>
        <v>0.47459221591786283</v>
      </c>
      <c r="AJ153" s="52">
        <f t="shared" si="19"/>
        <v>0.99779602944883994</v>
      </c>
      <c r="BC153" s="45">
        <f>_xll.qlCalendarAdvance(calendar,BC152,"1D",,,trigger)</f>
        <v>42495</v>
      </c>
      <c r="BD153" s="49">
        <f>_xll.qlTenorBasisForwardRate($X$17,BC153,_xll.ohTrigger(trigger,$X$24))</f>
        <v>2.0711971498318487E-4</v>
      </c>
      <c r="BE153" s="49">
        <f>_xll.qlTenorBasisForwardRate($X$17,BC153,_xll.ohTrigger(trigger,$X$24))*_xll.qlInterpolationInterpolate($AJ$1,BC153,,trigger)</f>
        <v>2.106751892342574E-4</v>
      </c>
      <c r="BF153" s="49">
        <f>_xll.qlIndexFixing($X$9,_xll.qlInterestRateIndexFixingDate($X$9,BC153,trigger),TRUE,trigger)</f>
        <v>2.0910314123266256E-4</v>
      </c>
      <c r="BG153" s="104">
        <f t="shared" si="20"/>
        <v>1.9834262494776878E-2</v>
      </c>
    </row>
    <row r="154" spans="27:59" x14ac:dyDescent="0.2">
      <c r="AA154" s="1">
        <f t="shared" si="21"/>
        <v>151</v>
      </c>
      <c r="AB154" s="44" t="str">
        <f t="shared" si="22"/>
        <v>151M</v>
      </c>
      <c r="AC154" s="45">
        <f>_xll.qlCalendarAdvance(calendar,$AC$3,AB154,,,trigger)</f>
        <v>46875</v>
      </c>
      <c r="AD154" s="45">
        <f>_xll.qlInterestRateIndexMaturity($X$9,AC154,trigger)</f>
        <v>47059</v>
      </c>
      <c r="AE154" s="49">
        <f>_xll.qlTenorBasisValue($X$17,AC154,_xll.ohTrigger(trigger,$X$24))</f>
        <v>1.4342188086915115E-3</v>
      </c>
      <c r="AF154" s="49">
        <f>_xll.qlTenorBasisForwardRate($X$17,AC154,_xll.ohTrigger(trigger,$X$24))</f>
        <v>2.155899162904306E-2</v>
      </c>
      <c r="AG154" s="49">
        <f>_xll.qlTenorBasisForwardRate2($X$17,AC154,AD154,_xll.ohTrigger(trigger,$X$24))</f>
        <v>2.155899162904306E-2</v>
      </c>
      <c r="AH154" s="49">
        <f>_xll.qlIndexFixing($X$9,_xll.qlInterestRateIndexFixingDate($X$9,AC154,trigger),TRUE,trigger)</f>
        <v>2.150037318830253E-2</v>
      </c>
      <c r="AI154" s="52">
        <f t="shared" si="18"/>
        <v>0.58618440740530742</v>
      </c>
      <c r="AJ154" s="52">
        <f t="shared" si="19"/>
        <v>0.99728102122079021</v>
      </c>
      <c r="BC154" s="45">
        <f>_xll.qlCalendarAdvance(calendar,BC153,"1D",,,trigger)</f>
        <v>42496</v>
      </c>
      <c r="BD154" s="49">
        <f>_xll.qlTenorBasisForwardRate($X$17,BC154,_xll.ohTrigger(trigger,$X$24))</f>
        <v>2.0721793195246845E-4</v>
      </c>
      <c r="BE154" s="49">
        <f>_xll.qlTenorBasisForwardRate($X$17,BC154,_xll.ohTrigger(trigger,$X$24))*_xll.qlInterpolationInterpolate($AJ$1,BC154,,trigger)</f>
        <v>2.1008625761098903E-4</v>
      </c>
      <c r="BF154" s="49">
        <f>_xll.qlIndexFixing($X$9,_xll.qlInterestRateIndexFixingDate($X$9,BC154,trigger),TRUE,trigger)</f>
        <v>2.0951355197432712E-4</v>
      </c>
      <c r="BG154" s="104">
        <f t="shared" si="20"/>
        <v>2.2956200218586749E-2</v>
      </c>
    </row>
    <row r="155" spans="27:59" x14ac:dyDescent="0.2">
      <c r="AA155" s="1">
        <f t="shared" si="21"/>
        <v>152</v>
      </c>
      <c r="AB155" s="44" t="str">
        <f t="shared" si="22"/>
        <v>152M</v>
      </c>
      <c r="AC155" s="45">
        <f>_xll.qlCalendarAdvance(calendar,$AC$3,AB155,,,trigger)</f>
        <v>46906</v>
      </c>
      <c r="AD155" s="45">
        <f>_xll.qlInterestRateIndexMaturity($X$9,AC155,trigger)</f>
        <v>47091</v>
      </c>
      <c r="AE155" s="49">
        <f>_xll.qlTenorBasisValue($X$17,AC155,_xll.ohTrigger(trigger,$X$24))</f>
        <v>1.4209428400575696E-3</v>
      </c>
      <c r="AF155" s="49">
        <f>_xll.qlTenorBasisForwardRate($X$17,AC155,_xll.ohTrigger(trigger,$X$24))</f>
        <v>2.1583853150498645E-2</v>
      </c>
      <c r="AG155" s="49">
        <f>_xll.qlTenorBasisForwardRate2($X$17,AC155,AD155,_xll.ohTrigger(trigger,$X$24))</f>
        <v>2.1583853150498645E-2</v>
      </c>
      <c r="AH155" s="49">
        <f>_xll.qlIndexFixing($X$9,_xll.qlInterestRateIndexFixingDate($X$9,AC155,trigger),TRUE,trigger)</f>
        <v>2.1514044406522718E-2</v>
      </c>
      <c r="AI155" s="52">
        <f t="shared" si="18"/>
        <v>0.69808743975927068</v>
      </c>
      <c r="AJ155" s="52">
        <f t="shared" si="19"/>
        <v>0.99676569593532871</v>
      </c>
      <c r="BC155" s="45">
        <f>_xll.qlCalendarAdvance(calendar,BC154,"1D",,,trigger)</f>
        <v>42499</v>
      </c>
      <c r="BD155" s="49">
        <f>_xll.qlTenorBasisForwardRate($X$17,BC155,_xll.ohTrigger(trigger,$X$24))</f>
        <v>2.0856405736327643E-4</v>
      </c>
      <c r="BE155" s="49">
        <f>_xll.qlTenorBasisForwardRate($X$17,BC155,_xll.ohTrigger(trigger,$X$24))*_xll.qlInterpolationInterpolate($AJ$1,BC155,,trigger)</f>
        <v>2.0937108796578033E-4</v>
      </c>
      <c r="BF155" s="49">
        <f>_xll.qlIndexFixing($X$9,_xll.qlInterestRateIndexFixingDate($X$9,BC155,trigger),TRUE,trigger)</f>
        <v>2.0985087103976143E-4</v>
      </c>
      <c r="BG155" s="104">
        <f t="shared" si="20"/>
        <v>1.286813676484996E-2</v>
      </c>
    </row>
    <row r="156" spans="27:59" x14ac:dyDescent="0.2">
      <c r="AA156" s="1">
        <f t="shared" si="21"/>
        <v>153</v>
      </c>
      <c r="AB156" s="44" t="str">
        <f t="shared" si="22"/>
        <v>153M</v>
      </c>
      <c r="AC156" s="45">
        <f>_xll.qlCalendarAdvance(calendar,$AC$3,AB156,,,trigger)</f>
        <v>46937</v>
      </c>
      <c r="AD156" s="45">
        <f>_xll.qlInterestRateIndexMaturity($X$9,AC156,trigger)</f>
        <v>47121</v>
      </c>
      <c r="AE156" s="49">
        <f>_xll.qlTenorBasisValue($X$17,AC156,_xll.ohTrigger(trigger,$X$24))</f>
        <v>1.4077634487772515E-3</v>
      </c>
      <c r="AF156" s="49">
        <f>_xll.qlTenorBasisForwardRate($X$17,AC156,_xll.ohTrigger(trigger,$X$24))</f>
        <v>2.1604456796085542E-2</v>
      </c>
      <c r="AG156" s="49">
        <f>_xll.qlTenorBasisForwardRate2($X$17,AC156,AD156,_xll.ohTrigger(trigger,$X$24))</f>
        <v>2.1604456796085542E-2</v>
      </c>
      <c r="AH156" s="49">
        <f>_xll.qlIndexFixing($X$9,_xll.qlInterestRateIndexFixingDate($X$9,AC156,trigger),TRUE,trigger)</f>
        <v>2.1524513685679272E-2</v>
      </c>
      <c r="AI156" s="52">
        <f t="shared" si="18"/>
        <v>0.79943110406269913</v>
      </c>
      <c r="AJ156" s="52">
        <f t="shared" si="19"/>
        <v>0.99629969356967329</v>
      </c>
      <c r="BC156" s="45">
        <f>_xll.qlCalendarAdvance(calendar,BC155,"1D",,,trigger)</f>
        <v>42500</v>
      </c>
      <c r="BD156" s="49">
        <f>_xll.qlTenorBasisForwardRate($X$17,BC156,_xll.ohTrigger(trigger,$X$24))</f>
        <v>2.0920767355492312E-4</v>
      </c>
      <c r="BE156" s="49">
        <f>_xll.qlTenorBasisForwardRate($X$17,BC156,_xll.ohTrigger(trigger,$X$24))*_xll.qlInterpolationInterpolate($AJ$1,BC156,,trigger)</f>
        <v>2.0932174568699755E-4</v>
      </c>
      <c r="BF156" s="49">
        <f>_xll.qlIndexFixing($X$9,_xll.qlInterestRateIndexFixingDate($X$9,BC156,trigger),TRUE,trigger)</f>
        <v>2.0975474810580117E-4</v>
      </c>
      <c r="BG156" s="104">
        <f t="shared" si="20"/>
        <v>5.470745508780509E-3</v>
      </c>
    </row>
    <row r="157" spans="27:59" x14ac:dyDescent="0.2">
      <c r="AA157" s="1">
        <f t="shared" si="21"/>
        <v>154</v>
      </c>
      <c r="AB157" s="44" t="str">
        <f t="shared" si="22"/>
        <v>154M</v>
      </c>
      <c r="AC157" s="45">
        <f>_xll.qlCalendarAdvance(calendar,$AC$3,AB157,,,trigger)</f>
        <v>46967</v>
      </c>
      <c r="AD157" s="45">
        <f>_xll.qlInterestRateIndexMaturity($X$9,AC157,trigger)</f>
        <v>47151</v>
      </c>
      <c r="AE157" s="49">
        <f>_xll.qlTenorBasisValue($X$17,AC157,_xll.ohTrigger(trigger,$X$24))</f>
        <v>1.3951015500671684E-3</v>
      </c>
      <c r="AF157" s="49">
        <f>_xll.qlTenorBasisForwardRate($X$17,AC157,_xll.ohTrigger(trigger,$X$24))</f>
        <v>2.1623139504907709E-2</v>
      </c>
      <c r="AG157" s="49">
        <f>_xll.qlTenorBasisForwardRate2($X$17,AC157,AD157,_xll.ohTrigger(trigger,$X$24))</f>
        <v>2.1623139504907709E-2</v>
      </c>
      <c r="AH157" s="49">
        <f>_xll.qlIndexFixing($X$9,_xll.qlInterestRateIndexFixingDate($X$9,AC157,trigger),TRUE,trigger)</f>
        <v>2.1533921834170841E-2</v>
      </c>
      <c r="AI157" s="52">
        <f t="shared" si="18"/>
        <v>0.89217670736867905</v>
      </c>
      <c r="AJ157" s="52">
        <f t="shared" si="19"/>
        <v>0.99587397238423137</v>
      </c>
      <c r="BC157" s="45">
        <f>_xll.qlCalendarAdvance(calendar,BC156,"1D",,,trigger)</f>
        <v>42501</v>
      </c>
      <c r="BD157" s="49">
        <f>_xll.qlTenorBasisForwardRate($X$17,BC157,_xll.ohTrigger(trigger,$X$24))</f>
        <v>2.0986539603922547E-4</v>
      </c>
      <c r="BE157" s="49">
        <f>_xll.qlTenorBasisForwardRate($X$17,BC157,_xll.ohTrigger(trigger,$X$24))*_xll.qlInterpolationInterpolate($AJ$1,BC157,,trigger)</f>
        <v>2.0928219147762068E-4</v>
      </c>
      <c r="BF157" s="49">
        <f>_xll.qlIndexFixing($X$9,_xll.qlInterestRateIndexFixingDate($X$9,BC157,trigger),TRUE,trigger)</f>
        <v>2.0964822890885996E-4</v>
      </c>
      <c r="BG157" s="104">
        <f t="shared" si="20"/>
        <v>-2.1716713036551102E-3</v>
      </c>
    </row>
    <row r="158" spans="27:59" x14ac:dyDescent="0.2">
      <c r="AA158" s="1">
        <f t="shared" si="21"/>
        <v>155</v>
      </c>
      <c r="AB158" s="44" t="str">
        <f t="shared" si="22"/>
        <v>155M</v>
      </c>
      <c r="AC158" s="45">
        <f>_xll.qlCalendarAdvance(calendar,$AC$3,AB158,,,trigger)</f>
        <v>47000</v>
      </c>
      <c r="AD158" s="45">
        <f>_xll.qlInterestRateIndexMaturity($X$9,AC158,trigger)</f>
        <v>47182</v>
      </c>
      <c r="AE158" s="49">
        <f>_xll.qlTenorBasisValue($X$17,AC158,_xll.ohTrigger(trigger,$X$24))</f>
        <v>1.3812787941717476E-3</v>
      </c>
      <c r="AF158" s="49">
        <f>_xll.qlTenorBasisForwardRate($X$17,AC158,_xll.ohTrigger(trigger,$X$24))</f>
        <v>2.1639461296990584E-2</v>
      </c>
      <c r="AG158" s="49">
        <f>_xll.qlTenorBasisForwardRate2($X$17,AC158,AD158,_xll.ohTrigger(trigger,$X$24))</f>
        <v>2.1639461296990584E-2</v>
      </c>
      <c r="AH158" s="49">
        <f>_xll.qlIndexFixing($X$9,_xll.qlInterestRateIndexFixingDate($X$9,AC158,trigger),TRUE,trigger)</f>
        <v>2.1541089318940585E-2</v>
      </c>
      <c r="AI158" s="52">
        <f t="shared" si="18"/>
        <v>0.9837197804999851</v>
      </c>
      <c r="AJ158" s="52">
        <f t="shared" si="19"/>
        <v>0.9954540468129085</v>
      </c>
      <c r="BC158" s="45">
        <f>_xll.qlCalendarAdvance(calendar,BC157,"1D",,,trigger)</f>
        <v>42502</v>
      </c>
      <c r="BD158" s="49">
        <f>_xll.qlTenorBasisForwardRate($X$17,BC158,_xll.ohTrigger(trigger,$X$24))</f>
        <v>2.116482327878031E-4</v>
      </c>
      <c r="BE158" s="49">
        <f>_xll.qlTenorBasisForwardRate($X$17,BC158,_xll.ohTrigger(trigger,$X$24))*_xll.qlInterpolationInterpolate($AJ$1,BC158,,trigger)</f>
        <v>2.1035651198497024E-4</v>
      </c>
      <c r="BF158" s="49">
        <f>_xll.qlIndexFixing($X$9,_xll.qlInterestRateIndexFixingDate($X$9,BC158,trigger),TRUE,trigger)</f>
        <v>2.077167267389157E-4</v>
      </c>
      <c r="BG158" s="104">
        <f t="shared" si="20"/>
        <v>-3.9315060488874051E-2</v>
      </c>
    </row>
    <row r="159" spans="27:59" x14ac:dyDescent="0.2">
      <c r="AA159" s="1">
        <f t="shared" si="21"/>
        <v>156</v>
      </c>
      <c r="AB159" s="44" t="str">
        <f t="shared" si="22"/>
        <v>156M</v>
      </c>
      <c r="AC159" s="45">
        <f>_xll.qlCalendarAdvance(calendar,$AC$3,AB159,,,trigger)</f>
        <v>47028</v>
      </c>
      <c r="AD159" s="45">
        <f>_xll.qlInterestRateIndexMaturity($X$9,AC159,trigger)</f>
        <v>47211</v>
      </c>
      <c r="AE159" s="49">
        <f>_xll.qlTenorBasisValue($X$17,AC159,_xll.ohTrigger(trigger,$X$24))</f>
        <v>1.369637228769111E-3</v>
      </c>
      <c r="AF159" s="49">
        <f>_xll.qlTenorBasisForwardRate($X$17,AC159,_xll.ohTrigger(trigger,$X$24))</f>
        <v>2.1653626294907614E-2</v>
      </c>
      <c r="AG159" s="49">
        <f>_xll.qlTenorBasisForwardRate2($X$17,AC159,AD159,_xll.ohTrigger(trigger,$X$24))</f>
        <v>2.1653626294907614E-2</v>
      </c>
      <c r="AH159" s="49">
        <f>_xll.qlIndexFixing($X$9,_xll.qlInterestRateIndexFixingDate($X$9,AC159,trigger),TRUE,trigger)</f>
        <v>2.1547768843750936E-2</v>
      </c>
      <c r="AI159" s="52">
        <f t="shared" si="18"/>
        <v>1.0585745115667886</v>
      </c>
      <c r="AJ159" s="52">
        <f t="shared" si="19"/>
        <v>0.99511132917346168</v>
      </c>
      <c r="BC159" s="45">
        <f>_xll.qlCalendarAdvance(calendar,BC158,"1D",,,trigger)</f>
        <v>42503</v>
      </c>
      <c r="BD159" s="49">
        <f>_xll.qlTenorBasisForwardRate($X$17,BC159,_xll.ohTrigger(trigger,$X$24))</f>
        <v>2.1178411646621072E-4</v>
      </c>
      <c r="BE159" s="49">
        <f>_xll.qlTenorBasisForwardRate($X$17,BC159,_xll.ohTrigger(trigger,$X$24))*_xll.qlInterpolationInterpolate($AJ$1,BC159,,trigger)</f>
        <v>2.0978755280542458E-4</v>
      </c>
      <c r="BF159" s="49">
        <f>_xll.qlIndexFixing($X$9,_xll.qlInterestRateIndexFixingDate($X$9,BC159,trigger),TRUE,trigger)</f>
        <v>2.0848776444330191E-4</v>
      </c>
      <c r="BG159" s="104">
        <f t="shared" si="20"/>
        <v>-3.2963520229088057E-2</v>
      </c>
    </row>
    <row r="160" spans="27:59" x14ac:dyDescent="0.2">
      <c r="AA160" s="1">
        <f t="shared" si="21"/>
        <v>157</v>
      </c>
      <c r="AB160" s="44" t="str">
        <f t="shared" si="22"/>
        <v>157M</v>
      </c>
      <c r="AC160" s="45">
        <f>_xll.qlCalendarAdvance(calendar,$AC$3,AB160,,,trigger)</f>
        <v>47059</v>
      </c>
      <c r="AD160" s="45">
        <f>_xll.qlInterestRateIndexMaturity($X$9,AC160,trigger)</f>
        <v>47240</v>
      </c>
      <c r="AE160" s="49">
        <f>_xll.qlTenorBasisValue($X$17,AC160,_xll.ohTrigger(trigger,$X$24))</f>
        <v>1.3568416251386545E-3</v>
      </c>
      <c r="AF160" s="49">
        <f>_xll.qlTenorBasisForwardRate($X$17,AC160,_xll.ohTrigger(trigger,$X$24))</f>
        <v>2.1664559003003798E-2</v>
      </c>
      <c r="AG160" s="49">
        <f>_xll.qlTenorBasisForwardRate2($X$17,AC160,AD160,_xll.ohTrigger(trigger,$X$24))</f>
        <v>2.1664559003003798E-2</v>
      </c>
      <c r="AH160" s="49">
        <f>_xll.qlIndexFixing($X$9,_xll.qlInterestRateIndexFixingDate($X$9,AC160,trigger),TRUE,trigger)</f>
        <v>2.1551469550883159E-2</v>
      </c>
      <c r="AI160" s="52">
        <f t="shared" si="18"/>
        <v>1.1308945212063979</v>
      </c>
      <c r="AJ160" s="52">
        <f t="shared" si="19"/>
        <v>0.99477997903834736</v>
      </c>
      <c r="BC160" s="45">
        <f>_xll.qlCalendarAdvance(calendar,BC159,"1D",,,trigger)</f>
        <v>42506</v>
      </c>
      <c r="BD160" s="49">
        <f>_xll.qlTenorBasisForwardRate($X$17,BC160,_xll.ohTrigger(trigger,$X$24))</f>
        <v>2.1336656279139548E-4</v>
      </c>
      <c r="BE160" s="49">
        <f>_xll.qlTenorBasisForwardRate($X$17,BC160,_xll.ohTrigger(trigger,$X$24))*_xll.qlInterpolationInterpolate($AJ$1,BC160,,trigger)</f>
        <v>2.0922725910988408E-4</v>
      </c>
      <c r="BF160" s="49">
        <f>_xll.qlIndexFixing($X$9,_xll.qlInterestRateIndexFixingDate($X$9,BC160,trigger),TRUE,trigger)</f>
        <v>2.0905662068601441E-4</v>
      </c>
      <c r="BG160" s="104">
        <f t="shared" si="20"/>
        <v>-4.3099421053810691E-2</v>
      </c>
    </row>
    <row r="161" spans="27:59" x14ac:dyDescent="0.2">
      <c r="AA161" s="1">
        <f t="shared" si="21"/>
        <v>158</v>
      </c>
      <c r="AB161" s="44" t="str">
        <f t="shared" si="22"/>
        <v>158M</v>
      </c>
      <c r="AC161" s="45">
        <f>_xll.qlCalendarAdvance(calendar,$AC$3,AB161,,,trigger)</f>
        <v>47091</v>
      </c>
      <c r="AD161" s="45">
        <f>_xll.qlInterestRateIndexMaturity($X$9,AC161,trigger)</f>
        <v>47273</v>
      </c>
      <c r="AE161" s="49">
        <f>_xll.qlTenorBasisValue($X$17,AC161,_xll.ohTrigger(trigger,$X$24))</f>
        <v>1.3437363444273182E-3</v>
      </c>
      <c r="AF161" s="49">
        <f>_xll.qlTenorBasisForwardRate($X$17,AC161,_xll.ohTrigger(trigger,$X$24))</f>
        <v>2.167590429361935E-2</v>
      </c>
      <c r="AG161" s="49">
        <f>_xll.qlTenorBasisForwardRate2($X$17,AC161,AD161,_xll.ohTrigger(trigger,$X$24))</f>
        <v>2.167590429361935E-2</v>
      </c>
      <c r="AH161" s="49">
        <f>_xll.qlIndexFixing($X$9,_xll.qlInterestRateIndexFixingDate($X$9,AC161,trigger),TRUE,trigger)</f>
        <v>2.1555762295736365E-2</v>
      </c>
      <c r="AI161" s="52">
        <f t="shared" si="18"/>
        <v>1.2014199788298527</v>
      </c>
      <c r="AJ161" s="52">
        <f t="shared" si="19"/>
        <v>0.99445734783400241</v>
      </c>
      <c r="BC161" s="45">
        <f>_xll.qlCalendarAdvance(calendar,BC160,"1D",,,trigger)</f>
        <v>42507</v>
      </c>
      <c r="BD161" s="49">
        <f>_xll.qlTenorBasisForwardRate($X$17,BC161,_xll.ohTrigger(trigger,$X$24))</f>
        <v>2.1410949898005151E-4</v>
      </c>
      <c r="BE161" s="49">
        <f>_xll.qlTenorBasisForwardRate($X$17,BC161,_xll.ohTrigger(trigger,$X$24))*_xll.qlInterpolationInterpolate($AJ$1,BC161,,trigger)</f>
        <v>2.0924403877840692E-4</v>
      </c>
      <c r="BF161" s="49">
        <f>_xll.qlIndexFixing($X$9,_xll.qlInterestRateIndexFixingDate($X$9,BC161,trigger),TRUE,trigger)</f>
        <v>2.0894588292835509E-4</v>
      </c>
      <c r="BG161" s="104">
        <f t="shared" si="20"/>
        <v>-5.1636160516964229E-2</v>
      </c>
    </row>
    <row r="162" spans="27:59" x14ac:dyDescent="0.2">
      <c r="AA162" s="1">
        <f t="shared" si="21"/>
        <v>159</v>
      </c>
      <c r="AB162" s="44" t="str">
        <f t="shared" si="22"/>
        <v>159M</v>
      </c>
      <c r="AC162" s="45">
        <f>_xll.qlCalendarAdvance(calendar,$AC$3,AB162,,,trigger)</f>
        <v>47120</v>
      </c>
      <c r="AD162" s="45">
        <f>_xll.qlInterestRateIndexMaturity($X$9,AC162,trigger)</f>
        <v>47301</v>
      </c>
      <c r="AE162" s="49">
        <f>_xll.qlTenorBasisValue($X$17,AC162,_xll.ohTrigger(trigger,$X$24))</f>
        <v>1.331950351531644E-3</v>
      </c>
      <c r="AF162" s="49">
        <f>_xll.qlTenorBasisForwardRate($X$17,AC162,_xll.ohTrigger(trigger,$X$24))</f>
        <v>2.1682613622092409E-2</v>
      </c>
      <c r="AG162" s="49">
        <f>_xll.qlTenorBasisForwardRate2($X$17,AC162,AD162,_xll.ohTrigger(trigger,$X$24))</f>
        <v>2.1682613622092409E-2</v>
      </c>
      <c r="AH162" s="49">
        <f>_xll.qlIndexFixing($X$9,_xll.qlInterestRateIndexFixingDate($X$9,AC162,trigger),TRUE,trigger)</f>
        <v>2.1556935180577406E-2</v>
      </c>
      <c r="AI162" s="52">
        <f t="shared" si="18"/>
        <v>1.2567844151500225</v>
      </c>
      <c r="AJ162" s="52">
        <f t="shared" si="19"/>
        <v>0.99420372268281587</v>
      </c>
      <c r="BC162" s="45">
        <f>_xll.qlCalendarAdvance(calendar,BC161,"1D",,,trigger)</f>
        <v>42508</v>
      </c>
      <c r="BD162" s="49">
        <f>_xll.qlTenorBasisForwardRate($X$17,BC162,_xll.ohTrigger(trigger,$X$24))</f>
        <v>2.1486673343562582E-4</v>
      </c>
      <c r="BE162" s="49">
        <f>_xll.qlTenorBasisForwardRate($X$17,BC162,_xll.ohTrigger(trigger,$X$24))*_xll.qlInterpolationInterpolate($AJ$1,BC162,,trigger)</f>
        <v>2.0926980492485219E-4</v>
      </c>
      <c r="BF162" s="49">
        <f>_xll.qlIndexFixing($X$9,_xll.qlInterestRateIndexFixingDate($X$9,BC162,trigger),TRUE,trigger)</f>
        <v>2.0884413524112296E-4</v>
      </c>
      <c r="BG162" s="104">
        <f t="shared" si="20"/>
        <v>-6.0225981945028609E-2</v>
      </c>
    </row>
    <row r="163" spans="27:59" x14ac:dyDescent="0.2">
      <c r="AA163" s="1">
        <f t="shared" si="21"/>
        <v>160</v>
      </c>
      <c r="AB163" s="44" t="str">
        <f t="shared" si="22"/>
        <v>160M</v>
      </c>
      <c r="AC163" s="45">
        <f>_xll.qlCalendarAdvance(calendar,$AC$3,AB163,,,trigger)</f>
        <v>47151</v>
      </c>
      <c r="AD163" s="45">
        <f>_xll.qlInterestRateIndexMaturity($X$9,AC163,trigger)</f>
        <v>47332</v>
      </c>
      <c r="AE163" s="49">
        <f>_xll.qlTenorBasisValue($X$17,AC163,_xll.ohTrigger(trigger,$X$24))</f>
        <v>1.3194470549856654E-3</v>
      </c>
      <c r="AF163" s="49">
        <f>_xll.qlTenorBasisForwardRate($X$17,AC163,_xll.ohTrigger(trigger,$X$24))</f>
        <v>2.1688364624364381E-2</v>
      </c>
      <c r="AG163" s="49">
        <f>_xll.qlTenorBasisForwardRate2($X$17,AC163,AD163,_xll.ohTrigger(trigger,$X$24))</f>
        <v>2.1688364624364381E-2</v>
      </c>
      <c r="AH163" s="49">
        <f>_xll.qlIndexFixing($X$9,_xll.qlInterestRateIndexFixingDate($X$9,AC163,trigger),TRUE,trigger)</f>
        <v>2.1557364586286629E-2</v>
      </c>
      <c r="AI163" s="52">
        <f t="shared" si="18"/>
        <v>1.3100003807775193</v>
      </c>
      <c r="AJ163" s="52">
        <f t="shared" si="19"/>
        <v>0.99395989322631595</v>
      </c>
      <c r="BC163" s="45">
        <f>_xll.qlCalendarAdvance(calendar,BC162,"1D",,,trigger)</f>
        <v>42509</v>
      </c>
      <c r="BD163" s="49">
        <f>_xll.qlTenorBasisForwardRate($X$17,BC163,_xll.ohTrigger(trigger,$X$24))</f>
        <v>2.1686334510312967E-4</v>
      </c>
      <c r="BE163" s="49">
        <f>_xll.qlTenorBasisForwardRate($X$17,BC163,_xll.ohTrigger(trigger,$X$24))*_xll.qlInterpolationInterpolate($AJ$1,BC163,,trigger)</f>
        <v>2.1049351017967465E-4</v>
      </c>
      <c r="BF163" s="49">
        <f>_xll.qlIndexFixing($X$9,_xll.qlInterestRateIndexFixingDate($X$9,BC163,trigger),TRUE,trigger)</f>
        <v>2.069951770595553E-4</v>
      </c>
      <c r="BG163" s="104">
        <f t="shared" si="20"/>
        <v>-9.8681680435743699E-2</v>
      </c>
    </row>
    <row r="164" spans="27:59" x14ac:dyDescent="0.2">
      <c r="AA164" s="1">
        <f t="shared" si="21"/>
        <v>161</v>
      </c>
      <c r="AB164" s="44" t="str">
        <f t="shared" si="22"/>
        <v>161M</v>
      </c>
      <c r="AC164" s="45">
        <f>_xll.qlCalendarAdvance(calendar,$AC$3,AB164,,,trigger)</f>
        <v>47179</v>
      </c>
      <c r="AD164" s="45">
        <f>_xll.qlInterestRateIndexMaturity($X$9,AC164,trigger)</f>
        <v>47364</v>
      </c>
      <c r="AE164" s="49">
        <f>_xll.qlTenorBasisValue($X$17,AC164,_xll.ohTrigger(trigger,$X$24))</f>
        <v>1.3082387326721252E-3</v>
      </c>
      <c r="AF164" s="49">
        <f>_xll.qlTenorBasisForwardRate($X$17,AC164,_xll.ohTrigger(trigger,$X$24))</f>
        <v>2.1694191415218625E-2</v>
      </c>
      <c r="AG164" s="49">
        <f>_xll.qlTenorBasisForwardRate2($X$17,AC164,AD164,_xll.ohTrigger(trigger,$X$24))</f>
        <v>2.1694191415218625E-2</v>
      </c>
      <c r="AH164" s="49">
        <f>_xll.qlIndexFixing($X$9,_xll.qlInterestRateIndexFixingDate($X$9,AC164,trigger),TRUE,trigger)</f>
        <v>2.1558745368846392E-2</v>
      </c>
      <c r="AI164" s="52">
        <f t="shared" si="18"/>
        <v>1.3544604637223332</v>
      </c>
      <c r="AJ164" s="52">
        <f t="shared" si="19"/>
        <v>0.99375657549157526</v>
      </c>
      <c r="BC164" s="45">
        <f>_xll.qlCalendarAdvance(calendar,BC163,"1D",,,trigger)</f>
        <v>42510</v>
      </c>
      <c r="BD164" s="49">
        <f>_xll.qlTenorBasisForwardRate($X$17,BC164,_xll.ohTrigger(trigger,$X$24))</f>
        <v>2.1704186334710893E-4</v>
      </c>
      <c r="BE164" s="49">
        <f>_xll.qlTenorBasisForwardRate($X$17,BC164,_xll.ohTrigger(trigger,$X$24))*_xll.qlInterpolationInterpolate($AJ$1,BC164,,trigger)</f>
        <v>2.0994529352201164E-4</v>
      </c>
      <c r="BF164" s="49">
        <f>_xll.qlIndexFixing($X$9,_xll.qlInterestRateIndexFixingDate($X$9,BC164,trigger),TRUE,trigger)</f>
        <v>2.0781281612725379E-4</v>
      </c>
      <c r="BG164" s="104">
        <f t="shared" si="20"/>
        <v>-9.2290472198551451E-2</v>
      </c>
    </row>
    <row r="165" spans="27:59" x14ac:dyDescent="0.2">
      <c r="AA165" s="1">
        <f t="shared" si="21"/>
        <v>162</v>
      </c>
      <c r="AB165" s="44" t="str">
        <f t="shared" si="22"/>
        <v>162M</v>
      </c>
      <c r="AC165" s="45">
        <f>_xll.qlCalendarAdvance(calendar,$AC$3,AB165,,,trigger)</f>
        <v>47211</v>
      </c>
      <c r="AD165" s="45">
        <f>_xll.qlInterestRateIndexMaturity($X$9,AC165,trigger)</f>
        <v>47394</v>
      </c>
      <c r="AE165" s="49">
        <f>_xll.qlTenorBasisValue($X$17,AC165,_xll.ohTrigger(trigger,$X$24))</f>
        <v>1.2955281185147445E-3</v>
      </c>
      <c r="AF165" s="49">
        <f>_xll.qlTenorBasisForwardRate($X$17,AC165,_xll.ohTrigger(trigger,$X$24))</f>
        <v>2.1694173374775274E-2</v>
      </c>
      <c r="AG165" s="49">
        <f>_xll.qlTenorBasisForwardRate2($X$17,AC165,AD165,_xll.ohTrigger(trigger,$X$24))</f>
        <v>2.1694173374775274E-2</v>
      </c>
      <c r="AH165" s="49">
        <f>_xll.qlIndexFixing($X$9,_xll.qlInterestRateIndexFixingDate($X$9,AC165,trigger),TRUE,trigger)</f>
        <v>2.1554824766283964E-2</v>
      </c>
      <c r="AI165" s="52">
        <f t="shared" si="18"/>
        <v>1.3934860849131037</v>
      </c>
      <c r="AJ165" s="52">
        <f t="shared" si="19"/>
        <v>0.99357668042547609</v>
      </c>
      <c r="BC165" s="45">
        <f>_xll.qlCalendarAdvance(calendar,BC164,"1D",,,trigger)</f>
        <v>42513</v>
      </c>
      <c r="BD165" s="49">
        <f>_xll.qlTenorBasisForwardRate($X$17,BC165,_xll.ohTrigger(trigger,$X$24))</f>
        <v>2.1886833939221975E-4</v>
      </c>
      <c r="BE165" s="49">
        <f>_xll.qlTenorBasisForwardRate($X$17,BC165,_xll.ohTrigger(trigger,$X$24))*_xll.qlInterpolationInterpolate($AJ$1,BC165,,trigger)</f>
        <v>2.095293608652098E-4</v>
      </c>
      <c r="BF165" s="49">
        <f>_xll.qlIndexFixing($X$9,_xll.qlInterestRateIndexFixingDate($X$9,BC165,trigger),TRUE,trigger)</f>
        <v>2.0856717944586889E-4</v>
      </c>
      <c r="BG165" s="104">
        <f t="shared" si="20"/>
        <v>-0.10301159946350864</v>
      </c>
    </row>
    <row r="166" spans="27:59" x14ac:dyDescent="0.2">
      <c r="AA166" s="1">
        <f t="shared" si="21"/>
        <v>163</v>
      </c>
      <c r="AB166" s="44" t="str">
        <f t="shared" si="22"/>
        <v>163M</v>
      </c>
      <c r="AC166" s="45">
        <f>_xll.qlCalendarAdvance(calendar,$AC$3,AB166,,,trigger)</f>
        <v>47240</v>
      </c>
      <c r="AD166" s="45">
        <f>_xll.qlInterestRateIndexMaturity($X$9,AC166,trigger)</f>
        <v>47424</v>
      </c>
      <c r="AE166" s="49">
        <f>_xll.qlTenorBasisValue($X$17,AC166,_xll.ohTrigger(trigger,$X$24))</f>
        <v>1.2841003372513914E-3</v>
      </c>
      <c r="AF166" s="49">
        <f>_xll.qlTenorBasisForwardRate($X$17,AC166,_xll.ohTrigger(trigger,$X$24))</f>
        <v>2.169379732015253E-2</v>
      </c>
      <c r="AG166" s="49">
        <f>_xll.qlTenorBasisForwardRate2($X$17,AC166,AD166,_xll.ohTrigger(trigger,$X$24))</f>
        <v>2.169379732015253E-2</v>
      </c>
      <c r="AH166" s="49">
        <f>_xll.qlIndexFixing($X$9,_xll.qlInterestRateIndexFixingDate($X$9,AC166,trigger),TRUE,trigger)</f>
        <v>2.1551417715448506E-2</v>
      </c>
      <c r="AI166" s="52">
        <f t="shared" si="18"/>
        <v>1.4237960470402447</v>
      </c>
      <c r="AJ166" s="52">
        <f t="shared" si="19"/>
        <v>0.99343685189813402</v>
      </c>
      <c r="BC166" s="45">
        <f>_xll.qlCalendarAdvance(calendar,BC165,"1D",,,trigger)</f>
        <v>42514</v>
      </c>
      <c r="BD166" s="49">
        <f>_xll.qlTenorBasisForwardRate($X$17,BC166,_xll.ohTrigger(trigger,$X$24))</f>
        <v>2.1971193924306422E-4</v>
      </c>
      <c r="BE166" s="49">
        <f>_xll.qlTenorBasisForwardRate($X$17,BC166,_xll.ohTrigger(trigger,$X$24))*_xll.qlInterpolationInterpolate($AJ$1,BC166,,trigger)</f>
        <v>2.0960659758782535E-4</v>
      </c>
      <c r="BF166" s="49">
        <f>_xll.qlIndexFixing($X$9,_xll.qlInterestRateIndexFixingDate($X$9,BC166,trigger),TRUE,trigger)</f>
        <v>2.0857753113103013E-4</v>
      </c>
      <c r="BG166" s="104">
        <f t="shared" si="20"/>
        <v>-0.11134408112034096</v>
      </c>
    </row>
    <row r="167" spans="27:59" x14ac:dyDescent="0.2">
      <c r="AA167" s="1">
        <f t="shared" si="21"/>
        <v>164</v>
      </c>
      <c r="AB167" s="44" t="str">
        <f t="shared" si="22"/>
        <v>164M</v>
      </c>
      <c r="AC167" s="45">
        <f>_xll.qlCalendarAdvance(calendar,$AC$3,AB167,,,trigger)</f>
        <v>47273</v>
      </c>
      <c r="AD167" s="45">
        <f>_xll.qlInterestRateIndexMaturity($X$9,AC167,trigger)</f>
        <v>47456</v>
      </c>
      <c r="AE167" s="49">
        <f>_xll.qlTenorBasisValue($X$17,AC167,_xll.ohTrigger(trigger,$X$24))</f>
        <v>1.271201887928901E-3</v>
      </c>
      <c r="AF167" s="49">
        <f>_xll.qlTenorBasisForwardRate($X$17,AC167,_xll.ohTrigger(trigger,$X$24))</f>
        <v>2.1689672422518687E-2</v>
      </c>
      <c r="AG167" s="49">
        <f>_xll.qlTenorBasisForwardRate2($X$17,AC167,AD167,_xll.ohTrigger(trigger,$X$24))</f>
        <v>2.1689672422518687E-2</v>
      </c>
      <c r="AH167" s="49">
        <f>_xll.qlIndexFixing($X$9,_xll.qlInterestRateIndexFixingDate($X$9,AC167,trigger),TRUE,trigger)</f>
        <v>2.1544707071191733E-2</v>
      </c>
      <c r="AI167" s="52">
        <f t="shared" si="18"/>
        <v>1.4496535132695401</v>
      </c>
      <c r="AJ167" s="52">
        <f t="shared" si="19"/>
        <v>0.99331638816377665</v>
      </c>
      <c r="BC167" s="45">
        <f>_xll.qlCalendarAdvance(calendar,BC166,"1D",,,trigger)</f>
        <v>42515</v>
      </c>
      <c r="BD167" s="49">
        <f>_xll.qlTenorBasisForwardRate($X$17,BC167,_xll.ohTrigger(trigger,$X$24))</f>
        <v>2.2057002928426066E-4</v>
      </c>
      <c r="BE167" s="49">
        <f>_xll.qlTenorBasisForwardRate($X$17,BC167,_xll.ohTrigger(trigger,$X$24))*_xll.qlInterpolationInterpolate($AJ$1,BC167,,trigger)</f>
        <v>2.0969200128106264E-4</v>
      </c>
      <c r="BF167" s="49">
        <f>_xll.qlIndexFixing($X$9,_xll.qlInterestRateIndexFixingDate($X$9,BC167,trigger),TRUE,trigger)</f>
        <v>2.0861625920569037E-4</v>
      </c>
      <c r="BG167" s="104">
        <f t="shared" si="20"/>
        <v>-0.11953770078570287</v>
      </c>
    </row>
    <row r="168" spans="27:59" x14ac:dyDescent="0.2">
      <c r="AA168" s="1">
        <f t="shared" si="21"/>
        <v>165</v>
      </c>
      <c r="AB168" s="44" t="str">
        <f t="shared" si="22"/>
        <v>165M</v>
      </c>
      <c r="AC168" s="45">
        <f>_xll.qlCalendarAdvance(calendar,$AC$3,AB168,,,trigger)</f>
        <v>47301</v>
      </c>
      <c r="AD168" s="45">
        <f>_xll.qlInterestRateIndexMaturity($X$9,AC168,trigger)</f>
        <v>47485</v>
      </c>
      <c r="AE168" s="49">
        <f>_xll.qlTenorBasisValue($X$17,AC168,_xll.ohTrigger(trigger,$X$24))</f>
        <v>1.2603459260817347E-3</v>
      </c>
      <c r="AF168" s="49">
        <f>_xll.qlTenorBasisForwardRate($X$17,AC168,_xll.ohTrigger(trigger,$X$24))</f>
        <v>2.1685120982298706E-2</v>
      </c>
      <c r="AG168" s="49">
        <f>_xll.qlTenorBasisForwardRate2($X$17,AC168,AD168,_xll.ohTrigger(trigger,$X$24))</f>
        <v>2.1685120982298706E-2</v>
      </c>
      <c r="AH168" s="49">
        <f>_xll.qlIndexFixing($X$9,_xll.qlInterestRateIndexFixingDate($X$9,AC168,trigger),TRUE,trigger)</f>
        <v>2.1538549107671296E-2</v>
      </c>
      <c r="AI168" s="52">
        <f t="shared" si="18"/>
        <v>1.4657187462741028</v>
      </c>
      <c r="AJ168" s="52">
        <f t="shared" si="19"/>
        <v>0.99324090122683406</v>
      </c>
      <c r="BC168" s="45">
        <f>_xll.qlCalendarAdvance(calendar,BC167,"1D",,,trigger)</f>
        <v>42516</v>
      </c>
      <c r="BD168" s="49">
        <f>_xll.qlTenorBasisForwardRate($X$17,BC168,_xll.ohTrigger(trigger,$X$24))</f>
        <v>2.2277436332769851E-4</v>
      </c>
      <c r="BE168" s="49">
        <f>_xll.qlTenorBasisForwardRate($X$17,BC168,_xll.ohTrigger(trigger,$X$24))*_xll.qlInterpolationInterpolate($AJ$1,BC168,,trigger)</f>
        <v>2.1104707506625539E-4</v>
      </c>
      <c r="BF168" s="49">
        <f>_xll.qlIndexFixing($X$9,_xll.qlInterestRateIndexFixingDate($X$9,BC168,trigger),TRUE,trigger)</f>
        <v>2.0787820762736156E-4</v>
      </c>
      <c r="BG168" s="104">
        <f t="shared" si="20"/>
        <v>-0.14896155700336955</v>
      </c>
    </row>
    <row r="169" spans="27:59" x14ac:dyDescent="0.2">
      <c r="AA169" s="1">
        <f t="shared" si="21"/>
        <v>166</v>
      </c>
      <c r="AB169" s="44" t="str">
        <f t="shared" si="22"/>
        <v>166M</v>
      </c>
      <c r="AC169" s="45">
        <f>_xll.qlCalendarAdvance(calendar,$AC$3,AB169,,,trigger)</f>
        <v>47332</v>
      </c>
      <c r="AD169" s="45">
        <f>_xll.qlInterestRateIndexMaturity($X$9,AC169,trigger)</f>
        <v>47518</v>
      </c>
      <c r="AE169" s="49">
        <f>_xll.qlTenorBasisValue($X$17,AC169,_xll.ohTrigger(trigger,$X$24))</f>
        <v>1.248421267668268E-3</v>
      </c>
      <c r="AF169" s="49">
        <f>_xll.qlTenorBasisForwardRate($X$17,AC169,_xll.ohTrigger(trigger,$X$24))</f>
        <v>2.1678223037062037E-2</v>
      </c>
      <c r="AG169" s="49">
        <f>_xll.qlTenorBasisForwardRate2($X$17,AC169,AD169,_xll.ohTrigger(trigger,$X$24))</f>
        <v>2.1678223037062037E-2</v>
      </c>
      <c r="AH169" s="49">
        <f>_xll.qlIndexFixing($X$9,_xll.qlInterestRateIndexFixingDate($X$9,AC169,trigger),TRUE,trigger)</f>
        <v>2.1530579785528185E-2</v>
      </c>
      <c r="AI169" s="52">
        <f t="shared" si="18"/>
        <v>1.4764325153385216</v>
      </c>
      <c r="AJ169" s="52">
        <f t="shared" si="19"/>
        <v>0.99318932869721677</v>
      </c>
      <c r="BC169" s="45">
        <f>_xll.qlCalendarAdvance(calendar,BC168,"1D",,,trigger)</f>
        <v>42517</v>
      </c>
      <c r="BD169" s="49">
        <f>_xll.qlTenorBasisForwardRate($X$17,BC169,_xll.ohTrigger(trigger,$X$24))</f>
        <v>2.2300053069000271E-4</v>
      </c>
      <c r="BE169" s="49">
        <f>_xll.qlTenorBasisForwardRate($X$17,BC169,_xll.ohTrigger(trigger,$X$24))*_xll.qlInterpolationInterpolate($AJ$1,BC169,,trigger)</f>
        <v>2.1052003734103988E-4</v>
      </c>
      <c r="BF169" s="49">
        <f>_xll.qlIndexFixing($X$9,_xll.qlInterestRateIndexFixingDate($X$9,BC169,trigger),TRUE,trigger)</f>
        <v>2.0843350210943248E-4</v>
      </c>
      <c r="BG169" s="104">
        <f t="shared" si="20"/>
        <v>-0.14567028580570227</v>
      </c>
    </row>
    <row r="170" spans="27:59" x14ac:dyDescent="0.2">
      <c r="AA170" s="1">
        <f t="shared" si="21"/>
        <v>167</v>
      </c>
      <c r="AB170" s="44" t="str">
        <f t="shared" si="22"/>
        <v>167M</v>
      </c>
      <c r="AC170" s="45">
        <f>_xll.qlCalendarAdvance(calendar,$AC$3,AB170,,,trigger)</f>
        <v>47364</v>
      </c>
      <c r="AD170" s="45">
        <f>_xll.qlInterestRateIndexMaturity($X$9,AC170,trigger)</f>
        <v>47546</v>
      </c>
      <c r="AE170" s="49">
        <f>_xll.qlTenorBasisValue($X$17,AC170,_xll.ohTrigger(trigger,$X$24))</f>
        <v>1.2362160328599466E-3</v>
      </c>
      <c r="AF170" s="49">
        <f>_xll.qlTenorBasisForwardRate($X$17,AC170,_xll.ohTrigger(trigger,$X$24))</f>
        <v>2.1665920897313222E-2</v>
      </c>
      <c r="AG170" s="49">
        <f>_xll.qlTenorBasisForwardRate2($X$17,AC170,AD170,_xll.ohTrigger(trigger,$X$24))</f>
        <v>2.1665920897313222E-2</v>
      </c>
      <c r="AH170" s="49">
        <f>_xll.qlIndexFixing($X$9,_xll.qlInterestRateIndexFixingDate($X$9,AC170,trigger),TRUE,trigger)</f>
        <v>2.1517958347868418E-2</v>
      </c>
      <c r="AI170" s="52">
        <f t="shared" si="18"/>
        <v>1.4796254944480363</v>
      </c>
      <c r="AJ170" s="52">
        <f t="shared" si="19"/>
        <v>0.99317072419187347</v>
      </c>
      <c r="BC170" s="45">
        <f>_xll.qlCalendarAdvance(calendar,BC169,"1D",,,trigger)</f>
        <v>42520</v>
      </c>
      <c r="BD170" s="49">
        <f>_xll.qlTenorBasisForwardRate($X$17,BC170,_xll.ohTrigger(trigger,$X$24))</f>
        <v>2.2507879177631777E-4</v>
      </c>
      <c r="BE170" s="49">
        <f>_xll.qlTenorBasisForwardRate($X$17,BC170,_xll.ohTrigger(trigger,$X$24))*_xll.qlInterpolationInterpolate($AJ$1,BC170,,trigger)</f>
        <v>2.1023736279750853E-4</v>
      </c>
      <c r="BF170" s="49">
        <f>_xll.qlIndexFixing($X$9,_xll.qlInterestRateIndexFixingDate($X$9,BC170,trigger),TRUE,trigger)</f>
        <v>2.0933247718279014E-4</v>
      </c>
      <c r="BG170" s="104">
        <f t="shared" si="20"/>
        <v>-0.15746314593527627</v>
      </c>
    </row>
    <row r="171" spans="27:59" x14ac:dyDescent="0.2">
      <c r="AA171" s="1">
        <f t="shared" si="21"/>
        <v>168</v>
      </c>
      <c r="AB171" s="44" t="str">
        <f t="shared" si="22"/>
        <v>168M</v>
      </c>
      <c r="AC171" s="45">
        <f>_xll.qlCalendarAdvance(calendar,$AC$3,AB171,,,trigger)</f>
        <v>47393</v>
      </c>
      <c r="AD171" s="45">
        <f>_xll.qlInterestRateIndexMaturity($X$9,AC171,trigger)</f>
        <v>47575</v>
      </c>
      <c r="AE171" s="49">
        <f>_xll.qlTenorBasisValue($X$17,AC171,_xll.ohTrigger(trigger,$X$24))</f>
        <v>1.2252463450137495E-3</v>
      </c>
      <c r="AF171" s="49">
        <f>_xll.qlTenorBasisForwardRate($X$17,AC171,_xll.ohTrigger(trigger,$X$24))</f>
        <v>2.1654346801425365E-2</v>
      </c>
      <c r="AG171" s="49">
        <f>_xll.qlTenorBasisForwardRate2($X$17,AC171,AD171,_xll.ohTrigger(trigger,$X$24))</f>
        <v>2.1654346801425365E-2</v>
      </c>
      <c r="AH171" s="49">
        <f>_xll.qlIndexFixing($X$9,_xll.qlInterestRateIndexFixingDate($X$9,AC171,trigger),TRUE,trigger)</f>
        <v>2.1506731369110771E-2</v>
      </c>
      <c r="AI171" s="52">
        <f t="shared" si="18"/>
        <v>1.4761543231459409</v>
      </c>
      <c r="AJ171" s="52">
        <f t="shared" si="19"/>
        <v>0.99318310389741804</v>
      </c>
      <c r="BC171" s="45">
        <f>_xll.qlCalendarAdvance(calendar,BC170,"1D",,,trigger)</f>
        <v>42521</v>
      </c>
      <c r="BD171" s="49">
        <f>_xll.qlTenorBasisForwardRate($X$17,BC171,_xll.ohTrigger(trigger,$X$24))</f>
        <v>2.2532966074351179E-4</v>
      </c>
      <c r="BE171" s="49">
        <f>_xll.qlTenorBasisForwardRate($X$17,BC171,_xll.ohTrigger(trigger,$X$24))*_xll.qlInterpolationInterpolate($AJ$1,BC171,,trigger)</f>
        <v>2.0972264807439858E-4</v>
      </c>
      <c r="BF171" s="49">
        <f>_xll.qlIndexFixing($X$9,_xll.qlInterestRateIndexFixingDate($X$9,BC171,trigger),TRUE,trigger)</f>
        <v>2.096033178681361E-4</v>
      </c>
      <c r="BG171" s="104">
        <f t="shared" si="20"/>
        <v>-0.15726342875375693</v>
      </c>
    </row>
    <row r="172" spans="27:59" x14ac:dyDescent="0.2">
      <c r="AA172" s="1">
        <f t="shared" si="21"/>
        <v>169</v>
      </c>
      <c r="AB172" s="44" t="str">
        <f t="shared" si="22"/>
        <v>169M</v>
      </c>
      <c r="AC172" s="45">
        <f>_xll.qlCalendarAdvance(calendar,$AC$3,AB172,,,trigger)</f>
        <v>47424</v>
      </c>
      <c r="AD172" s="45">
        <f>_xll.qlInterestRateIndexMaturity($X$9,AC172,trigger)</f>
        <v>47605</v>
      </c>
      <c r="AE172" s="49">
        <f>_xll.qlTenorBasisValue($X$17,AC172,_xll.ohTrigger(trigger,$X$24))</f>
        <v>1.2136160732817219E-3</v>
      </c>
      <c r="AF172" s="49">
        <f>_xll.qlTenorBasisForwardRate($X$17,AC172,_xll.ohTrigger(trigger,$X$24))</f>
        <v>2.1639383878660597E-2</v>
      </c>
      <c r="AG172" s="49">
        <f>_xll.qlTenorBasisForwardRate2($X$17,AC172,AD172,_xll.ohTrigger(trigger,$X$24))</f>
        <v>2.1639383878660597E-2</v>
      </c>
      <c r="AH172" s="49">
        <f>_xll.qlIndexFixing($X$9,_xll.qlInterestRateIndexFixingDate($X$9,AC172,trigger),TRUE,trigger)</f>
        <v>2.1492815132748762E-2</v>
      </c>
      <c r="AI172" s="52">
        <f t="shared" si="18"/>
        <v>1.4656874591183546</v>
      </c>
      <c r="AJ172" s="52">
        <f t="shared" si="19"/>
        <v>0.99322675974816588</v>
      </c>
      <c r="BC172" s="45">
        <f>_xll.qlCalendarAdvance(calendar,BC171,"1D",,,trigger)</f>
        <v>42522</v>
      </c>
      <c r="BD172" s="49">
        <f>_xll.qlTenorBasisForwardRate($X$17,BC172,_xll.ohTrigger(trigger,$X$24))</f>
        <v>2.2628290803881833E-4</v>
      </c>
      <c r="BE172" s="49">
        <f>_xll.qlTenorBasisForwardRate($X$17,BC172,_xll.ohTrigger(trigger,$X$24))*_xll.qlInterpolationInterpolate($AJ$1,BC172,,trigger)</f>
        <v>2.0985766010790517E-4</v>
      </c>
      <c r="BF172" s="49">
        <f>_xll.qlIndexFixing($X$9,_xll.qlInterestRateIndexFixingDate($X$9,BC172,trigger),TRUE,trigger)</f>
        <v>2.0978092349713764E-4</v>
      </c>
      <c r="BG172" s="104">
        <f t="shared" si="20"/>
        <v>-0.16501984541680695</v>
      </c>
    </row>
    <row r="173" spans="27:59" x14ac:dyDescent="0.2">
      <c r="AA173" s="1">
        <f t="shared" si="21"/>
        <v>170</v>
      </c>
      <c r="AB173" s="44" t="str">
        <f t="shared" si="22"/>
        <v>170M</v>
      </c>
      <c r="AC173" s="45">
        <f>_xll.qlCalendarAdvance(calendar,$AC$3,AB173,,,trigger)</f>
        <v>47455</v>
      </c>
      <c r="AD173" s="45">
        <f>_xll.qlInterestRateIndexMaturity($X$9,AC173,trigger)</f>
        <v>47637</v>
      </c>
      <c r="AE173" s="49">
        <f>_xll.qlTenorBasisValue($X$17,AC173,_xll.ohTrigger(trigger,$X$24))</f>
        <v>1.2020848637668718E-3</v>
      </c>
      <c r="AF173" s="49">
        <f>_xll.qlTenorBasisForwardRate($X$17,AC173,_xll.ohTrigger(trigger,$X$24))</f>
        <v>2.1622829422695208E-2</v>
      </c>
      <c r="AG173" s="49">
        <f>_xll.qlTenorBasisForwardRate2($X$17,AC173,AD173,_xll.ohTrigger(trigger,$X$24))</f>
        <v>2.1622829422695208E-2</v>
      </c>
      <c r="AH173" s="49">
        <f>_xll.qlIndexFixing($X$9,_xll.qlInterestRateIndexFixingDate($X$9,AC173,trigger),TRUE,trigger)</f>
        <v>2.1478083598570803E-2</v>
      </c>
      <c r="AI173" s="52">
        <f t="shared" si="18"/>
        <v>1.4474582412440582</v>
      </c>
      <c r="AJ173" s="52">
        <f t="shared" si="19"/>
        <v>0.99330587957316629</v>
      </c>
      <c r="BC173" s="45">
        <f>_xll.qlCalendarAdvance(calendar,BC172,"1D",,,trigger)</f>
        <v>42523</v>
      </c>
      <c r="BD173" s="49">
        <f>_xll.qlTenorBasisForwardRate($X$17,BC173,_xll.ohTrigger(trigger,$X$24))</f>
        <v>2.2725094334887205E-4</v>
      </c>
      <c r="BE173" s="49">
        <f>_xll.qlTenorBasisForwardRate($X$17,BC173,_xll.ohTrigger(trigger,$X$24))*_xll.qlInterpolationInterpolate($AJ$1,BC173,,trigger)</f>
        <v>2.1000000000052398E-4</v>
      </c>
      <c r="BF173" s="49">
        <f>_xll.qlIndexFixing($X$9,_xll.qlInterestRateIndexFixingDate($X$9,BC173,trigger),TRUE,trigger)</f>
        <v>2.1000000000052398E-4</v>
      </c>
      <c r="BG173" s="104">
        <f t="shared" si="20"/>
        <v>-0.17250943348348072</v>
      </c>
    </row>
    <row r="174" spans="27:59" x14ac:dyDescent="0.2">
      <c r="AA174" s="1">
        <f t="shared" si="21"/>
        <v>171</v>
      </c>
      <c r="AB174" s="44" t="str">
        <f t="shared" si="22"/>
        <v>171M</v>
      </c>
      <c r="AC174" s="45">
        <f>_xll.qlCalendarAdvance(calendar,$AC$3,AB174,,,trigger)</f>
        <v>47485</v>
      </c>
      <c r="AD174" s="45">
        <f>_xll.qlInterestRateIndexMaturity($X$9,AC174,trigger)</f>
        <v>47666</v>
      </c>
      <c r="AE174" s="49">
        <f>_xll.qlTenorBasisValue($X$17,AC174,_xll.ohTrigger(trigger,$X$24))</f>
        <v>1.1910198477668615E-3</v>
      </c>
      <c r="AF174" s="49">
        <f>_xll.qlTenorBasisForwardRate($X$17,AC174,_xll.ohTrigger(trigger,$X$24))</f>
        <v>2.1603983350809163E-2</v>
      </c>
      <c r="AG174" s="49">
        <f>_xll.qlTenorBasisForwardRate2($X$17,AC174,AD174,_xll.ohTrigger(trigger,$X$24))</f>
        <v>2.1603983350809163E-2</v>
      </c>
      <c r="AH174" s="49">
        <f>_xll.qlIndexFixing($X$9,_xll.qlInterestRateIndexFixingDate($X$9,AC174,trigger),TRUE,trigger)</f>
        <v>2.1461617934715901E-2</v>
      </c>
      <c r="AI174" s="52">
        <f t="shared" si="18"/>
        <v>1.4236541609326248</v>
      </c>
      <c r="AJ174" s="52">
        <f t="shared" si="19"/>
        <v>0.99341022376376109</v>
      </c>
      <c r="BC174" s="45">
        <f>_xll.qlCalendarAdvance(calendar,BC173,"1D",,,trigger)</f>
        <v>42524</v>
      </c>
      <c r="BD174" s="49">
        <f>_xll.qlTenorBasisForwardRate($X$17,BC174,_xll.ohTrigger(trigger,$X$24))</f>
        <v>2.2966947417220595E-4</v>
      </c>
      <c r="BE174" s="49">
        <f>_xll.qlTenorBasisForwardRate($X$17,BC174,_xll.ohTrigger(trigger,$X$24))*_xll.qlInterpolationInterpolate($AJ$1,BC174,,trigger)</f>
        <v>2.1201758895127268E-4</v>
      </c>
      <c r="BF174" s="49">
        <f>_xll.qlIndexFixing($X$9,_xll.qlInterestRateIndexFixingDate($X$9,BC174,trigger),TRUE,trigger)</f>
        <v>2.1122423001333508E-4</v>
      </c>
      <c r="BG174" s="104">
        <f t="shared" si="20"/>
        <v>-0.18445244158870874</v>
      </c>
    </row>
    <row r="175" spans="27:59" x14ac:dyDescent="0.2">
      <c r="AA175" s="1">
        <f t="shared" si="21"/>
        <v>172</v>
      </c>
      <c r="AB175" s="44" t="str">
        <f t="shared" si="22"/>
        <v>172M</v>
      </c>
      <c r="AC175" s="45">
        <f>_xll.qlCalendarAdvance(calendar,$AC$3,AB175,,,trigger)</f>
        <v>47518</v>
      </c>
      <c r="AD175" s="45">
        <f>_xll.qlInterestRateIndexMaturity($X$9,AC175,trigger)</f>
        <v>47700</v>
      </c>
      <c r="AE175" s="49">
        <f>_xll.qlTenorBasisValue($X$17,AC175,_xll.ohTrigger(trigger,$X$24))</f>
        <v>1.1789552257232942E-3</v>
      </c>
      <c r="AF175" s="49">
        <f>_xll.qlTenorBasisForwardRate($X$17,AC175,_xll.ohTrigger(trigger,$X$24))</f>
        <v>2.1581350112303048E-2</v>
      </c>
      <c r="AG175" s="49">
        <f>_xll.qlTenorBasisForwardRate2($X$17,AC175,AD175,_xll.ohTrigger(trigger,$X$24))</f>
        <v>2.1581350112303048E-2</v>
      </c>
      <c r="AH175" s="49">
        <f>_xll.qlIndexFixing($X$9,_xll.qlInterestRateIndexFixingDate($X$9,AC175,trigger),TRUE,trigger)</f>
        <v>2.1442490230437945E-2</v>
      </c>
      <c r="AI175" s="52">
        <f t="shared" si="18"/>
        <v>1.3885988186510336</v>
      </c>
      <c r="AJ175" s="52">
        <f t="shared" si="19"/>
        <v>0.99356574629749683</v>
      </c>
      <c r="BC175" s="45">
        <f>_xll.qlCalendarAdvance(calendar,BC174,"1D",,,trigger)</f>
        <v>42527</v>
      </c>
      <c r="BD175" s="49">
        <f>_xll.qlTenorBasisForwardRate($X$17,BC175,_xll.ohTrigger(trigger,$X$24))</f>
        <v>2.3127151565412152E-4</v>
      </c>
      <c r="BE175" s="49">
        <f>_xll.qlTenorBasisForwardRate($X$17,BC175,_xll.ohTrigger(trigger,$X$24))*_xll.qlInterpolationInterpolate($AJ$1,BC175,,trigger)</f>
        <v>2.1283990956840582E-4</v>
      </c>
      <c r="BF175" s="49">
        <f>_xll.qlIndexFixing($X$9,_xll.qlInterestRateIndexFixingDate($X$9,BC175,trigger),TRUE,trigger)</f>
        <v>2.1130782641031571E-4</v>
      </c>
      <c r="BG175" s="104">
        <f t="shared" si="20"/>
        <v>-0.19963689243805813</v>
      </c>
    </row>
    <row r="176" spans="27:59" x14ac:dyDescent="0.2">
      <c r="AA176" s="1">
        <f t="shared" si="21"/>
        <v>173</v>
      </c>
      <c r="AB176" s="44" t="str">
        <f t="shared" si="22"/>
        <v>173M</v>
      </c>
      <c r="AC176" s="45">
        <f>_xll.qlCalendarAdvance(calendar,$AC$3,AB176,,,trigger)</f>
        <v>47546</v>
      </c>
      <c r="AD176" s="45">
        <f>_xll.qlInterestRateIndexMaturity($X$9,AC176,trigger)</f>
        <v>47730</v>
      </c>
      <c r="AE176" s="49">
        <f>_xll.qlTenorBasisValue($X$17,AC176,_xll.ohTrigger(trigger,$X$24))</f>
        <v>1.1688062632853552E-3</v>
      </c>
      <c r="AF176" s="49">
        <f>_xll.qlTenorBasisForwardRate($X$17,AC176,_xll.ohTrigger(trigger,$X$24))</f>
        <v>2.1560266718991902E-2</v>
      </c>
      <c r="AG176" s="49">
        <f>_xll.qlTenorBasisForwardRate2($X$17,AC176,AD176,_xll.ohTrigger(trigger,$X$24))</f>
        <v>2.1560266718991902E-2</v>
      </c>
      <c r="AH176" s="49">
        <f>_xll.qlIndexFixing($X$9,_xll.qlInterestRateIndexFixingDate($X$9,AC176,trigger),TRUE,trigger)</f>
        <v>2.1425129690684316E-2</v>
      </c>
      <c r="AI176" s="52">
        <f t="shared" si="18"/>
        <v>1.3513702830758589</v>
      </c>
      <c r="AJ176" s="52">
        <f t="shared" si="19"/>
        <v>0.99373212631972929</v>
      </c>
      <c r="BC176" s="45">
        <f>_xll.qlCalendarAdvance(calendar,BC175,"1D",,,trigger)</f>
        <v>42528</v>
      </c>
      <c r="BD176" s="49">
        <f>_xll.qlTenorBasisForwardRate($X$17,BC176,_xll.ohTrigger(trigger,$X$24))</f>
        <v>2.3231390421385263E-4</v>
      </c>
      <c r="BE176" s="49">
        <f>_xll.qlTenorBasisForwardRate($X$17,BC176,_xll.ohTrigger(trigger,$X$24))*_xll.qlInterpolationInterpolate($AJ$1,BC176,,trigger)</f>
        <v>2.1357937276302816E-4</v>
      </c>
      <c r="BF176" s="49">
        <f>_xll.qlIndexFixing($X$9,_xll.qlInterestRateIndexFixingDate($X$9,BC176,trigger),TRUE,trigger)</f>
        <v>2.1173896837616026E-4</v>
      </c>
      <c r="BG176" s="104">
        <f t="shared" si="20"/>
        <v>-0.20574935837692371</v>
      </c>
    </row>
    <row r="177" spans="27:59" x14ac:dyDescent="0.2">
      <c r="AA177" s="1">
        <f t="shared" si="21"/>
        <v>174</v>
      </c>
      <c r="AB177" s="44" t="str">
        <f t="shared" si="22"/>
        <v>174M</v>
      </c>
      <c r="AC177" s="45">
        <f>_xll.qlCalendarAdvance(calendar,$AC$3,AB177,,,trigger)</f>
        <v>47575</v>
      </c>
      <c r="AD177" s="45">
        <f>_xll.qlInterestRateIndexMaturity($X$9,AC177,trigger)</f>
        <v>47758</v>
      </c>
      <c r="AE177" s="49">
        <f>_xll.qlTenorBasisValue($X$17,AC177,_xll.ohTrigger(trigger,$X$24))</f>
        <v>1.1583795556611833E-3</v>
      </c>
      <c r="AF177" s="49">
        <f>_xll.qlTenorBasisForwardRate($X$17,AC177,_xll.ohTrigger(trigger,$X$24))</f>
        <v>2.1535779144562926E-2</v>
      </c>
      <c r="AG177" s="49">
        <f>_xll.qlTenorBasisForwardRate2($X$17,AC177,AD177,_xll.ohTrigger(trigger,$X$24))</f>
        <v>2.1535779144562926E-2</v>
      </c>
      <c r="AH177" s="49">
        <f>_xll.qlIndexFixing($X$9,_xll.qlInterestRateIndexFixingDate($X$9,AC177,trigger),TRUE,trigger)</f>
        <v>2.1404909025855959E-2</v>
      </c>
      <c r="AI177" s="52">
        <f t="shared" si="18"/>
        <v>1.3087011870696608</v>
      </c>
      <c r="AJ177" s="52">
        <f t="shared" si="19"/>
        <v>0.99392313053414616</v>
      </c>
      <c r="BC177" s="45">
        <f>_xll.qlCalendarAdvance(calendar,BC176,"1D",,,trigger)</f>
        <v>42529</v>
      </c>
      <c r="BD177" s="49">
        <f>_xll.qlTenorBasisForwardRate($X$17,BC177,_xll.ohTrigger(trigger,$X$24))</f>
        <v>2.3337124605110707E-4</v>
      </c>
      <c r="BE177" s="49">
        <f>_xll.qlTenorBasisForwardRate($X$17,BC177,_xll.ohTrigger(trigger,$X$24))*_xll.qlInterpolationInterpolate($AJ$1,BC177,,trigger)</f>
        <v>2.1433059627512936E-4</v>
      </c>
      <c r="BF177" s="49">
        <f>_xll.qlIndexFixing($X$9,_xll.qlInterestRateIndexFixingDate($X$9,BC177,trigger),TRUE,trigger)</f>
        <v>2.122100635953881E-4</v>
      </c>
      <c r="BG177" s="104">
        <f t="shared" si="20"/>
        <v>-0.21161182455718974</v>
      </c>
    </row>
    <row r="178" spans="27:59" x14ac:dyDescent="0.2">
      <c r="AA178" s="1">
        <f t="shared" si="21"/>
        <v>175</v>
      </c>
      <c r="AB178" s="44" t="str">
        <f t="shared" si="22"/>
        <v>175M</v>
      </c>
      <c r="AC178" s="45">
        <f>_xll.qlCalendarAdvance(calendar,$AC$3,AB178,,,trigger)</f>
        <v>47605</v>
      </c>
      <c r="AD178" s="45">
        <f>_xll.qlInterestRateIndexMaturity($X$9,AC178,trigger)</f>
        <v>47791</v>
      </c>
      <c r="AE178" s="49">
        <f>_xll.qlTenorBasisValue($X$17,AC178,_xll.ohTrigger(trigger,$X$24))</f>
        <v>1.147683852690061E-3</v>
      </c>
      <c r="AF178" s="49">
        <f>_xll.qlTenorBasisForwardRate($X$17,AC178,_xll.ohTrigger(trigger,$X$24))</f>
        <v>2.1508979654724196E-2</v>
      </c>
      <c r="AG178" s="49">
        <f>_xll.qlTenorBasisForwardRate2($X$17,AC178,AD178,_xll.ohTrigger(trigger,$X$24))</f>
        <v>2.1508979654724196E-2</v>
      </c>
      <c r="AH178" s="49">
        <f>_xll.qlIndexFixing($X$9,_xll.qlInterestRateIndexFixingDate($X$9,AC178,trigger),TRUE,trigger)</f>
        <v>2.1383524850397243E-2</v>
      </c>
      <c r="AI178" s="52">
        <f t="shared" si="18"/>
        <v>1.254548043269528</v>
      </c>
      <c r="AJ178" s="52">
        <f t="shared" si="19"/>
        <v>0.99416732888584991</v>
      </c>
      <c r="BC178" s="45">
        <f>_xll.qlCalendarAdvance(calendar,BC177,"1D",,,trigger)</f>
        <v>42530</v>
      </c>
      <c r="BD178" s="49">
        <f>_xll.qlTenorBasisForwardRate($X$17,BC178,_xll.ohTrigger(trigger,$X$24))</f>
        <v>2.3444353609715252E-4</v>
      </c>
      <c r="BE178" s="49">
        <f>_xll.qlTenorBasisForwardRate($X$17,BC178,_xll.ohTrigger(trigger,$X$24))*_xll.qlInterpolationInterpolate($AJ$1,BC178,,trigger)</f>
        <v>2.1509353300121903E-4</v>
      </c>
      <c r="BF178" s="49">
        <f>_xll.qlIndexFixing($X$9,_xll.qlInterestRateIndexFixingDate($X$9,BC178,trigger),TRUE,trigger)</f>
        <v>2.1272025162404268E-4</v>
      </c>
      <c r="BG178" s="104">
        <f t="shared" si="20"/>
        <v>-0.2172328447310983</v>
      </c>
    </row>
    <row r="179" spans="27:59" x14ac:dyDescent="0.2">
      <c r="AA179" s="1">
        <f t="shared" si="21"/>
        <v>176</v>
      </c>
      <c r="AB179" s="44" t="str">
        <f t="shared" si="22"/>
        <v>176M</v>
      </c>
      <c r="AC179" s="45">
        <f>_xll.qlCalendarAdvance(calendar,$AC$3,AB179,,,trigger)</f>
        <v>47637</v>
      </c>
      <c r="AD179" s="45">
        <f>_xll.qlInterestRateIndexMaturity($X$9,AC179,trigger)</f>
        <v>47820</v>
      </c>
      <c r="AE179" s="49">
        <f>_xll.qlTenorBasisValue($X$17,AC179,_xll.ohTrigger(trigger,$X$24))</f>
        <v>1.1363763801010391E-3</v>
      </c>
      <c r="AF179" s="49">
        <f>_xll.qlTenorBasisForwardRate($X$17,AC179,_xll.ohTrigger(trigger,$X$24))</f>
        <v>2.1477461045971365E-2</v>
      </c>
      <c r="AG179" s="49">
        <f>_xll.qlTenorBasisForwardRate2($X$17,AC179,AD179,_xll.ohTrigger(trigger,$X$24))</f>
        <v>2.1477461045971365E-2</v>
      </c>
      <c r="AH179" s="49">
        <f>_xll.qlIndexFixing($X$9,_xll.qlInterestRateIndexFixingDate($X$9,AC179,trigger),TRUE,trigger)</f>
        <v>2.1357793243734696E-2</v>
      </c>
      <c r="AI179" s="52">
        <f t="shared" si="18"/>
        <v>1.1966780223666984</v>
      </c>
      <c r="AJ179" s="52">
        <f t="shared" si="19"/>
        <v>0.99442821467674758</v>
      </c>
      <c r="BC179" s="45">
        <f>_xll.qlCalendarAdvance(calendar,BC178,"1D",,,trigger)</f>
        <v>42531</v>
      </c>
      <c r="BD179" s="49">
        <f>_xll.qlTenorBasisForwardRate($X$17,BC179,_xll.ohTrigger(trigger,$X$24))</f>
        <v>2.3705778906139279E-4</v>
      </c>
      <c r="BE179" s="49">
        <f>_xll.qlTenorBasisForwardRate($X$17,BC179,_xll.ohTrigger(trigger,$X$24))*_xll.qlInterpolationInterpolate($AJ$1,BC179,,trigger)</f>
        <v>2.172676766215663E-4</v>
      </c>
      <c r="BF179" s="49">
        <f>_xll.qlIndexFixing($X$9,_xll.qlInterestRateIndexFixingDate($X$9,BC179,trigger),TRUE,trigger)</f>
        <v>2.1572339640370218E-4</v>
      </c>
      <c r="BG179" s="104">
        <f t="shared" si="20"/>
        <v>-0.21334392657690618</v>
      </c>
    </row>
    <row r="180" spans="27:59" x14ac:dyDescent="0.2">
      <c r="AA180" s="1">
        <f t="shared" si="21"/>
        <v>177</v>
      </c>
      <c r="AB180" s="44" t="str">
        <f t="shared" si="22"/>
        <v>177M</v>
      </c>
      <c r="AC180" s="45">
        <f>_xll.qlCalendarAdvance(calendar,$AC$3,AB180,,,trigger)</f>
        <v>47666</v>
      </c>
      <c r="AD180" s="45">
        <f>_xll.qlInterestRateIndexMaturity($X$9,AC180,trigger)</f>
        <v>47850</v>
      </c>
      <c r="AE180" s="49">
        <f>_xll.qlTenorBasisValue($X$17,AC180,_xll.ohTrigger(trigger,$X$24))</f>
        <v>1.1262190751046165E-3</v>
      </c>
      <c r="AF180" s="49">
        <f>_xll.qlTenorBasisForwardRate($X$17,AC180,_xll.ohTrigger(trigger,$X$24))</f>
        <v>2.1447729289267716E-2</v>
      </c>
      <c r="AG180" s="49">
        <f>_xll.qlTenorBasisForwardRate2($X$17,AC180,AD180,_xll.ohTrigger(trigger,$X$24))</f>
        <v>2.1447729289267716E-2</v>
      </c>
      <c r="AH180" s="49">
        <f>_xll.qlIndexFixing($X$9,_xll.qlInterestRateIndexFixingDate($X$9,AC180,trigger),TRUE,trigger)</f>
        <v>2.1334050865816634E-2</v>
      </c>
      <c r="AI180" s="52">
        <f t="shared" si="18"/>
        <v>1.1367842345108223</v>
      </c>
      <c r="AJ180" s="52">
        <f t="shared" si="19"/>
        <v>0.99469974551068363</v>
      </c>
      <c r="BC180" s="45">
        <f>_xll.qlCalendarAdvance(calendar,BC179,"1D",,,trigger)</f>
        <v>42534</v>
      </c>
      <c r="BD180" s="49">
        <f>_xll.qlTenorBasisForwardRate($X$17,BC180,_xll.ohTrigger(trigger,$X$24))</f>
        <v>2.3887914224357635E-4</v>
      </c>
      <c r="BE180" s="49">
        <f>_xll.qlTenorBasisForwardRate($X$17,BC180,_xll.ohTrigger(trigger,$X$24))*_xll.qlInterpolationInterpolate($AJ$1,BC180,,trigger)</f>
        <v>2.1825878922764416E-4</v>
      </c>
      <c r="BF180" s="49">
        <f>_xll.qlIndexFixing($X$9,_xll.qlInterestRateIndexFixingDate($X$9,BC180,trigger),TRUE,trigger)</f>
        <v>2.1513472301975636E-4</v>
      </c>
      <c r="BG180" s="104">
        <f t="shared" si="20"/>
        <v>-0.23744419223819987</v>
      </c>
    </row>
    <row r="181" spans="27:59" x14ac:dyDescent="0.2">
      <c r="AA181" s="1">
        <f t="shared" si="21"/>
        <v>178</v>
      </c>
      <c r="AB181" s="44" t="str">
        <f t="shared" si="22"/>
        <v>178M</v>
      </c>
      <c r="AC181" s="45">
        <f>_xll.qlCalendarAdvance(calendar,$AC$3,AB181,,,trigger)</f>
        <v>47697</v>
      </c>
      <c r="AD181" s="45">
        <f>_xll.qlInterestRateIndexMaturity($X$9,AC181,trigger)</f>
        <v>47882</v>
      </c>
      <c r="AE181" s="49">
        <f>_xll.qlTenorBasisValue($X$17,AC181,_xll.ohTrigger(trigger,$X$24))</f>
        <v>1.1154557516399113E-3</v>
      </c>
      <c r="AF181" s="49">
        <f>_xll.qlTenorBasisForwardRate($X$17,AC181,_xll.ohTrigger(trigger,$X$24))</f>
        <v>2.1414468254125345E-2</v>
      </c>
      <c r="AG181" s="49">
        <f>_xll.qlTenorBasisForwardRate2($X$17,AC181,AD181,_xll.ohTrigger(trigger,$X$24))</f>
        <v>2.1414468254125345E-2</v>
      </c>
      <c r="AH181" s="49">
        <f>_xll.qlIndexFixing($X$9,_xll.qlInterestRateIndexFixingDate($X$9,AC181,trigger),TRUE,trigger)</f>
        <v>2.1307446447170208E-2</v>
      </c>
      <c r="AI181" s="52">
        <f t="shared" si="18"/>
        <v>1.0702180695513694</v>
      </c>
      <c r="AJ181" s="52">
        <f t="shared" si="19"/>
        <v>0.99500235982116814</v>
      </c>
      <c r="BC181" s="45">
        <f>_xll.qlCalendarAdvance(calendar,BC180,"1D",,,trigger)</f>
        <v>42535</v>
      </c>
      <c r="BD181" s="49">
        <f>_xll.qlTenorBasisForwardRate($X$17,BC181,_xll.ohTrigger(trigger,$X$24))</f>
        <v>2.4002381470487457E-4</v>
      </c>
      <c r="BE181" s="49">
        <f>_xll.qlTenorBasisForwardRate($X$17,BC181,_xll.ohTrigger(trigger,$X$24))*_xll.qlInterpolationInterpolate($AJ$1,BC181,,trigger)</f>
        <v>2.1907750551934606E-4</v>
      </c>
      <c r="BF181" s="49">
        <f>_xll.qlIndexFixing($X$9,_xll.qlInterestRateIndexFixingDate($X$9,BC181,trigger),TRUE,trigger)</f>
        <v>2.1582746849472932E-4</v>
      </c>
      <c r="BG181" s="104">
        <f t="shared" si="20"/>
        <v>-0.24196346210145253</v>
      </c>
    </row>
    <row r="182" spans="27:59" x14ac:dyDescent="0.2">
      <c r="AA182" s="1">
        <f t="shared" si="21"/>
        <v>179</v>
      </c>
      <c r="AB182" s="44" t="str">
        <f t="shared" si="22"/>
        <v>179M</v>
      </c>
      <c r="AC182" s="45">
        <f>_xll.qlCalendarAdvance(calendar,$AC$3,AB182,,,trigger)</f>
        <v>47728</v>
      </c>
      <c r="AD182" s="45">
        <f>_xll.qlInterestRateIndexMaturity($X$9,AC182,trigger)</f>
        <v>47910</v>
      </c>
      <c r="AE182" s="49">
        <f>_xll.qlTenorBasisValue($X$17,AC182,_xll.ohTrigger(trigger,$X$24))</f>
        <v>1.1047897987718938E-3</v>
      </c>
      <c r="AF182" s="49">
        <f>_xll.qlTenorBasisForwardRate($X$17,AC182,_xll.ohTrigger(trigger,$X$24))</f>
        <v>2.1379748534059842E-2</v>
      </c>
      <c r="AG182" s="49">
        <f>_xll.qlTenorBasisForwardRate2($X$17,AC182,AD182,_xll.ohTrigger(trigger,$X$24))</f>
        <v>2.1379748534059842E-2</v>
      </c>
      <c r="AH182" s="49">
        <f>_xll.qlIndexFixing($X$9,_xll.qlInterestRateIndexFixingDate($X$9,AC182,trigger),TRUE,trigger)</f>
        <v>2.1279097889502056E-2</v>
      </c>
      <c r="AI182" s="52">
        <f t="shared" si="18"/>
        <v>1.0065064455778636</v>
      </c>
      <c r="AJ182" s="52">
        <f t="shared" si="19"/>
        <v>0.9952922437606111</v>
      </c>
      <c r="BC182" s="45">
        <f>_xll.qlCalendarAdvance(calendar,BC181,"1D",,,trigger)</f>
        <v>42536</v>
      </c>
      <c r="BD182" s="49">
        <f>_xll.qlTenorBasisForwardRate($X$17,BC182,_xll.ohTrigger(trigger,$X$24))</f>
        <v>2.4118246714531432E-4</v>
      </c>
      <c r="BE182" s="49">
        <f>_xll.qlTenorBasisForwardRate($X$17,BC182,_xll.ohTrigger(trigger,$X$24))*_xll.qlInterpolationInterpolate($AJ$1,BC182,,trigger)</f>
        <v>2.1990680203863426E-4</v>
      </c>
      <c r="BF182" s="49">
        <f>_xll.qlIndexFixing($X$9,_xll.qlInterestRateIndexFixingDate($X$9,BC182,trigger),TRUE,trigger)</f>
        <v>2.1655414414552973E-4</v>
      </c>
      <c r="BG182" s="104">
        <f t="shared" si="20"/>
        <v>-0.24628322999784588</v>
      </c>
    </row>
    <row r="183" spans="27:59" x14ac:dyDescent="0.2">
      <c r="AA183" s="1">
        <f t="shared" si="21"/>
        <v>180</v>
      </c>
      <c r="AB183" s="44" t="str">
        <f t="shared" si="22"/>
        <v>180M</v>
      </c>
      <c r="AC183" s="45">
        <f>_xll.qlCalendarAdvance(calendar,$AC$3,AB183,,,trigger)</f>
        <v>47758</v>
      </c>
      <c r="AD183" s="45">
        <f>_xll.qlInterestRateIndexMaturity($X$9,AC183,trigger)</f>
        <v>47940</v>
      </c>
      <c r="AE183" s="49">
        <f>_xll.qlTenorBasisValue($X$17,AC183,_xll.ohTrigger(trigger,$X$24))</f>
        <v>1.0945603481436444E-3</v>
      </c>
      <c r="AF183" s="49">
        <f>_xll.qlTenorBasisForwardRate($X$17,AC183,_xll.ohTrigger(trigger,$X$24))</f>
        <v>2.1345454716561123E-2</v>
      </c>
      <c r="AG183" s="49">
        <f>_xll.qlTenorBasisForwardRate2($X$17,AC183,AD183,_xll.ohTrigger(trigger,$X$24))</f>
        <v>2.1345454716561123E-2</v>
      </c>
      <c r="AH183" s="49">
        <f>_xll.qlIndexFixing($X$9,_xll.qlInterestRateIndexFixingDate($X$9,AC183,trigger),TRUE,trigger)</f>
        <v>2.1251233906455898E-2</v>
      </c>
      <c r="AI183" s="52">
        <f t="shared" si="18"/>
        <v>0.94220810105224984</v>
      </c>
      <c r="AJ183" s="52">
        <f t="shared" si="19"/>
        <v>0.99558590756878451</v>
      </c>
      <c r="BC183" s="45">
        <f>_xll.qlCalendarAdvance(calendar,BC182,"1D",,,trigger)</f>
        <v>42537</v>
      </c>
      <c r="BD183" s="49">
        <f>_xll.qlTenorBasisForwardRate($X$17,BC183,_xll.ohTrigger(trigger,$X$24))</f>
        <v>2.4235497064506998E-4</v>
      </c>
      <c r="BE183" s="49">
        <f>_xll.qlTenorBasisForwardRate($X$17,BC183,_xll.ohTrigger(trigger,$X$24))*_xll.qlInterpolationInterpolate($AJ$1,BC183,,trigger)</f>
        <v>2.2074652167035011E-4</v>
      </c>
      <c r="BF183" s="49">
        <f>_xll.qlIndexFixing($X$9,_xll.qlInterestRateIndexFixingDate($X$9,BC183,trigger),TRUE,trigger)</f>
        <v>2.1731388953562681E-4</v>
      </c>
      <c r="BG183" s="104">
        <f t="shared" si="20"/>
        <v>-0.2504108110944317</v>
      </c>
    </row>
    <row r="184" spans="27:59" x14ac:dyDescent="0.2">
      <c r="AA184" s="1">
        <f t="shared" si="21"/>
        <v>181</v>
      </c>
      <c r="AB184" s="44" t="str">
        <f t="shared" si="22"/>
        <v>181M</v>
      </c>
      <c r="AC184" s="45">
        <f>_xll.qlCalendarAdvance(calendar,$AC$3,AB184,,,trigger)</f>
        <v>47791</v>
      </c>
      <c r="AD184" s="45">
        <f>_xll.qlInterestRateIndexMaturity($X$9,AC184,trigger)</f>
        <v>47973</v>
      </c>
      <c r="AE184" s="49">
        <f>_xll.qlTenorBasisValue($X$17,AC184,_xll.ohTrigger(trigger,$X$24))</f>
        <v>1.0834126367858642E-3</v>
      </c>
      <c r="AF184" s="49">
        <f>_xll.qlTenorBasisForwardRate($X$17,AC184,_xll.ohTrigger(trigger,$X$24))</f>
        <v>2.1306963691975898E-2</v>
      </c>
      <c r="AG184" s="49">
        <f>_xll.qlTenorBasisForwardRate2($X$17,AC184,AD184,_xll.ohTrigger(trigger,$X$24))</f>
        <v>2.1306963691975898E-2</v>
      </c>
      <c r="AH184" s="49">
        <f>_xll.qlIndexFixing($X$9,_xll.qlInterestRateIndexFixingDate($X$9,AC184,trigger),TRUE,trigger)</f>
        <v>2.1219642768899878E-2</v>
      </c>
      <c r="AI184" s="52">
        <f t="shared" si="18"/>
        <v>0.8732092307602024</v>
      </c>
      <c r="AJ184" s="52">
        <f t="shared" si="19"/>
        <v>0.99590176599827296</v>
      </c>
      <c r="BC184" s="45">
        <f>_xll.qlCalendarAdvance(calendar,BC183,"1D",,,trigger)</f>
        <v>42538</v>
      </c>
      <c r="BD184" s="49">
        <f>_xll.qlTenorBasisForwardRate($X$17,BC184,_xll.ohTrigger(trigger,$X$24))</f>
        <v>2.4515305538418922E-4</v>
      </c>
      <c r="BE184" s="49">
        <f>_xll.qlTenorBasisForwardRate($X$17,BC184,_xll.ohTrigger(trigger,$X$24))*_xll.qlInterpolationInterpolate($AJ$1,BC184,,trigger)</f>
        <v>2.2306312761605348E-4</v>
      </c>
      <c r="BF184" s="49">
        <f>_xll.qlIndexFixing($X$9,_xll.qlInterestRateIndexFixingDate($X$9,BC184,trigger),TRUE,trigger)</f>
        <v>2.2136086311941907E-4</v>
      </c>
      <c r="BG184" s="104">
        <f t="shared" si="20"/>
        <v>-0.23792192264770151</v>
      </c>
    </row>
    <row r="185" spans="27:59" x14ac:dyDescent="0.2">
      <c r="AA185" s="1">
        <f t="shared" si="21"/>
        <v>182</v>
      </c>
      <c r="AB185" s="44" t="str">
        <f t="shared" si="22"/>
        <v>182M</v>
      </c>
      <c r="AC185" s="45">
        <f>_xll.qlCalendarAdvance(calendar,$AC$3,AB185,,,trigger)</f>
        <v>47819</v>
      </c>
      <c r="AD185" s="45">
        <f>_xll.qlInterestRateIndexMaturity($X$9,AC185,trigger)</f>
        <v>48001</v>
      </c>
      <c r="AE185" s="49">
        <f>_xll.qlTenorBasisValue($X$17,AC185,_xll.ohTrigger(trigger,$X$24))</f>
        <v>1.0740396973144579E-3</v>
      </c>
      <c r="AF185" s="49">
        <f>_xll.qlTenorBasisForwardRate($X$17,AC185,_xll.ohTrigger(trigger,$X$24))</f>
        <v>2.1273711762682338E-2</v>
      </c>
      <c r="AG185" s="49">
        <f>_xll.qlTenorBasisForwardRate2($X$17,AC185,AD185,_xll.ohTrigger(trigger,$X$24))</f>
        <v>2.1273711762682338E-2</v>
      </c>
      <c r="AH185" s="49">
        <f>_xll.qlIndexFixing($X$9,_xll.qlInterestRateIndexFixingDate($X$9,AC185,trigger),TRUE,trigger)</f>
        <v>2.1192082327755664E-2</v>
      </c>
      <c r="AI185" s="52">
        <f t="shared" si="18"/>
        <v>0.81629434926674271</v>
      </c>
      <c r="AJ185" s="52">
        <f t="shared" si="19"/>
        <v>0.99616289644998079</v>
      </c>
      <c r="BC185" s="45">
        <f>_xll.qlCalendarAdvance(calendar,BC184,"1D",,,trigger)</f>
        <v>42541</v>
      </c>
      <c r="BD185" s="49">
        <f>_xll.qlTenorBasisForwardRate($X$17,BC185,_xll.ohTrigger(trigger,$X$24))</f>
        <v>2.4718107363029291E-4</v>
      </c>
      <c r="BE185" s="49">
        <f>_xll.qlTenorBasisForwardRate($X$17,BC185,_xll.ohTrigger(trigger,$X$24))*_xll.qlInterpolationInterpolate($AJ$1,BC185,,trigger)</f>
        <v>2.2420664831541341E-4</v>
      </c>
      <c r="BF185" s="49">
        <f>_xll.qlIndexFixing($X$9,_xll.qlInterestRateIndexFixingDate($X$9,BC185,trigger),TRUE,trigger)</f>
        <v>2.2066635977321811E-4</v>
      </c>
      <c r="BG185" s="104">
        <f t="shared" si="20"/>
        <v>-0.26514713857074795</v>
      </c>
    </row>
    <row r="186" spans="27:59" x14ac:dyDescent="0.2">
      <c r="AA186" s="1">
        <f t="shared" si="21"/>
        <v>183</v>
      </c>
      <c r="AB186" s="44" t="str">
        <f t="shared" si="22"/>
        <v>183M</v>
      </c>
      <c r="AC186" s="45">
        <f>_xll.qlCalendarAdvance(calendar,$AC$3,AB186,,,trigger)</f>
        <v>47850</v>
      </c>
      <c r="AD186" s="45">
        <f>_xll.qlInterestRateIndexMaturity($X$9,AC186,trigger)</f>
        <v>48031</v>
      </c>
      <c r="AE186" s="49">
        <f>_xll.qlTenorBasisValue($X$17,AC186,_xll.ohTrigger(trigger,$X$24))</f>
        <v>1.0637539958967901E-3</v>
      </c>
      <c r="AF186" s="49">
        <f>_xll.qlTenorBasisForwardRate($X$17,AC186,_xll.ohTrigger(trigger,$X$24))</f>
        <v>2.1236257661041705E-2</v>
      </c>
      <c r="AG186" s="49">
        <f>_xll.qlTenorBasisForwardRate2($X$17,AC186,AD186,_xll.ohTrigger(trigger,$X$24))</f>
        <v>2.1236257661041705E-2</v>
      </c>
      <c r="AH186" s="49">
        <f>_xll.qlIndexFixing($X$9,_xll.qlInterestRateIndexFixingDate($X$9,AC186,trigger),TRUE,trigger)</f>
        <v>2.1160665253084215E-2</v>
      </c>
      <c r="AI186" s="52">
        <f t="shared" si="18"/>
        <v>0.75592407957490027</v>
      </c>
      <c r="AJ186" s="52">
        <f t="shared" si="19"/>
        <v>0.99644040823180602</v>
      </c>
      <c r="BC186" s="45">
        <f>_xll.qlCalendarAdvance(calendar,BC185,"1D",,,trigger)</f>
        <v>42542</v>
      </c>
      <c r="BD186" s="49">
        <f>_xll.qlTenorBasisForwardRate($X$17,BC186,_xll.ohTrigger(trigger,$X$24))</f>
        <v>2.4842101620775879E-4</v>
      </c>
      <c r="BE186" s="49">
        <f>_xll.qlTenorBasisForwardRate($X$17,BC186,_xll.ohTrigger(trigger,$X$24))*_xll.qlInterpolationInterpolate($AJ$1,BC186,,trigger)</f>
        <v>2.2509625025279574E-4</v>
      </c>
      <c r="BF186" s="49">
        <f>_xll.qlIndexFixing($X$9,_xll.qlInterestRateIndexFixingDate($X$9,BC186,trigger),TRUE,trigger)</f>
        <v>2.2157854732363091E-4</v>
      </c>
      <c r="BG186" s="104">
        <f t="shared" si="20"/>
        <v>-0.26842468884127879</v>
      </c>
    </row>
    <row r="187" spans="27:59" x14ac:dyDescent="0.2">
      <c r="AA187" s="1">
        <f t="shared" si="21"/>
        <v>184</v>
      </c>
      <c r="AB187" s="44" t="str">
        <f t="shared" si="22"/>
        <v>184M</v>
      </c>
      <c r="AC187" s="45">
        <f>_xll.qlCalendarAdvance(calendar,$AC$3,AB187,,,trigger)</f>
        <v>47882</v>
      </c>
      <c r="AD187" s="45">
        <f>_xll.qlInterestRateIndexMaturity($X$9,AC187,trigger)</f>
        <v>48064</v>
      </c>
      <c r="AE187" s="49">
        <f>_xll.qlTenorBasisValue($X$17,AC187,_xll.ohTrigger(trigger,$X$24))</f>
        <v>1.0532369722640394E-3</v>
      </c>
      <c r="AF187" s="49">
        <f>_xll.qlTenorBasisForwardRate($X$17,AC187,_xll.ohTrigger(trigger,$X$24))</f>
        <v>2.1196903697929096E-2</v>
      </c>
      <c r="AG187" s="49">
        <f>_xll.qlTenorBasisForwardRate2($X$17,AC187,AD187,_xll.ohTrigger(trigger,$X$24))</f>
        <v>2.1196903697929096E-2</v>
      </c>
      <c r="AH187" s="49">
        <f>_xll.qlIndexFixing($X$9,_xll.qlInterestRateIndexFixingDate($X$9,AC187,trigger),TRUE,trigger)</f>
        <v>2.1127534472238828E-2</v>
      </c>
      <c r="AI187" s="52">
        <f t="shared" si="18"/>
        <v>0.69369225690268244</v>
      </c>
      <c r="AJ187" s="52">
        <f t="shared" si="19"/>
        <v>0.99672738874135447</v>
      </c>
      <c r="BC187" s="45">
        <f>_xll.qlCalendarAdvance(calendar,BC186,"1D",,,trigger)</f>
        <v>42543</v>
      </c>
      <c r="BD187" s="49">
        <f>_xll.qlTenorBasisForwardRate($X$17,BC187,_xll.ohTrigger(trigger,$X$24))</f>
        <v>2.4967408334633468E-4</v>
      </c>
      <c r="BE187" s="49">
        <f>_xll.qlTenorBasisForwardRate($X$17,BC187,_xll.ohTrigger(trigger,$X$24))*_xll.qlInterpolationInterpolate($AJ$1,BC187,,trigger)</f>
        <v>2.2599538519876405E-4</v>
      </c>
      <c r="BF187" s="49">
        <f>_xll.qlIndexFixing($X$9,_xll.qlInterestRateIndexFixingDate($X$9,BC187,trigger),TRUE,trigger)</f>
        <v>2.225186419980871E-4</v>
      </c>
      <c r="BG187" s="104">
        <f t="shared" si="20"/>
        <v>-0.27155441348247589</v>
      </c>
    </row>
    <row r="188" spans="27:59" x14ac:dyDescent="0.2">
      <c r="AA188" s="1">
        <f t="shared" si="21"/>
        <v>185</v>
      </c>
      <c r="AB188" s="44" t="str">
        <f t="shared" si="22"/>
        <v>185M</v>
      </c>
      <c r="AC188" s="45">
        <f>_xll.qlCalendarAdvance(calendar,$AC$3,AB188,,,trigger)</f>
        <v>47910</v>
      </c>
      <c r="AD188" s="45">
        <f>_xll.qlInterestRateIndexMaturity($X$9,AC188,trigger)</f>
        <v>48094</v>
      </c>
      <c r="AE188" s="49">
        <f>_xll.qlTenorBasisValue($X$17,AC188,_xll.ohTrigger(trigger,$X$24))</f>
        <v>1.044117993333937E-3</v>
      </c>
      <c r="AF188" s="49">
        <f>_xll.qlTenorBasisForwardRate($X$17,AC188,_xll.ohTrigger(trigger,$X$24))</f>
        <v>2.1161838574827382E-2</v>
      </c>
      <c r="AG188" s="49">
        <f>_xll.qlTenorBasisForwardRate2($X$17,AC188,AD188,_xll.ohTrigger(trigger,$X$24))</f>
        <v>2.1161838574827382E-2</v>
      </c>
      <c r="AH188" s="49">
        <f>_xll.qlIndexFixing($X$9,_xll.qlInterestRateIndexFixingDate($X$9,AC188,trigger),TRUE,trigger)</f>
        <v>2.1097846411722809E-2</v>
      </c>
      <c r="AI188" s="52">
        <f t="shared" si="18"/>
        <v>0.63992163104573807</v>
      </c>
      <c r="AJ188" s="52">
        <f t="shared" si="19"/>
        <v>0.99697605844226156</v>
      </c>
      <c r="BC188" s="45">
        <f>_xll.qlCalendarAdvance(calendar,BC187,"1D",,,trigger)</f>
        <v>42544</v>
      </c>
      <c r="BD188" s="49">
        <f>_xll.qlTenorBasisForwardRate($X$17,BC188,_xll.ohTrigger(trigger,$X$24))</f>
        <v>2.5094015395818144E-4</v>
      </c>
      <c r="BE188" s="49">
        <f>_xll.qlTenorBasisForwardRate($X$17,BC188,_xll.ohTrigger(trigger,$X$24))*_xll.qlInterpolationInterpolate($AJ$1,BC188,,trigger)</f>
        <v>2.2690390640255922E-4</v>
      </c>
      <c r="BF188" s="49">
        <f>_xll.qlIndexFixing($X$9,_xll.qlInterestRateIndexFixingDate($X$9,BC188,trigger),TRUE,trigger)</f>
        <v>2.2348578336049265E-4</v>
      </c>
      <c r="BG188" s="104">
        <f t="shared" si="20"/>
        <v>-0.27454370597688793</v>
      </c>
    </row>
    <row r="189" spans="27:59" x14ac:dyDescent="0.2">
      <c r="AA189" s="1">
        <f t="shared" si="21"/>
        <v>186</v>
      </c>
      <c r="AB189" s="44" t="str">
        <f t="shared" si="22"/>
        <v>186M</v>
      </c>
      <c r="AC189" s="45">
        <f>_xll.qlCalendarAdvance(calendar,$AC$3,AB189,,,trigger)</f>
        <v>47940</v>
      </c>
      <c r="AD189" s="45">
        <f>_xll.qlInterestRateIndexMaturity($X$9,AC189,trigger)</f>
        <v>48123</v>
      </c>
      <c r="AE189" s="49">
        <f>_xll.qlTenorBasisValue($X$17,AC189,_xll.ohTrigger(trigger,$X$24))</f>
        <v>1.0344337230481797E-3</v>
      </c>
      <c r="AF189" s="49">
        <f>_xll.qlTenorBasisForwardRate($X$17,AC189,_xll.ohTrigger(trigger,$X$24))</f>
        <v>2.1123718228046925E-2</v>
      </c>
      <c r="AG189" s="49">
        <f>_xll.qlTenorBasisForwardRate2($X$17,AC189,AD189,_xll.ohTrigger(trigger,$X$24))</f>
        <v>2.1123718228046925E-2</v>
      </c>
      <c r="AH189" s="49">
        <f>_xll.qlIndexFixing($X$9,_xll.qlInterestRateIndexFixingDate($X$9,AC189,trigger),TRUE,trigger)</f>
        <v>2.1065052862405714E-2</v>
      </c>
      <c r="AI189" s="52">
        <f t="shared" si="18"/>
        <v>0.58665365641211165</v>
      </c>
      <c r="AJ189" s="52">
        <f t="shared" si="19"/>
        <v>0.99722277276150562</v>
      </c>
      <c r="BC189" s="45">
        <f>_xll.qlCalendarAdvance(calendar,BC188,"1D",,,trigger)</f>
        <v>42545</v>
      </c>
      <c r="BD189" s="49">
        <f>_xll.qlTenorBasisForwardRate($X$17,BC189,_xll.ohTrigger(trigger,$X$24))</f>
        <v>2.547649521112935E-4</v>
      </c>
      <c r="BE189" s="49">
        <f>_xll.qlTenorBasisForwardRate($X$17,BC189,_xll.ohTrigger(trigger,$X$24))*_xll.qlInterpolationInterpolate($AJ$1,BC189,,trigger)</f>
        <v>2.3012125024727496E-4</v>
      </c>
      <c r="BF189" s="49">
        <f>_xll.qlIndexFixing($X$9,_xll.qlInterestRateIndexFixingDate($X$9,BC189,trigger),TRUE,trigger)</f>
        <v>2.2947676165694086E-4</v>
      </c>
      <c r="BG189" s="104">
        <f t="shared" si="20"/>
        <v>-0.25288190454352638</v>
      </c>
    </row>
    <row r="190" spans="27:59" x14ac:dyDescent="0.2">
      <c r="AA190" s="1">
        <f t="shared" si="21"/>
        <v>187</v>
      </c>
      <c r="AB190" s="44" t="str">
        <f t="shared" si="22"/>
        <v>187M</v>
      </c>
      <c r="AC190" s="45">
        <f>_xll.qlCalendarAdvance(calendar,$AC$3,AB190,,,trigger)</f>
        <v>47970</v>
      </c>
      <c r="AD190" s="45">
        <f>_xll.qlInterestRateIndexMaturity($X$9,AC190,trigger)</f>
        <v>48155</v>
      </c>
      <c r="AE190" s="49">
        <f>_xll.qlTenorBasisValue($X$17,AC190,_xll.ohTrigger(trigger,$X$24))</f>
        <v>1.0248381378077612E-3</v>
      </c>
      <c r="AF190" s="49">
        <f>_xll.qlTenorBasisForwardRate($X$17,AC190,_xll.ohTrigger(trigger,$X$24))</f>
        <v>2.1084856072030377E-2</v>
      </c>
      <c r="AG190" s="49">
        <f>_xll.qlTenorBasisForwardRate2($X$17,AC190,AD190,_xll.ohTrigger(trigger,$X$24))</f>
        <v>2.1084856072030377E-2</v>
      </c>
      <c r="AH190" s="49">
        <f>_xll.qlIndexFixing($X$9,_xll.qlInterestRateIndexFixingDate($X$9,AC190,trigger),TRUE,trigger)</f>
        <v>2.1031592206333528E-2</v>
      </c>
      <c r="AI190" s="52">
        <f t="shared" si="18"/>
        <v>0.53263865696848844</v>
      </c>
      <c r="AJ190" s="52">
        <f t="shared" si="19"/>
        <v>0.99747383309068427</v>
      </c>
      <c r="BC190" s="45">
        <f>_xll.qlCalendarAdvance(calendar,BC189,"1D",,,trigger)</f>
        <v>42548</v>
      </c>
      <c r="BD190" s="49">
        <f>_xll.qlTenorBasisForwardRate($X$17,BC190,_xll.ohTrigger(trigger,$X$24))</f>
        <v>2.5613204933125946E-4</v>
      </c>
      <c r="BE190" s="49">
        <f>_xll.qlTenorBasisForwardRate($X$17,BC190,_xll.ohTrigger(trigger,$X$24))*_xll.qlInterpolationInterpolate($AJ$1,BC190,,trigger)</f>
        <v>2.3062893477840163E-4</v>
      </c>
      <c r="BF190" s="49">
        <f>_xll.qlIndexFixing($X$9,_xll.qlInterestRateIndexFixingDate($X$9,BC190,trigger),TRUE,trigger)</f>
        <v>2.2760760693409533E-4</v>
      </c>
      <c r="BG190" s="104">
        <f t="shared" si="20"/>
        <v>-0.28524442397164135</v>
      </c>
    </row>
    <row r="191" spans="27:59" x14ac:dyDescent="0.2">
      <c r="AA191" s="1">
        <f t="shared" si="21"/>
        <v>188</v>
      </c>
      <c r="AB191" s="44" t="str">
        <f t="shared" si="22"/>
        <v>188M</v>
      </c>
      <c r="AC191" s="45">
        <f>_xll.qlCalendarAdvance(calendar,$AC$3,AB191,,,trigger)</f>
        <v>48001</v>
      </c>
      <c r="AD191" s="45">
        <f>_xll.qlInterestRateIndexMaturity($X$9,AC191,trigger)</f>
        <v>48184</v>
      </c>
      <c r="AE191" s="49">
        <f>_xll.qlTenorBasisValue($X$17,AC191,_xll.ohTrigger(trigger,$X$24))</f>
        <v>1.0150154794316374E-3</v>
      </c>
      <c r="AF191" s="49">
        <f>_xll.qlTenorBasisForwardRate($X$17,AC191,_xll.ohTrigger(trigger,$X$24))</f>
        <v>2.1044231319283919E-2</v>
      </c>
      <c r="AG191" s="49">
        <f>_xll.qlTenorBasisForwardRate2($X$17,AC191,AD191,_xll.ohTrigger(trigger,$X$24))</f>
        <v>2.1044231319283919E-2</v>
      </c>
      <c r="AH191" s="49">
        <f>_xll.qlIndexFixing($X$9,_xll.qlInterestRateIndexFixingDate($X$9,AC191,trigger),TRUE,trigger)</f>
        <v>2.0996045735972069E-2</v>
      </c>
      <c r="AI191" s="52">
        <f t="shared" si="18"/>
        <v>0.48185583311849411</v>
      </c>
      <c r="AJ191" s="52">
        <f t="shared" si="19"/>
        <v>0.99771027116263955</v>
      </c>
      <c r="BC191" s="45">
        <f>_xll.qlCalendarAdvance(calendar,BC190,"1D",,,trigger)</f>
        <v>42549</v>
      </c>
      <c r="BD191" s="49">
        <f>_xll.qlTenorBasisForwardRate($X$17,BC191,_xll.ohTrigger(trigger,$X$24))</f>
        <v>2.5746132094251281E-4</v>
      </c>
      <c r="BE191" s="49">
        <f>_xll.qlTenorBasisForwardRate($X$17,BC191,_xll.ohTrigger(trigger,$X$24))*_xll.qlInterpolationInterpolate($AJ$1,BC191,,trigger)</f>
        <v>2.3158220200840171E-4</v>
      </c>
      <c r="BF191" s="49">
        <f>_xll.qlIndexFixing($X$9,_xll.qlInterestRateIndexFixingDate($X$9,BC191,trigger),TRUE,trigger)</f>
        <v>2.2869707516295139E-4</v>
      </c>
      <c r="BG191" s="104">
        <f t="shared" si="20"/>
        <v>-0.28764245779561415</v>
      </c>
    </row>
    <row r="192" spans="27:59" x14ac:dyDescent="0.2">
      <c r="AA192" s="1">
        <f t="shared" si="21"/>
        <v>189</v>
      </c>
      <c r="AB192" s="44" t="str">
        <f t="shared" si="22"/>
        <v>189M</v>
      </c>
      <c r="AC192" s="45">
        <f>_xll.qlCalendarAdvance(calendar,$AC$3,AB192,,,trigger)</f>
        <v>48031</v>
      </c>
      <c r="AD192" s="45">
        <f>_xll.qlInterestRateIndexMaturity($X$9,AC192,trigger)</f>
        <v>48215</v>
      </c>
      <c r="AE192" s="49">
        <f>_xll.qlTenorBasisValue($X$17,AC192,_xll.ohTrigger(trigger,$X$24))</f>
        <v>1.0055990802298896E-3</v>
      </c>
      <c r="AF192" s="49">
        <f>_xll.qlTenorBasisForwardRate($X$17,AC192,_xll.ohTrigger(trigger,$X$24))</f>
        <v>2.1004115805554495E-2</v>
      </c>
      <c r="AG192" s="49">
        <f>_xll.qlTenorBasisForwardRate2($X$17,AC192,AD192,_xll.ohTrigger(trigger,$X$24))</f>
        <v>2.1004115805554495E-2</v>
      </c>
      <c r="AH192" s="49">
        <f>_xll.qlIndexFixing($X$9,_xll.qlInterestRateIndexFixingDate($X$9,AC192,trigger),TRUE,trigger)</f>
        <v>2.0960902017164211E-2</v>
      </c>
      <c r="AI192" s="52">
        <f t="shared" si="18"/>
        <v>0.43213788390283892</v>
      </c>
      <c r="AJ192" s="52">
        <f t="shared" si="19"/>
        <v>0.99794260378345201</v>
      </c>
      <c r="BC192" s="45">
        <f>_xll.qlCalendarAdvance(calendar,BC191,"1D",,,trigger)</f>
        <v>42550</v>
      </c>
      <c r="BD192" s="49">
        <f>_xll.qlTenorBasisForwardRate($X$17,BC192,_xll.ohTrigger(trigger,$X$24))</f>
        <v>2.588028694685515E-4</v>
      </c>
      <c r="BE192" s="49">
        <f>_xll.qlTenorBasisForwardRate($X$17,BC192,_xll.ohTrigger(trigger,$X$24))*_xll.qlInterpolationInterpolate($AJ$1,BC192,,trigger)</f>
        <v>2.3254398458919326E-4</v>
      </c>
      <c r="BF192" s="49">
        <f>_xll.qlIndexFixing($X$9,_xll.qlInterestRateIndexFixingDate($X$9,BC192,trigger),TRUE,trigger)</f>
        <v>2.2980842744441032E-4</v>
      </c>
      <c r="BG192" s="104">
        <f t="shared" si="20"/>
        <v>-0.28994442024141182</v>
      </c>
    </row>
    <row r="193" spans="27:59" x14ac:dyDescent="0.2">
      <c r="AA193" s="1">
        <f t="shared" si="21"/>
        <v>190</v>
      </c>
      <c r="AB193" s="44" t="str">
        <f t="shared" si="22"/>
        <v>190M</v>
      </c>
      <c r="AC193" s="45">
        <f>_xll.qlCalendarAdvance(calendar,$AC$3,AB193,,,trigger)</f>
        <v>48064</v>
      </c>
      <c r="AD193" s="45">
        <f>_xll.qlInterestRateIndexMaturity($X$9,AC193,trigger)</f>
        <v>48248</v>
      </c>
      <c r="AE193" s="49">
        <f>_xll.qlTenorBasisValue($X$17,AC193,_xll.ohTrigger(trigger,$X$24))</f>
        <v>9.9534213666543198E-4</v>
      </c>
      <c r="AF193" s="49">
        <f>_xll.qlTenorBasisForwardRate($X$17,AC193,_xll.ohTrigger(trigger,$X$24))</f>
        <v>2.0959330131609884E-2</v>
      </c>
      <c r="AG193" s="49">
        <f>_xll.qlTenorBasisForwardRate2($X$17,AC193,AD193,_xll.ohTrigger(trigger,$X$24))</f>
        <v>2.0959330131609884E-2</v>
      </c>
      <c r="AH193" s="49">
        <f>_xll.qlIndexFixing($X$9,_xll.qlInterestRateIndexFixingDate($X$9,AC193,trigger),TRUE,trigger)</f>
        <v>2.0921305139622148E-2</v>
      </c>
      <c r="AI193" s="52">
        <f t="shared" si="18"/>
        <v>0.38024991987736095</v>
      </c>
      <c r="AJ193" s="52">
        <f t="shared" si="19"/>
        <v>0.99818577255337049</v>
      </c>
      <c r="BC193" s="45">
        <f>_xll.qlCalendarAdvance(calendar,BC192,"1D",,,trigger)</f>
        <v>42551</v>
      </c>
      <c r="BD193" s="49">
        <f>_xll.qlTenorBasisForwardRate($X$17,BC193,_xll.ohTrigger(trigger,$X$24))</f>
        <v>2.6015657381454736E-4</v>
      </c>
      <c r="BE193" s="49">
        <f>_xll.qlTenorBasisForwardRate($X$17,BC193,_xll.ohTrigger(trigger,$X$24))*_xll.qlInterpolationInterpolate($AJ$1,BC193,,trigger)</f>
        <v>2.3351413897239513E-4</v>
      </c>
      <c r="BF193" s="49">
        <f>_xll.qlIndexFixing($X$9,_xll.qlInterestRateIndexFixingDate($X$9,BC193,trigger),TRUE,trigger)</f>
        <v>2.3094080333582598E-4</v>
      </c>
      <c r="BG193" s="104">
        <f t="shared" si="20"/>
        <v>-0.29215770478721376</v>
      </c>
    </row>
    <row r="194" spans="27:59" x14ac:dyDescent="0.2">
      <c r="AA194" s="1">
        <f t="shared" si="21"/>
        <v>191</v>
      </c>
      <c r="AB194" s="44" t="str">
        <f t="shared" si="22"/>
        <v>191M</v>
      </c>
      <c r="AC194" s="45">
        <f>_xll.qlCalendarAdvance(calendar,$AC$3,AB194,,,trigger)</f>
        <v>48093</v>
      </c>
      <c r="AD194" s="45">
        <f>_xll.qlInterestRateIndexMaturity($X$9,AC194,trigger)</f>
        <v>48275</v>
      </c>
      <c r="AE194" s="49">
        <f>_xll.qlTenorBasisValue($X$17,AC194,_xll.ohTrigger(trigger,$X$24))</f>
        <v>9.8641548392072211E-4</v>
      </c>
      <c r="AF194" s="49">
        <f>_xll.qlTenorBasisForwardRate($X$17,AC194,_xll.ohTrigger(trigger,$X$24))</f>
        <v>2.0919544393059448E-2</v>
      </c>
      <c r="AG194" s="49">
        <f>_xll.qlTenorBasisForwardRate2($X$17,AC194,AD194,_xll.ohTrigger(trigger,$X$24))</f>
        <v>2.0919544393059448E-2</v>
      </c>
      <c r="AH194" s="49">
        <f>_xll.qlIndexFixing($X$9,_xll.qlInterestRateIndexFixingDate($X$9,AC194,trigger),TRUE,trigger)</f>
        <v>2.0885771701840878E-2</v>
      </c>
      <c r="AI194" s="52">
        <f t="shared" si="18"/>
        <v>0.3377269121856985</v>
      </c>
      <c r="AJ194" s="52">
        <f t="shared" si="19"/>
        <v>0.99838559145533901</v>
      </c>
      <c r="BC194" s="45">
        <f>_xll.qlCalendarAdvance(calendar,BC193,"1D",,,trigger)</f>
        <v>42552</v>
      </c>
      <c r="BD194" s="49">
        <f>_xll.qlTenorBasisForwardRate($X$17,BC194,_xll.ohTrigger(trigger,$X$24))</f>
        <v>2.7633546362154502E-4</v>
      </c>
      <c r="BE194" s="49">
        <f>_xll.qlTenorBasisForwardRate($X$17,BC194,_xll.ohTrigger(trigger,$X$24))*_xll.qlInterpolationInterpolate($AJ$1,BC194,,trigger)</f>
        <v>2.4777465099040631E-4</v>
      </c>
      <c r="BF194" s="49">
        <f>_xll.qlIndexFixing($X$9,_xll.qlInterestRateIndexFixingDate($X$9,BC194,trigger),TRUE,trigger)</f>
        <v>2.4792241842966882E-4</v>
      </c>
      <c r="BG194" s="104">
        <f t="shared" si="20"/>
        <v>-0.28413045191876202</v>
      </c>
    </row>
    <row r="195" spans="27:59" x14ac:dyDescent="0.2">
      <c r="AA195" s="1">
        <f t="shared" si="21"/>
        <v>192</v>
      </c>
      <c r="AB195" s="44" t="str">
        <f t="shared" si="22"/>
        <v>192M</v>
      </c>
      <c r="AC195" s="45">
        <f>_xll.qlCalendarAdvance(calendar,$AC$3,AB195,,,trigger)</f>
        <v>48123</v>
      </c>
      <c r="AD195" s="45">
        <f>_xll.qlInterestRateIndexMaturity($X$9,AC195,trigger)</f>
        <v>48306</v>
      </c>
      <c r="AE195" s="49">
        <f>_xll.qlTenorBasisValue($X$17,AC195,_xll.ohTrigger(trigger,$X$24))</f>
        <v>9.7726627539853001E-4</v>
      </c>
      <c r="AF195" s="49">
        <f>_xll.qlTenorBasisForwardRate($X$17,AC195,_xll.ohTrigger(trigger,$X$24))</f>
        <v>2.087747761783787E-2</v>
      </c>
      <c r="AG195" s="49">
        <f>_xll.qlTenorBasisForwardRate2($X$17,AC195,AD195,_xll.ohTrigger(trigger,$X$24))</f>
        <v>2.087747761783787E-2</v>
      </c>
      <c r="AH195" s="49">
        <f>_xll.qlIndexFixing($X$9,_xll.qlInterestRateIndexFixingDate($X$9,AC195,trigger),TRUE,trigger)</f>
        <v>2.0848154759489645E-2</v>
      </c>
      <c r="AI195" s="52">
        <f t="shared" si="18"/>
        <v>0.29322858348224123</v>
      </c>
      <c r="AJ195" s="52">
        <f t="shared" si="19"/>
        <v>0.99859547887513145</v>
      </c>
      <c r="BC195" s="45">
        <f>_xll.qlCalendarAdvance(calendar,BC194,"1D",,,trigger)</f>
        <v>42555</v>
      </c>
      <c r="BD195" s="49">
        <f>_xll.qlTenorBasisForwardRate($X$17,BC195,_xll.ohTrigger(trigger,$X$24))</f>
        <v>2.7970295316435907E-4</v>
      </c>
      <c r="BE195" s="49">
        <f>_xll.qlTenorBasisForwardRate($X$17,BC195,_xll.ohTrigger(trigger,$X$24))*_xll.qlInterpolationInterpolate($AJ$1,BC195,,trigger)</f>
        <v>2.5000000087615565E-4</v>
      </c>
      <c r="BF195" s="49">
        <f>_xll.qlIndexFixing($X$9,_xll.qlInterestRateIndexFixingDate($X$9,BC195,trigger),TRUE,trigger)</f>
        <v>2.5000000087615565E-4</v>
      </c>
      <c r="BG195" s="104">
        <f t="shared" si="20"/>
        <v>-0.29702952288203421</v>
      </c>
    </row>
    <row r="196" spans="27:59" x14ac:dyDescent="0.2">
      <c r="AA196" s="1">
        <f t="shared" si="21"/>
        <v>193</v>
      </c>
      <c r="AB196" s="44" t="str">
        <f t="shared" si="22"/>
        <v>193M</v>
      </c>
      <c r="AC196" s="45">
        <f>_xll.qlCalendarAdvance(calendar,$AC$3,AB196,,,trigger)</f>
        <v>48155</v>
      </c>
      <c r="AD196" s="45">
        <f>_xll.qlInterestRateIndexMaturity($X$9,AC196,trigger)</f>
        <v>48337</v>
      </c>
      <c r="AE196" s="49">
        <f>_xll.qlTenorBasisValue($X$17,AC196,_xll.ohTrigger(trigger,$X$24))</f>
        <v>9.6760222276736545E-4</v>
      </c>
      <c r="AF196" s="49">
        <f>_xll.qlTenorBasisForwardRate($X$17,AC196,_xll.ohTrigger(trigger,$X$24))</f>
        <v>2.0832145118714219E-2</v>
      </c>
      <c r="AG196" s="49">
        <f>_xll.qlTenorBasisForwardRate2($X$17,AC196,AD196,_xll.ohTrigger(trigger,$X$24))</f>
        <v>2.0832145118714219E-2</v>
      </c>
      <c r="AH196" s="49">
        <f>_xll.qlIndexFixing($X$9,_xll.qlInterestRateIndexFixingDate($X$9,AC196,trigger),TRUE,trigger)</f>
        <v>2.0807245266493683E-2</v>
      </c>
      <c r="AI196" s="52">
        <f t="shared" ref="AI196:AI259" si="23">(AF196-AH196)*10000</f>
        <v>0.24899852220535562</v>
      </c>
      <c r="AJ196" s="52">
        <f t="shared" ref="AJ196:AJ259" si="24">AH196/AG196</f>
        <v>0.99880473892253341</v>
      </c>
      <c r="BC196" s="45">
        <f>_xll.qlCalendarAdvance(calendar,BC195,"1D",,,trigger)</f>
        <v>42556</v>
      </c>
      <c r="BD196" s="49">
        <f>_xll.qlTenorBasisForwardRate($X$17,BC196,_xll.ohTrigger(trigger,$X$24))</f>
        <v>2.8112122413372141E-4</v>
      </c>
      <c r="BE196" s="49">
        <f>_xll.qlTenorBasisForwardRate($X$17,BC196,_xll.ohTrigger(trigger,$X$24))*_xll.qlInterpolationInterpolate($AJ$1,BC196,,trigger)</f>
        <v>2.5125216265580493E-4</v>
      </c>
      <c r="BF196" s="49">
        <f>_xll.qlIndexFixing($X$9,_xll.qlInterestRateIndexFixingDate($X$9,BC196,trigger),TRUE,trigger)</f>
        <v>2.5116700830424038E-4</v>
      </c>
      <c r="BG196" s="104">
        <f t="shared" ref="BG196:BG259" si="25">(BF196-BD196)*10000</f>
        <v>-0.29954215829481029</v>
      </c>
    </row>
    <row r="197" spans="27:59" x14ac:dyDescent="0.2">
      <c r="AA197" s="1">
        <f t="shared" si="21"/>
        <v>194</v>
      </c>
      <c r="AB197" s="44" t="str">
        <f t="shared" si="22"/>
        <v>194M</v>
      </c>
      <c r="AC197" s="45">
        <f>_xll.qlCalendarAdvance(calendar,$AC$3,AB197,,,trigger)</f>
        <v>48184</v>
      </c>
      <c r="AD197" s="45">
        <f>_xll.qlInterestRateIndexMaturity($X$9,AC197,trigger)</f>
        <v>48367</v>
      </c>
      <c r="AE197" s="49">
        <f>_xll.qlTenorBasisValue($X$17,AC197,_xll.ohTrigger(trigger,$X$24))</f>
        <v>9.5892854890584087E-4</v>
      </c>
      <c r="AF197" s="49">
        <f>_xll.qlTenorBasisForwardRate($X$17,AC197,_xll.ohTrigger(trigger,$X$24))</f>
        <v>2.0790204745984871E-2</v>
      </c>
      <c r="AG197" s="49">
        <f>_xll.qlTenorBasisForwardRate2($X$17,AC197,AD197,_xll.ohTrigger(trigger,$X$24))</f>
        <v>2.0790204745984871E-2</v>
      </c>
      <c r="AH197" s="49">
        <f>_xll.qlIndexFixing($X$9,_xll.qlInterestRateIndexFixingDate($X$9,AC197,trigger),TRUE,trigger)</f>
        <v>2.0769271644493104E-2</v>
      </c>
      <c r="AI197" s="52">
        <f t="shared" si="23"/>
        <v>0.20933101491767137</v>
      </c>
      <c r="AJ197" s="52">
        <f t="shared" si="24"/>
        <v>0.99899312672734453</v>
      </c>
      <c r="BC197" s="45">
        <f>_xll.qlCalendarAdvance(calendar,BC196,"1D",,,trigger)</f>
        <v>42557</v>
      </c>
      <c r="BD197" s="49">
        <f>_xll.qlTenorBasisForwardRate($X$17,BC197,_xll.ohTrigger(trigger,$X$24))</f>
        <v>2.8255091119246188E-4</v>
      </c>
      <c r="BE197" s="49">
        <f>_xll.qlTenorBasisForwardRate($X$17,BC197,_xll.ohTrigger(trigger,$X$24))*_xll.qlInterpolationInterpolate($AJ$1,BC197,,trigger)</f>
        <v>2.525143705783046E-4</v>
      </c>
      <c r="BF197" s="49">
        <f>_xll.qlIndexFixing($X$9,_xll.qlInterestRateIndexFixingDate($X$9,BC197,trigger),TRUE,trigger)</f>
        <v>2.5236198843821582E-4</v>
      </c>
      <c r="BG197" s="104">
        <f t="shared" si="25"/>
        <v>-0.30188922754246061</v>
      </c>
    </row>
    <row r="198" spans="27:59" x14ac:dyDescent="0.2">
      <c r="AA198" s="1">
        <f t="shared" ref="AA198:AA261" si="26">AA197+1</f>
        <v>195</v>
      </c>
      <c r="AB198" s="44" t="str">
        <f t="shared" ref="AB198:AB261" si="27">AA198&amp;"M"</f>
        <v>195M</v>
      </c>
      <c r="AC198" s="45">
        <f>_xll.qlCalendarAdvance(calendar,$AC$3,AB198,,,trigger)</f>
        <v>48215</v>
      </c>
      <c r="AD198" s="45">
        <f>_xll.qlInterestRateIndexMaturity($X$9,AC198,trigger)</f>
        <v>48397</v>
      </c>
      <c r="AE198" s="49">
        <f>_xll.qlTenorBasisValue($X$17,AC198,_xll.ohTrigger(trigger,$X$24))</f>
        <v>9.4974494590457361E-4</v>
      </c>
      <c r="AF198" s="49">
        <f>_xll.qlTenorBasisForwardRate($X$17,AC198,_xll.ohTrigger(trigger,$X$24))</f>
        <v>2.0745007911374447E-2</v>
      </c>
      <c r="AG198" s="49">
        <f>_xll.qlTenorBasisForwardRate2($X$17,AC198,AD198,_xll.ohTrigger(trigger,$X$24))</f>
        <v>2.0745007911374447E-2</v>
      </c>
      <c r="AH198" s="49">
        <f>_xll.qlIndexFixing($X$9,_xll.qlInterestRateIndexFixingDate($X$9,AC198,trigger),TRUE,trigger)</f>
        <v>2.0728014639304071E-2</v>
      </c>
      <c r="AI198" s="52">
        <f t="shared" si="23"/>
        <v>0.16993272070376514</v>
      </c>
      <c r="AJ198" s="52">
        <f t="shared" si="24"/>
        <v>0.99918085005592794</v>
      </c>
      <c r="BC198" s="45">
        <f>_xll.qlCalendarAdvance(calendar,BC197,"1D",,,trigger)</f>
        <v>42558</v>
      </c>
      <c r="BD198" s="49">
        <f>_xll.qlTenorBasisForwardRate($X$17,BC198,_xll.ohTrigger(trigger,$X$24))</f>
        <v>2.8569839677726781E-4</v>
      </c>
      <c r="BE198" s="49">
        <f>_xll.qlTenorBasisForwardRate($X$17,BC198,_xll.ohTrigger(trigger,$X$24))*_xll.qlInterpolationInterpolate($AJ$1,BC198,,trigger)</f>
        <v>2.5531151435084131E-4</v>
      </c>
      <c r="BF198" s="49">
        <f>_xll.qlIndexFixing($X$9,_xll.qlInterestRateIndexFixingDate($X$9,BC198,trigger),TRUE,trigger)</f>
        <v>2.5532001721828926E-4</v>
      </c>
      <c r="BG198" s="104">
        <f t="shared" si="25"/>
        <v>-0.30378379558978552</v>
      </c>
    </row>
    <row r="199" spans="27:59" x14ac:dyDescent="0.2">
      <c r="AA199" s="1">
        <f t="shared" si="26"/>
        <v>196</v>
      </c>
      <c r="AB199" s="44" t="str">
        <f t="shared" si="27"/>
        <v>196M</v>
      </c>
      <c r="AC199" s="45">
        <f>_xll.qlCalendarAdvance(calendar,$AC$3,AB199,,,trigger)</f>
        <v>48246</v>
      </c>
      <c r="AD199" s="45">
        <f>_xll.qlInterestRateIndexMaturity($X$9,AC199,trigger)</f>
        <v>48428</v>
      </c>
      <c r="AE199" s="49">
        <f>_xll.qlTenorBasisValue($X$17,AC199,_xll.ohTrigger(trigger,$X$24))</f>
        <v>9.406520621627508E-4</v>
      </c>
      <c r="AF199" s="49">
        <f>_xll.qlTenorBasisForwardRate($X$17,AC199,_xll.ohTrigger(trigger,$X$24))</f>
        <v>2.0699000448047039E-2</v>
      </c>
      <c r="AG199" s="49">
        <f>_xll.qlTenorBasisForwardRate2($X$17,AC199,AD199,_xll.ohTrigger(trigger,$X$24))</f>
        <v>2.0699000448047039E-2</v>
      </c>
      <c r="AH199" s="49">
        <f>_xll.qlIndexFixing($X$9,_xll.qlInterestRateIndexFixingDate($X$9,AC199,trigger),TRUE,trigger)</f>
        <v>2.0685831340947727E-2</v>
      </c>
      <c r="AI199" s="52">
        <f t="shared" si="23"/>
        <v>0.13169107099312433</v>
      </c>
      <c r="AJ199" s="52">
        <f t="shared" si="24"/>
        <v>0.99936378052977171</v>
      </c>
      <c r="BC199" s="45">
        <f>_xll.qlCalendarAdvance(calendar,BC198,"1D",,,trigger)</f>
        <v>42559</v>
      </c>
      <c r="BD199" s="49">
        <f>_xll.qlTenorBasisForwardRate($X$17,BC199,_xll.ohTrigger(trigger,$X$24))</f>
        <v>2.863007629091449E-4</v>
      </c>
      <c r="BE199" s="49">
        <f>_xll.qlTenorBasisForwardRate($X$17,BC199,_xll.ohTrigger(trigger,$X$24))*_xll.qlInterpolationInterpolate($AJ$1,BC199,,trigger)</f>
        <v>2.5583403087840224E-4</v>
      </c>
      <c r="BF199" s="49">
        <f>_xll.qlIndexFixing($X$9,_xll.qlInterestRateIndexFixingDate($X$9,BC199,trigger),TRUE,trigger)</f>
        <v>2.5567203222229951E-4</v>
      </c>
      <c r="BG199" s="104">
        <f t="shared" si="25"/>
        <v>-0.30628730686845385</v>
      </c>
    </row>
    <row r="200" spans="27:59" x14ac:dyDescent="0.2">
      <c r="AA200" s="1">
        <f t="shared" si="26"/>
        <v>197</v>
      </c>
      <c r="AB200" s="44" t="str">
        <f t="shared" si="27"/>
        <v>197M</v>
      </c>
      <c r="AC200" s="45">
        <f>_xll.qlCalendarAdvance(calendar,$AC$3,AB200,,,trigger)</f>
        <v>48275</v>
      </c>
      <c r="AD200" s="45">
        <f>_xll.qlInterestRateIndexMaturity($X$9,AC200,trigger)</f>
        <v>48459</v>
      </c>
      <c r="AE200" s="49">
        <f>_xll.qlTenorBasisValue($X$17,AC200,_xll.ohTrigger(trigger,$X$24))</f>
        <v>9.3222750483400001E-4</v>
      </c>
      <c r="AF200" s="49">
        <f>_xll.qlTenorBasisForwardRate($X$17,AC200,_xll.ohTrigger(trigger,$X$24))</f>
        <v>2.0654996034095732E-2</v>
      </c>
      <c r="AG200" s="49">
        <f>_xll.qlTenorBasisForwardRate2($X$17,AC200,AD200,_xll.ohTrigger(trigger,$X$24))</f>
        <v>2.0654996034095732E-2</v>
      </c>
      <c r="AH200" s="49">
        <f>_xll.qlIndexFixing($X$9,_xll.qlInterestRateIndexFixingDate($X$9,AC200,trigger),TRUE,trigger)</f>
        <v>2.0645352401742624E-2</v>
      </c>
      <c r="AI200" s="52">
        <f t="shared" si="23"/>
        <v>9.6436323531075285E-2</v>
      </c>
      <c r="AJ200" s="52">
        <f t="shared" si="24"/>
        <v>0.99953310897096337</v>
      </c>
      <c r="BC200" s="45">
        <f>_xll.qlCalendarAdvance(calendar,BC199,"1D",,,trigger)</f>
        <v>42562</v>
      </c>
      <c r="BD200" s="49">
        <f>_xll.qlTenorBasisForwardRate($X$17,BC200,_xll.ohTrigger(trigger,$X$24))</f>
        <v>2.8986637231715633E-4</v>
      </c>
      <c r="BE200" s="49">
        <f>_xll.qlTenorBasisForwardRate($X$17,BC200,_xll.ohTrigger(trigger,$X$24))*_xll.qlInterpolationInterpolate($AJ$1,BC200,,trigger)</f>
        <v>2.5897227003887548E-4</v>
      </c>
      <c r="BF200" s="49">
        <f>_xll.qlIndexFixing($X$9,_xll.qlInterestRateIndexFixingDate($X$9,BC200,trigger),TRUE,trigger)</f>
        <v>2.587066706030826E-4</v>
      </c>
      <c r="BG200" s="104">
        <f t="shared" si="25"/>
        <v>-0.31159701714073734</v>
      </c>
    </row>
    <row r="201" spans="27:59" x14ac:dyDescent="0.2">
      <c r="AA201" s="1">
        <f t="shared" si="26"/>
        <v>198</v>
      </c>
      <c r="AB201" s="44" t="str">
        <f t="shared" si="27"/>
        <v>198M</v>
      </c>
      <c r="AC201" s="45">
        <f>_xll.qlCalendarAdvance(calendar,$AC$3,AB201,,,trigger)</f>
        <v>48306</v>
      </c>
      <c r="AD201" s="45">
        <f>_xll.qlInterestRateIndexMaturity($X$9,AC201,trigger)</f>
        <v>48491</v>
      </c>
      <c r="AE201" s="49">
        <f>_xll.qlTenorBasisValue($X$17,AC201,_xll.ohTrigger(trigger,$X$24))</f>
        <v>9.2330878794605461E-4</v>
      </c>
      <c r="AF201" s="49">
        <f>_xll.qlTenorBasisForwardRate($X$17,AC201,_xll.ohTrigger(trigger,$X$24))</f>
        <v>2.0607466829815353E-2</v>
      </c>
      <c r="AG201" s="49">
        <f>_xll.qlTenorBasisForwardRate2($X$17,AC201,AD201,_xll.ohTrigger(trigger,$X$24))</f>
        <v>2.0607466829815353E-2</v>
      </c>
      <c r="AH201" s="49">
        <f>_xll.qlIndexFixing($X$9,_xll.qlInterestRateIndexFixingDate($X$9,AC201,trigger),TRUE,trigger)</f>
        <v>2.0601351238975992E-2</v>
      </c>
      <c r="AI201" s="52">
        <f t="shared" si="23"/>
        <v>6.115590839361057E-2</v>
      </c>
      <c r="AJ201" s="52">
        <f t="shared" si="24"/>
        <v>0.99970323422622165</v>
      </c>
      <c r="BC201" s="45">
        <f>_xll.qlCalendarAdvance(calendar,BC200,"1D",,,trigger)</f>
        <v>42563</v>
      </c>
      <c r="BD201" s="49">
        <f>_xll.qlTenorBasisForwardRate($X$17,BC201,_xll.ohTrigger(trigger,$X$24))</f>
        <v>2.9136202658845884E-4</v>
      </c>
      <c r="BE201" s="49">
        <f>_xll.qlTenorBasisForwardRate($X$17,BC201,_xll.ohTrigger(trigger,$X$24))*_xll.qlInterpolationInterpolate($AJ$1,BC201,,trigger)</f>
        <v>2.6029245579747623E-4</v>
      </c>
      <c r="BF201" s="49">
        <f>_xll.qlIndexFixing($X$9,_xll.qlInterestRateIndexFixingDate($X$9,BC201,trigger),TRUE,trigger)</f>
        <v>2.6003960147919191E-4</v>
      </c>
      <c r="BG201" s="104">
        <f t="shared" si="25"/>
        <v>-0.31322425109266933</v>
      </c>
    </row>
    <row r="202" spans="27:59" x14ac:dyDescent="0.2">
      <c r="AA202" s="1">
        <f t="shared" si="26"/>
        <v>199</v>
      </c>
      <c r="AB202" s="44" t="str">
        <f t="shared" si="27"/>
        <v>199M</v>
      </c>
      <c r="AC202" s="45">
        <f>_xll.qlCalendarAdvance(calendar,$AC$3,AB202,,,trigger)</f>
        <v>48337</v>
      </c>
      <c r="AD202" s="45">
        <f>_xll.qlInterestRateIndexMaturity($X$9,AC202,trigger)</f>
        <v>48521</v>
      </c>
      <c r="AE202" s="49">
        <f>_xll.qlTenorBasisValue($X$17,AC202,_xll.ohTrigger(trigger,$X$24))</f>
        <v>9.1447930870313244E-4</v>
      </c>
      <c r="AF202" s="49">
        <f>_xll.qlTenorBasisForwardRate($X$17,AC202,_xll.ohTrigger(trigger,$X$24))</f>
        <v>2.0559648071976515E-2</v>
      </c>
      <c r="AG202" s="49">
        <f>_xll.qlTenorBasisForwardRate2($X$17,AC202,AD202,_xll.ohTrigger(trigger,$X$24))</f>
        <v>2.0559648071976515E-2</v>
      </c>
      <c r="AH202" s="49">
        <f>_xll.qlIndexFixing($X$9,_xll.qlInterestRateIndexFixingDate($X$9,AC202,trigger),TRUE,trigger)</f>
        <v>2.0556781479810264E-2</v>
      </c>
      <c r="AI202" s="52">
        <f t="shared" si="23"/>
        <v>2.8665921662507365E-2</v>
      </c>
      <c r="AJ202" s="52">
        <f t="shared" si="24"/>
        <v>0.99986057192437272</v>
      </c>
      <c r="BC202" s="45">
        <f>_xll.qlCalendarAdvance(calendar,BC201,"1D",,,trigger)</f>
        <v>42564</v>
      </c>
      <c r="BD202" s="49">
        <f>_xll.qlTenorBasisForwardRate($X$17,BC202,_xll.ohTrigger(trigger,$X$24))</f>
        <v>2.9286825382704565E-4</v>
      </c>
      <c r="BE202" s="49">
        <f>_xll.qlTenorBasisForwardRate($X$17,BC202,_xll.ohTrigger(trigger,$X$24))*_xll.qlInterpolationInterpolate($AJ$1,BC202,,trigger)</f>
        <v>2.6162192159378427E-4</v>
      </c>
      <c r="BF202" s="49">
        <f>_xll.qlIndexFixing($X$9,_xll.qlInterestRateIndexFixingDate($X$9,BC202,trigger),TRUE,trigger)</f>
        <v>2.613905432042005E-4</v>
      </c>
      <c r="BG202" s="104">
        <f t="shared" si="25"/>
        <v>-0.31477710622845151</v>
      </c>
    </row>
    <row r="203" spans="27:59" x14ac:dyDescent="0.2">
      <c r="AA203" s="1">
        <f t="shared" si="26"/>
        <v>200</v>
      </c>
      <c r="AB203" s="44" t="str">
        <f t="shared" si="27"/>
        <v>200M</v>
      </c>
      <c r="AC203" s="45">
        <f>_xll.qlCalendarAdvance(calendar,$AC$3,AB203,,,trigger)</f>
        <v>48367</v>
      </c>
      <c r="AD203" s="45">
        <f>_xll.qlInterestRateIndexMaturity($X$9,AC203,trigger)</f>
        <v>48550</v>
      </c>
      <c r="AE203" s="49">
        <f>_xll.qlTenorBasisValue($X$17,AC203,_xll.ohTrigger(trigger,$X$24))</f>
        <v>9.0601912783005176E-4</v>
      </c>
      <c r="AF203" s="49">
        <f>_xll.qlTenorBasisForwardRate($X$17,AC203,_xll.ohTrigger(trigger,$X$24))</f>
        <v>2.0512762650208776E-2</v>
      </c>
      <c r="AG203" s="49">
        <f>_xll.qlTenorBasisForwardRate2($X$17,AC203,AD203,_xll.ohTrigger(trigger,$X$24))</f>
        <v>2.0512762650208776E-2</v>
      </c>
      <c r="AH203" s="49">
        <f>_xll.qlIndexFixing($X$9,_xll.qlInterestRateIndexFixingDate($X$9,AC203,trigger),TRUE,trigger)</f>
        <v>2.0512876546139279E-2</v>
      </c>
      <c r="AI203" s="52">
        <f t="shared" si="23"/>
        <v>-1.138959305028997E-3</v>
      </c>
      <c r="AJ203" s="52">
        <f t="shared" si="24"/>
        <v>1.0000055524422744</v>
      </c>
      <c r="BC203" s="45">
        <f>_xll.qlCalendarAdvance(calendar,BC202,"1D",,,trigger)</f>
        <v>42565</v>
      </c>
      <c r="BD203" s="49">
        <f>_xll.qlTenorBasisForwardRate($X$17,BC203,_xll.ohTrigger(trigger,$X$24))</f>
        <v>2.9616858149907098E-4</v>
      </c>
      <c r="BE203" s="49">
        <f>_xll.qlTenorBasisForwardRate($X$17,BC203,_xll.ohTrigger(trigger,$X$24))*_xll.qlInterpolationInterpolate($AJ$1,BC203,,trigger)</f>
        <v>2.6455380895659469E-4</v>
      </c>
      <c r="BF203" s="49">
        <f>_xll.qlIndexFixing($X$9,_xll.qlInterestRateIndexFixingDate($X$9,BC203,trigger),TRUE,trigger)</f>
        <v>2.638599097494879E-4</v>
      </c>
      <c r="BG203" s="104">
        <f t="shared" si="25"/>
        <v>-0.32308671749583084</v>
      </c>
    </row>
    <row r="204" spans="27:59" x14ac:dyDescent="0.2">
      <c r="AA204" s="1">
        <f t="shared" si="26"/>
        <v>201</v>
      </c>
      <c r="AB204" s="44" t="str">
        <f t="shared" si="27"/>
        <v>201M</v>
      </c>
      <c r="AC204" s="45">
        <f>_xll.qlCalendarAdvance(calendar,$AC$3,AB204,,,trigger)</f>
        <v>48397</v>
      </c>
      <c r="AD204" s="45">
        <f>_xll.qlInterestRateIndexMaturity($X$9,AC204,trigger)</f>
        <v>48582</v>
      </c>
      <c r="AE204" s="49">
        <f>_xll.qlTenorBasisValue($X$17,AC204,_xll.ohTrigger(trigger,$X$24))</f>
        <v>8.9764155575906704E-4</v>
      </c>
      <c r="AF204" s="49">
        <f>_xll.qlTenorBasisForwardRate($X$17,AC204,_xll.ohTrigger(trigger,$X$24))</f>
        <v>2.0464576052776799E-2</v>
      </c>
      <c r="AG204" s="49">
        <f>_xll.qlTenorBasisForwardRate2($X$17,AC204,AD204,_xll.ohTrigger(trigger,$X$24))</f>
        <v>2.0464576052776799E-2</v>
      </c>
      <c r="AH204" s="49">
        <f>_xll.qlIndexFixing($X$9,_xll.qlInterestRateIndexFixingDate($X$9,AC204,trigger),TRUE,trigger)</f>
        <v>2.046764284230183E-2</v>
      </c>
      <c r="AI204" s="52">
        <f t="shared" si="23"/>
        <v>-3.0667895250316435E-2</v>
      </c>
      <c r="AJ204" s="52">
        <f t="shared" si="24"/>
        <v>1.0001498584440314</v>
      </c>
      <c r="BC204" s="45">
        <f>_xll.qlCalendarAdvance(calendar,BC203,"1D",,,trigger)</f>
        <v>42566</v>
      </c>
      <c r="BD204" s="49">
        <f>_xll.qlTenorBasisForwardRate($X$17,BC204,_xll.ohTrigger(trigger,$X$24))</f>
        <v>2.9680720340815323E-4</v>
      </c>
      <c r="BE204" s="49">
        <f>_xll.qlTenorBasisForwardRate($X$17,BC204,_xll.ohTrigger(trigger,$X$24))*_xll.qlInterpolationInterpolate($AJ$1,BC204,,trigger)</f>
        <v>2.6510789952136565E-4</v>
      </c>
      <c r="BF204" s="49">
        <f>_xll.qlIndexFixing($X$9,_xll.qlInterestRateIndexFixingDate($X$9,BC204,trigger),TRUE,trigger)</f>
        <v>2.6467304106780887E-4</v>
      </c>
      <c r="BG204" s="104">
        <f t="shared" si="25"/>
        <v>-0.32134162340344363</v>
      </c>
    </row>
    <row r="205" spans="27:59" x14ac:dyDescent="0.2">
      <c r="AA205" s="1">
        <f t="shared" si="26"/>
        <v>202</v>
      </c>
      <c r="AB205" s="44" t="str">
        <f t="shared" si="27"/>
        <v>202M</v>
      </c>
      <c r="AC205" s="45">
        <f>_xll.qlCalendarAdvance(calendar,$AC$3,AB205,,,trigger)</f>
        <v>48428</v>
      </c>
      <c r="AD205" s="45">
        <f>_xll.qlInterestRateIndexMaturity($X$9,AC205,trigger)</f>
        <v>48612</v>
      </c>
      <c r="AE205" s="49">
        <f>_xll.qlTenorBasisValue($X$17,AC205,_xll.ohTrigger(trigger,$X$24))</f>
        <v>8.8907100285012092E-4</v>
      </c>
      <c r="AF205" s="49">
        <f>_xll.qlTenorBasisForwardRate($X$17,AC205,_xll.ohTrigger(trigger,$X$24))</f>
        <v>2.0414816924018E-2</v>
      </c>
      <c r="AG205" s="49">
        <f>_xll.qlTenorBasisForwardRate2($X$17,AC205,AD205,_xll.ohTrigger(trigger,$X$24))</f>
        <v>2.0414816924018E-2</v>
      </c>
      <c r="AH205" s="49">
        <f>_xll.qlIndexFixing($X$9,_xll.qlInterestRateIndexFixingDate($X$9,AC205,trigger),TRUE,trigger)</f>
        <v>2.0420626564557513E-2</v>
      </c>
      <c r="AI205" s="52">
        <f t="shared" si="23"/>
        <v>-5.8096405395127726E-2</v>
      </c>
      <c r="AJ205" s="52">
        <f t="shared" si="24"/>
        <v>1.0002845796051532</v>
      </c>
      <c r="BC205" s="45">
        <f>_xll.qlCalendarAdvance(calendar,BC204,"1D",,,trigger)</f>
        <v>42569</v>
      </c>
      <c r="BD205" s="49">
        <f>_xll.qlTenorBasisForwardRate($X$17,BC205,_xll.ohTrigger(trigger,$X$24))</f>
        <v>3.0055376866332674E-4</v>
      </c>
      <c r="BE205" s="49">
        <f>_xll.qlTenorBasisForwardRate($X$17,BC205,_xll.ohTrigger(trigger,$X$24))*_xll.qlInterpolationInterpolate($AJ$1,BC205,,trigger)</f>
        <v>2.6840462503471493E-4</v>
      </c>
      <c r="BF205" s="49">
        <f>_xll.qlIndexFixing($X$9,_xll.qlInterestRateIndexFixingDate($X$9,BC205,trigger),TRUE,trigger)</f>
        <v>2.6836560470605808E-4</v>
      </c>
      <c r="BG205" s="104">
        <f t="shared" si="25"/>
        <v>-0.32188163957268656</v>
      </c>
    </row>
    <row r="206" spans="27:59" x14ac:dyDescent="0.2">
      <c r="AA206" s="1">
        <f t="shared" si="26"/>
        <v>203</v>
      </c>
      <c r="AB206" s="44" t="str">
        <f t="shared" si="27"/>
        <v>203M</v>
      </c>
      <c r="AC206" s="45">
        <f>_xll.qlCalendarAdvance(calendar,$AC$3,AB206,,,trigger)</f>
        <v>48459</v>
      </c>
      <c r="AD206" s="45">
        <f>_xll.qlInterestRateIndexMaturity($X$9,AC206,trigger)</f>
        <v>48640</v>
      </c>
      <c r="AE206" s="49">
        <f>_xll.qlTenorBasisValue($X$17,AC206,_xll.ohTrigger(trigger,$X$24))</f>
        <v>8.8058760187440617E-4</v>
      </c>
      <c r="AF206" s="49">
        <f>_xll.qlTenorBasisForwardRate($X$17,AC206,_xll.ohTrigger(trigger,$X$24))</f>
        <v>2.0364927116678685E-2</v>
      </c>
      <c r="AG206" s="49">
        <f>_xll.qlTenorBasisForwardRate2($X$17,AC206,AD206,_xll.ohTrigger(trigger,$X$24))</f>
        <v>2.0364927116678685E-2</v>
      </c>
      <c r="AH206" s="49">
        <f>_xll.qlIndexFixing($X$9,_xll.qlInterestRateIndexFixingDate($X$9,AC206,trigger),TRUE,trigger)</f>
        <v>2.0373233732000017E-2</v>
      </c>
      <c r="AI206" s="52">
        <f t="shared" si="23"/>
        <v>-8.3066153213316729E-2</v>
      </c>
      <c r="AJ206" s="52">
        <f t="shared" si="24"/>
        <v>1.0004078882911656</v>
      </c>
      <c r="BC206" s="45">
        <f>_xll.qlCalendarAdvance(calendar,BC205,"1D",,,trigger)</f>
        <v>42570</v>
      </c>
      <c r="BD206" s="49">
        <f>_xll.qlTenorBasisForwardRate($X$17,BC206,_xll.ohTrigger(trigger,$X$24))</f>
        <v>3.021209041642603E-4</v>
      </c>
      <c r="BE206" s="49">
        <f>_xll.qlTenorBasisForwardRate($X$17,BC206,_xll.ohTrigger(trigger,$X$24))*_xll.qlInterpolationInterpolate($AJ$1,BC206,,trigger)</f>
        <v>2.6978747574589083E-4</v>
      </c>
      <c r="BF206" s="49">
        <f>_xll.qlIndexFixing($X$9,_xll.qlInterestRateIndexFixingDate($X$9,BC206,trigger),TRUE,trigger)</f>
        <v>2.6979472556075835E-4</v>
      </c>
      <c r="BG206" s="104">
        <f t="shared" si="25"/>
        <v>-0.32326178603501943</v>
      </c>
    </row>
    <row r="207" spans="27:59" x14ac:dyDescent="0.2">
      <c r="AA207" s="1">
        <f t="shared" si="26"/>
        <v>204</v>
      </c>
      <c r="AB207" s="44" t="str">
        <f t="shared" si="27"/>
        <v>204M</v>
      </c>
      <c r="AC207" s="45">
        <f>_xll.qlCalendarAdvance(calendar,$AC$3,AB207,,,trigger)</f>
        <v>48491</v>
      </c>
      <c r="AD207" s="45">
        <f>_xll.qlInterestRateIndexMaturity($X$9,AC207,trigger)</f>
        <v>48673</v>
      </c>
      <c r="AE207" s="49">
        <f>_xll.qlTenorBasisValue($X$17,AC207,_xll.ohTrigger(trigger,$X$24))</f>
        <v>8.719213785312633E-4</v>
      </c>
      <c r="AF207" s="49">
        <f>_xll.qlTenorBasisForwardRate($X$17,AC207,_xll.ohTrigger(trigger,$X$24))</f>
        <v>2.0311686432842889E-2</v>
      </c>
      <c r="AG207" s="49">
        <f>_xll.qlTenorBasisForwardRate2($X$17,AC207,AD207,_xll.ohTrigger(trigger,$X$24))</f>
        <v>2.0311686432842889E-2</v>
      </c>
      <c r="AH207" s="49">
        <f>_xll.qlIndexFixing($X$9,_xll.qlInterestRateIndexFixingDate($X$9,AC207,trigger),TRUE,trigger)</f>
        <v>2.0322552021181408E-2</v>
      </c>
      <c r="AI207" s="52">
        <f t="shared" si="23"/>
        <v>-0.10865588338519055</v>
      </c>
      <c r="AJ207" s="52">
        <f t="shared" si="24"/>
        <v>1.0005349426978623</v>
      </c>
      <c r="BC207" s="45">
        <f>_xll.qlCalendarAdvance(calendar,BC206,"1D",,,trigger)</f>
        <v>42571</v>
      </c>
      <c r="BD207" s="49">
        <f>_xll.qlTenorBasisForwardRate($X$17,BC207,_xll.ohTrigger(trigger,$X$24))</f>
        <v>3.0369776943653035E-4</v>
      </c>
      <c r="BE207" s="49">
        <f>_xll.qlTenorBasisForwardRate($X$17,BC207,_xll.ohTrigger(trigger,$X$24))*_xll.qlInterpolationInterpolate($AJ$1,BC207,,trigger)</f>
        <v>2.7117884162503601E-4</v>
      </c>
      <c r="BF207" s="49">
        <f>_xll.qlIndexFixing($X$9,_xll.qlInterestRateIndexFixingDate($X$9,BC207,trigger),TRUE,trigger)</f>
        <v>2.7123189524184667E-4</v>
      </c>
      <c r="BG207" s="104">
        <f t="shared" si="25"/>
        <v>-0.3246587419468368</v>
      </c>
    </row>
    <row r="208" spans="27:59" x14ac:dyDescent="0.2">
      <c r="AA208" s="1">
        <f t="shared" si="26"/>
        <v>205</v>
      </c>
      <c r="AB208" s="44" t="str">
        <f t="shared" si="27"/>
        <v>205M</v>
      </c>
      <c r="AC208" s="45">
        <f>_xll.qlCalendarAdvance(calendar,$AC$3,AB208,,,trigger)</f>
        <v>48520</v>
      </c>
      <c r="AD208" s="45">
        <f>_xll.qlInterestRateIndexMaturity($X$9,AC208,trigger)</f>
        <v>48701</v>
      </c>
      <c r="AE208" s="49">
        <f>_xll.qlTenorBasisValue($X$17,AC208,_xll.ohTrigger(trigger,$X$24))</f>
        <v>8.6414681816631323E-4</v>
      </c>
      <c r="AF208" s="49">
        <f>_xll.qlTenorBasisForwardRate($X$17,AC208,_xll.ohTrigger(trigger,$X$24))</f>
        <v>2.0263334773934404E-2</v>
      </c>
      <c r="AG208" s="49">
        <f>_xll.qlTenorBasisForwardRate2($X$17,AC208,AD208,_xll.ohTrigger(trigger,$X$24))</f>
        <v>2.0263334773934404E-2</v>
      </c>
      <c r="AH208" s="49">
        <f>_xll.qlIndexFixing($X$9,_xll.qlInterestRateIndexFixingDate($X$9,AC208,trigger),TRUE,trigger)</f>
        <v>2.0276291969736446E-2</v>
      </c>
      <c r="AI208" s="52">
        <f t="shared" si="23"/>
        <v>-0.12957195802042187</v>
      </c>
      <c r="AJ208" s="52">
        <f t="shared" si="24"/>
        <v>1.0006394404448526</v>
      </c>
      <c r="BC208" s="45">
        <f>_xll.qlCalendarAdvance(calendar,BC207,"1D",,,trigger)</f>
        <v>42572</v>
      </c>
      <c r="BD208" s="49">
        <f>_xll.qlTenorBasisForwardRate($X$17,BC208,_xll.ohTrigger(trigger,$X$24))</f>
        <v>3.0714434585236755E-4</v>
      </c>
      <c r="BE208" s="49">
        <f>_xll.qlTenorBasisForwardRate($X$17,BC208,_xll.ohTrigger(trigger,$X$24))*_xll.qlInterpolationInterpolate($AJ$1,BC208,,trigger)</f>
        <v>2.7423943940521389E-4</v>
      </c>
      <c r="BF208" s="49">
        <f>_xll.qlIndexFixing($X$9,_xll.qlInterestRateIndexFixingDate($X$9,BC208,trigger),TRUE,trigger)</f>
        <v>2.7341888317347716E-4</v>
      </c>
      <c r="BG208" s="104">
        <f t="shared" si="25"/>
        <v>-0.33725462678890394</v>
      </c>
    </row>
    <row r="209" spans="27:59" x14ac:dyDescent="0.2">
      <c r="AA209" s="1">
        <f t="shared" si="26"/>
        <v>206</v>
      </c>
      <c r="AB209" s="44" t="str">
        <f t="shared" si="27"/>
        <v>206M</v>
      </c>
      <c r="AC209" s="45">
        <f>_xll.qlCalendarAdvance(calendar,$AC$3,AB209,,,trigger)</f>
        <v>48550</v>
      </c>
      <c r="AD209" s="45">
        <f>_xll.qlInterestRateIndexMaturity($X$9,AC209,trigger)</f>
        <v>48732</v>
      </c>
      <c r="AE209" s="49">
        <f>_xll.qlTenorBasisValue($X$17,AC209,_xll.ohTrigger(trigger,$X$24))</f>
        <v>8.5618291725875597E-4</v>
      </c>
      <c r="AF209" s="49">
        <f>_xll.qlTenorBasisForwardRate($X$17,AC209,_xll.ohTrigger(trigger,$X$24))</f>
        <v>2.021211067790505E-2</v>
      </c>
      <c r="AG209" s="49">
        <f>_xll.qlTenorBasisForwardRate2($X$17,AC209,AD209,_xll.ohTrigger(trigger,$X$24))</f>
        <v>2.021211067790505E-2</v>
      </c>
      <c r="AH209" s="49">
        <f>_xll.qlIndexFixing($X$9,_xll.qlInterestRateIndexFixingDate($X$9,AC209,trigger),TRUE,trigger)</f>
        <v>2.0227140802531698E-2</v>
      </c>
      <c r="AI209" s="52">
        <f t="shared" si="23"/>
        <v>-0.15030124626648489</v>
      </c>
      <c r="AJ209" s="52">
        <f t="shared" si="24"/>
        <v>1.0007436197469015</v>
      </c>
      <c r="BC209" s="45">
        <f>_xll.qlCalendarAdvance(calendar,BC208,"1D",,,trigger)</f>
        <v>42573</v>
      </c>
      <c r="BD209" s="49">
        <f>_xll.qlTenorBasisForwardRate($X$17,BC209,_xll.ohTrigger(trigger,$X$24))</f>
        <v>3.0781369705804859E-4</v>
      </c>
      <c r="BE209" s="49">
        <f>_xll.qlTenorBasisForwardRate($X$17,BC209,_xll.ohTrigger(trigger,$X$24))*_xll.qlInterpolationInterpolate($AJ$1,BC209,,trigger)</f>
        <v>2.7482011404358366E-4</v>
      </c>
      <c r="BF209" s="49">
        <f>_xll.qlIndexFixing($X$9,_xll.qlInterestRateIndexFixingDate($X$9,BC209,trigger),TRUE,trigger)</f>
        <v>2.7448651097520535E-4</v>
      </c>
      <c r="BG209" s="104">
        <f t="shared" si="25"/>
        <v>-0.33327186082843241</v>
      </c>
    </row>
    <row r="210" spans="27:59" x14ac:dyDescent="0.2">
      <c r="AA210" s="1">
        <f t="shared" si="26"/>
        <v>207</v>
      </c>
      <c r="AB210" s="44" t="str">
        <f t="shared" si="27"/>
        <v>207M</v>
      </c>
      <c r="AC210" s="45">
        <f>_xll.qlCalendarAdvance(calendar,$AC$3,AB210,,,trigger)</f>
        <v>48582</v>
      </c>
      <c r="AD210" s="45">
        <f>_xll.qlInterestRateIndexMaturity($X$9,AC210,trigger)</f>
        <v>48764</v>
      </c>
      <c r="AE210" s="49">
        <f>_xll.qlTenorBasisValue($X$17,AC210,_xll.ohTrigger(trigger,$X$24))</f>
        <v>8.4777579104918649E-4</v>
      </c>
      <c r="AF210" s="49">
        <f>_xll.qlTenorBasisForwardRate($X$17,AC210,_xll.ohTrigger(trigger,$X$24))</f>
        <v>2.0157077257540915E-2</v>
      </c>
      <c r="AG210" s="49">
        <f>_xll.qlTenorBasisForwardRate2($X$17,AC210,AD210,_xll.ohTrigger(trigger,$X$24))</f>
        <v>2.0157077257540915E-2</v>
      </c>
      <c r="AH210" s="49">
        <f>_xll.qlIndexFixing($X$9,_xll.qlInterestRateIndexFixingDate($X$9,AC210,trigger),TRUE,trigger)</f>
        <v>2.0174105594760759E-2</v>
      </c>
      <c r="AI210" s="52">
        <f t="shared" si="23"/>
        <v>-0.17028337219844591</v>
      </c>
      <c r="AJ210" s="52">
        <f t="shared" si="24"/>
        <v>1.0008447820585435</v>
      </c>
      <c r="BC210" s="45">
        <f>_xll.qlCalendarAdvance(calendar,BC209,"1D",,,trigger)</f>
        <v>42576</v>
      </c>
      <c r="BD210" s="49">
        <f>_xll.qlTenorBasisForwardRate($X$17,BC210,_xll.ohTrigger(trigger,$X$24))</f>
        <v>3.1172382613360887E-4</v>
      </c>
      <c r="BE210" s="49">
        <f>_xll.qlTenorBasisForwardRate($X$17,BC210,_xll.ohTrigger(trigger,$X$24))*_xll.qlInterpolationInterpolate($AJ$1,BC210,,trigger)</f>
        <v>2.7825957861238792E-4</v>
      </c>
      <c r="BF210" s="49">
        <f>_xll.qlIndexFixing($X$9,_xll.qlInterestRateIndexFixingDate($X$9,BC210,trigger),TRUE,trigger)</f>
        <v>2.784886652337178E-4</v>
      </c>
      <c r="BG210" s="104">
        <f t="shared" si="25"/>
        <v>-0.3323516089989107</v>
      </c>
    </row>
    <row r="211" spans="27:59" x14ac:dyDescent="0.2">
      <c r="AA211" s="1">
        <f t="shared" si="26"/>
        <v>208</v>
      </c>
      <c r="AB211" s="44" t="str">
        <f t="shared" si="27"/>
        <v>208M</v>
      </c>
      <c r="AC211" s="45">
        <f>_xll.qlCalendarAdvance(calendar,$AC$3,AB211,,,trigger)</f>
        <v>48612</v>
      </c>
      <c r="AD211" s="45">
        <f>_xll.qlInterestRateIndexMaturity($X$9,AC211,trigger)</f>
        <v>48793</v>
      </c>
      <c r="AE211" s="49">
        <f>_xll.qlTenorBasisValue($X$17,AC211,_xll.ohTrigger(trigger,$X$24))</f>
        <v>8.3997578829356169E-4</v>
      </c>
      <c r="AF211" s="49">
        <f>_xll.qlTenorBasisForwardRate($X$17,AC211,_xll.ohTrigger(trigger,$X$24))</f>
        <v>2.0105154494070757E-2</v>
      </c>
      <c r="AG211" s="49">
        <f>_xll.qlTenorBasisForwardRate2($X$17,AC211,AD211,_xll.ohTrigger(trigger,$X$24))</f>
        <v>2.0105154494070757E-2</v>
      </c>
      <c r="AH211" s="49">
        <f>_xll.qlIndexFixing($X$9,_xll.qlInterestRateIndexFixingDate($X$9,AC211,trigger),TRUE,trigger)</f>
        <v>2.0123864969451073E-2</v>
      </c>
      <c r="AI211" s="52">
        <f t="shared" si="23"/>
        <v>-0.18710475380316616</v>
      </c>
      <c r="AJ211" s="52">
        <f t="shared" si="24"/>
        <v>1.0009306307686336</v>
      </c>
      <c r="BC211" s="45">
        <f>_xll.qlCalendarAdvance(calendar,BC210,"1D",,,trigger)</f>
        <v>42577</v>
      </c>
      <c r="BD211" s="49">
        <f>_xll.qlTenorBasisForwardRate($X$17,BC211,_xll.ohTrigger(trigger,$X$24))</f>
        <v>3.1335654026663231E-4</v>
      </c>
      <c r="BE211" s="49">
        <f>_xll.qlTenorBasisForwardRate($X$17,BC211,_xll.ohTrigger(trigger,$X$24))*_xll.qlInterpolationInterpolate($AJ$1,BC211,,trigger)</f>
        <v>2.7969974389065476E-4</v>
      </c>
      <c r="BF211" s="49">
        <f>_xll.qlIndexFixing($X$9,_xll.qlInterestRateIndexFixingDate($X$9,BC211,trigger),TRUE,trigger)</f>
        <v>2.799442413303283E-4</v>
      </c>
      <c r="BG211" s="104">
        <f t="shared" si="25"/>
        <v>-0.33412298936304013</v>
      </c>
    </row>
    <row r="212" spans="27:59" x14ac:dyDescent="0.2">
      <c r="AA212" s="1">
        <f t="shared" si="26"/>
        <v>209</v>
      </c>
      <c r="AB212" s="44" t="str">
        <f t="shared" si="27"/>
        <v>209M</v>
      </c>
      <c r="AC212" s="45">
        <f>_xll.qlCalendarAdvance(calendar,$AC$3,AB212,,,trigger)</f>
        <v>48640</v>
      </c>
      <c r="AD212" s="45">
        <f>_xll.qlInterestRateIndexMaturity($X$9,AC212,trigger)</f>
        <v>48824</v>
      </c>
      <c r="AE212" s="49">
        <f>_xll.qlTenorBasisValue($X$17,AC212,_xll.ohTrigger(trigger,$X$24))</f>
        <v>8.327666338860105E-4</v>
      </c>
      <c r="AF212" s="49">
        <f>_xll.qlTenorBasisForwardRate($X$17,AC212,_xll.ohTrigger(trigger,$X$24))</f>
        <v>2.0054806752486196E-2</v>
      </c>
      <c r="AG212" s="49">
        <f>_xll.qlTenorBasisForwardRate2($X$17,AC212,AD212,_xll.ohTrigger(trigger,$X$24))</f>
        <v>2.0054806752486196E-2</v>
      </c>
      <c r="AH212" s="49">
        <f>_xll.qlIndexFixing($X$9,_xll.qlInterestRateIndexFixingDate($X$9,AC212,trigger),TRUE,trigger)</f>
        <v>2.0075038400854117E-2</v>
      </c>
      <c r="AI212" s="52">
        <f t="shared" si="23"/>
        <v>-0.20231648367920879</v>
      </c>
      <c r="AJ212" s="52">
        <f t="shared" si="24"/>
        <v>1.0010088179167029</v>
      </c>
      <c r="BC212" s="45">
        <f>_xll.qlCalendarAdvance(calendar,BC211,"1D",,,trigger)</f>
        <v>42578</v>
      </c>
      <c r="BD212" s="49">
        <f>_xll.qlTenorBasisForwardRate($X$17,BC212,_xll.ohTrigger(trigger,$X$24))</f>
        <v>3.1499814090119038E-4</v>
      </c>
      <c r="BE212" s="49">
        <f>_xll.qlTenorBasisForwardRate($X$17,BC212,_xll.ohTrigger(trigger,$X$24))*_xll.qlInterpolationInterpolate($AJ$1,BC212,,trigger)</f>
        <v>2.8114766070270092E-4</v>
      </c>
      <c r="BF212" s="49">
        <f>_xll.qlIndexFixing($X$9,_xll.qlInterestRateIndexFixingDate($X$9,BC212,trigger),TRUE,trigger)</f>
        <v>2.8139790403358195E-4</v>
      </c>
      <c r="BG212" s="104">
        <f t="shared" si="25"/>
        <v>-0.3360023686760843</v>
      </c>
    </row>
    <row r="213" spans="27:59" x14ac:dyDescent="0.2">
      <c r="AA213" s="1">
        <f t="shared" si="26"/>
        <v>210</v>
      </c>
      <c r="AB213" s="44" t="str">
        <f t="shared" si="27"/>
        <v>210M</v>
      </c>
      <c r="AC213" s="45">
        <f>_xll.qlCalendarAdvance(calendar,$AC$3,AB213,,,trigger)</f>
        <v>48673</v>
      </c>
      <c r="AD213" s="45">
        <f>_xll.qlInterestRateIndexMaturity($X$9,AC213,trigger)</f>
        <v>48856</v>
      </c>
      <c r="AE213" s="49">
        <f>_xll.qlTenorBasisValue($X$17,AC213,_xll.ohTrigger(trigger,$X$24))</f>
        <v>8.2435736026283579E-4</v>
      </c>
      <c r="AF213" s="49">
        <f>_xll.qlTenorBasisForwardRate($X$17,AC213,_xll.ohTrigger(trigger,$X$24))</f>
        <v>1.9996270498220229E-2</v>
      </c>
      <c r="AG213" s="49">
        <f>_xll.qlTenorBasisForwardRate2($X$17,AC213,AD213,_xll.ohTrigger(trigger,$X$24))</f>
        <v>1.9996270498220229E-2</v>
      </c>
      <c r="AH213" s="49">
        <f>_xll.qlIndexFixing($X$9,_xll.qlInterestRateIndexFixingDate($X$9,AC213,trigger),TRUE,trigger)</f>
        <v>2.0018006678400573E-2</v>
      </c>
      <c r="AI213" s="52">
        <f t="shared" si="23"/>
        <v>-0.21736180180344233</v>
      </c>
      <c r="AJ213" s="52">
        <f t="shared" si="24"/>
        <v>1.0010870117096224</v>
      </c>
      <c r="BC213" s="45">
        <f>_xll.qlCalendarAdvance(calendar,BC212,"1D",,,trigger)</f>
        <v>42579</v>
      </c>
      <c r="BD213" s="49">
        <f>_xll.qlTenorBasisForwardRate($X$17,BC213,_xll.ohTrigger(trigger,$X$24))</f>
        <v>3.1858486450436578E-4</v>
      </c>
      <c r="BE213" s="49">
        <f>_xll.qlTenorBasisForwardRate($X$17,BC213,_xll.ohTrigger(trigger,$X$24))*_xll.qlInterpolationInterpolate($AJ$1,BC213,,trigger)</f>
        <v>2.8433138454850445E-4</v>
      </c>
      <c r="BF213" s="49">
        <f>_xll.qlIndexFixing($X$9,_xll.qlInterestRateIndexFixingDate($X$9,BC213,trigger),TRUE,trigger)</f>
        <v>2.8351404748055791E-4</v>
      </c>
      <c r="BG213" s="104">
        <f t="shared" si="25"/>
        <v>-0.35070817023807876</v>
      </c>
    </row>
    <row r="214" spans="27:59" x14ac:dyDescent="0.2">
      <c r="AA214" s="1">
        <f t="shared" si="26"/>
        <v>211</v>
      </c>
      <c r="AB214" s="44" t="str">
        <f t="shared" si="27"/>
        <v>211M</v>
      </c>
      <c r="AC214" s="45">
        <f>_xll.qlCalendarAdvance(calendar,$AC$3,AB214,,,trigger)</f>
        <v>48701</v>
      </c>
      <c r="AD214" s="45">
        <f>_xll.qlInterestRateIndexMaturity($X$9,AC214,trigger)</f>
        <v>48885</v>
      </c>
      <c r="AE214" s="49">
        <f>_xll.qlTenorBasisValue($X$17,AC214,_xll.ohTrigger(trigger,$X$24))</f>
        <v>8.1729574043896296E-4</v>
      </c>
      <c r="AF214" s="49">
        <f>_xll.qlTenorBasisForwardRate($X$17,AC214,_xll.ohTrigger(trigger,$X$24))</f>
        <v>1.9945342521931936E-2</v>
      </c>
      <c r="AG214" s="49">
        <f>_xll.qlTenorBasisForwardRate2($X$17,AC214,AD214,_xll.ohTrigger(trigger,$X$24))</f>
        <v>1.9945342521931936E-2</v>
      </c>
      <c r="AH214" s="49">
        <f>_xll.qlIndexFixing($X$9,_xll.qlInterestRateIndexFixingDate($X$9,AC214,trigger),TRUE,trigger)</f>
        <v>1.9968241929107632E-2</v>
      </c>
      <c r="AI214" s="52">
        <f t="shared" si="23"/>
        <v>-0.22899407175695774</v>
      </c>
      <c r="AJ214" s="52">
        <f t="shared" si="24"/>
        <v>1.0011481079931577</v>
      </c>
      <c r="BC214" s="45">
        <f>_xll.qlCalendarAdvance(calendar,BC213,"1D",,,trigger)</f>
        <v>42580</v>
      </c>
      <c r="BD214" s="49">
        <f>_xll.qlTenorBasisForwardRate($X$17,BC214,_xll.ohTrigger(trigger,$X$24))</f>
        <v>3.20255064070973E-4</v>
      </c>
      <c r="BE214" s="49">
        <f>_xll.qlTenorBasisForwardRate($X$17,BC214,_xll.ohTrigger(trigger,$X$24))*_xll.qlInterpolationInterpolate($AJ$1,BC214,,trigger)</f>
        <v>2.8580435464131416E-4</v>
      </c>
      <c r="BF214" s="49">
        <f>_xll.qlIndexFixing($X$9,_xll.qlInterestRateIndexFixingDate($X$9,BC214,trigger),TRUE,trigger)</f>
        <v>2.8497182722779643E-4</v>
      </c>
      <c r="BG214" s="104">
        <f t="shared" si="25"/>
        <v>-0.35283236843176574</v>
      </c>
    </row>
    <row r="215" spans="27:59" x14ac:dyDescent="0.2">
      <c r="AA215" s="1">
        <f t="shared" si="26"/>
        <v>212</v>
      </c>
      <c r="AB215" s="44" t="str">
        <f t="shared" si="27"/>
        <v>212M</v>
      </c>
      <c r="AC215" s="45">
        <f>_xll.qlCalendarAdvance(calendar,$AC$3,AB215,,,trigger)</f>
        <v>48732</v>
      </c>
      <c r="AD215" s="45">
        <f>_xll.qlInterestRateIndexMaturity($X$9,AC215,trigger)</f>
        <v>48915</v>
      </c>
      <c r="AE215" s="49">
        <f>_xll.qlTenorBasisValue($X$17,AC215,_xll.ohTrigger(trigger,$X$24))</f>
        <v>8.0955570086495288E-4</v>
      </c>
      <c r="AF215" s="49">
        <f>_xll.qlTenorBasisForwardRate($X$17,AC215,_xll.ohTrigger(trigger,$X$24))</f>
        <v>1.9889086461248363E-2</v>
      </c>
      <c r="AG215" s="49">
        <f>_xll.qlTenorBasisForwardRate2($X$17,AC215,AD215,_xll.ohTrigger(trigger,$X$24))</f>
        <v>1.9889086461248363E-2</v>
      </c>
      <c r="AH215" s="49">
        <f>_xll.qlIndexFixing($X$9,_xll.qlInterestRateIndexFixingDate($X$9,AC215,trigger),TRUE,trigger)</f>
        <v>1.9913075520139396E-2</v>
      </c>
      <c r="AI215" s="52">
        <f t="shared" si="23"/>
        <v>-0.23989058891032977</v>
      </c>
      <c r="AJ215" s="52">
        <f t="shared" si="24"/>
        <v>1.0012061418174119</v>
      </c>
      <c r="BC215" s="45">
        <f>_xll.qlCalendarAdvance(calendar,BC214,"1D",,,trigger)</f>
        <v>42583</v>
      </c>
      <c r="BD215" s="49">
        <f>_xll.qlTenorBasisForwardRate($X$17,BC215,_xll.ohTrigger(trigger,$X$24))</f>
        <v>3.2334051634033814E-4</v>
      </c>
      <c r="BE215" s="49">
        <f>_xll.qlTenorBasisForwardRate($X$17,BC215,_xll.ohTrigger(trigger,$X$24))*_xll.qlInterpolationInterpolate($AJ$1,BC215,,trigger)</f>
        <v>2.8850442528724756E-4</v>
      </c>
      <c r="BF215" s="49">
        <f>_xll.qlIndexFixing($X$9,_xll.qlInterestRateIndexFixingDate($X$9,BC215,trigger),TRUE,trigger)</f>
        <v>2.8858770481527578E-4</v>
      </c>
      <c r="BG215" s="104">
        <f t="shared" si="25"/>
        <v>-0.34752811525062355</v>
      </c>
    </row>
    <row r="216" spans="27:59" x14ac:dyDescent="0.2">
      <c r="AA216" s="1">
        <f t="shared" si="26"/>
        <v>213</v>
      </c>
      <c r="AB216" s="44" t="str">
        <f t="shared" si="27"/>
        <v>213M</v>
      </c>
      <c r="AC216" s="45">
        <f>_xll.qlCalendarAdvance(calendar,$AC$3,AB216,,,trigger)</f>
        <v>48764</v>
      </c>
      <c r="AD216" s="45">
        <f>_xll.qlInterestRateIndexMaturity($X$9,AC216,trigger)</f>
        <v>48948</v>
      </c>
      <c r="AE216" s="49">
        <f>_xll.qlTenorBasisValue($X$17,AC216,_xll.ohTrigger(trigger,$X$24))</f>
        <v>8.0165155812420984E-4</v>
      </c>
      <c r="AF216" s="49">
        <f>_xll.qlTenorBasisForwardRate($X$17,AC216,_xll.ohTrigger(trigger,$X$24))</f>
        <v>1.9829525076274106E-2</v>
      </c>
      <c r="AG216" s="49">
        <f>_xll.qlTenorBasisForwardRate2($X$17,AC216,AD216,_xll.ohTrigger(trigger,$X$24))</f>
        <v>1.9829525076274106E-2</v>
      </c>
      <c r="AH216" s="49">
        <f>_xll.qlIndexFixing($X$9,_xll.qlInterestRateIndexFixingDate($X$9,AC216,trigger),TRUE,trigger)</f>
        <v>1.9854493097924301E-2</v>
      </c>
      <c r="AI216" s="52">
        <f t="shared" si="23"/>
        <v>-0.24968021650195737</v>
      </c>
      <c r="AJ216" s="52">
        <f t="shared" si="24"/>
        <v>1.0012591336178833</v>
      </c>
      <c r="BC216" s="45">
        <f>_xll.qlCalendarAdvance(calendar,BC215,"1D",,,trigger)</f>
        <v>42584</v>
      </c>
      <c r="BD216" s="49">
        <f>_xll.qlTenorBasisForwardRate($X$17,BC216,_xll.ohTrigger(trigger,$X$24))</f>
        <v>3.2503675811954859E-4</v>
      </c>
      <c r="BE216" s="49">
        <f>_xll.qlTenorBasisForwardRate($X$17,BC216,_xll.ohTrigger(trigger,$X$24))*_xll.qlInterpolationInterpolate($AJ$1,BC216,,trigger)</f>
        <v>2.8999999999998835E-4</v>
      </c>
      <c r="BF216" s="49">
        <f>_xll.qlIndexFixing($X$9,_xll.qlInterestRateIndexFixingDate($X$9,BC216,trigger),TRUE,trigger)</f>
        <v>2.8999999999998835E-4</v>
      </c>
      <c r="BG216" s="104">
        <f t="shared" si="25"/>
        <v>-0.35036758119560246</v>
      </c>
    </row>
    <row r="217" spans="27:59" x14ac:dyDescent="0.2">
      <c r="AA217" s="1">
        <f t="shared" si="26"/>
        <v>214</v>
      </c>
      <c r="AB217" s="44" t="str">
        <f t="shared" si="27"/>
        <v>214M</v>
      </c>
      <c r="AC217" s="45">
        <f>_xll.qlCalendarAdvance(calendar,$AC$3,AB217,,,trigger)</f>
        <v>48793</v>
      </c>
      <c r="AD217" s="45">
        <f>_xll.qlInterestRateIndexMaturity($X$9,AC217,trigger)</f>
        <v>48977</v>
      </c>
      <c r="AE217" s="49">
        <f>_xll.qlTenorBasisValue($X$17,AC217,_xll.ohTrigger(trigger,$X$24))</f>
        <v>7.9456298435278392E-4</v>
      </c>
      <c r="AF217" s="49">
        <f>_xll.qlTenorBasisForwardRate($X$17,AC217,_xll.ohTrigger(trigger,$X$24))</f>
        <v>1.9775267032110428E-2</v>
      </c>
      <c r="AG217" s="49">
        <f>_xll.qlTenorBasisForwardRate2($X$17,AC217,AD217,_xll.ohTrigger(trigger,$X$24))</f>
        <v>1.9775267032110428E-2</v>
      </c>
      <c r="AH217" s="49">
        <f>_xll.qlIndexFixing($X$9,_xll.qlInterestRateIndexFixingDate($X$9,AC217,trigger),TRUE,trigger)</f>
        <v>1.9800954139465952E-2</v>
      </c>
      <c r="AI217" s="52">
        <f t="shared" si="23"/>
        <v>-0.25687107355523708</v>
      </c>
      <c r="AJ217" s="52">
        <f t="shared" si="24"/>
        <v>1.0012989512259842</v>
      </c>
      <c r="BC217" s="45">
        <f>_xll.qlCalendarAdvance(calendar,BC216,"1D",,,trigger)</f>
        <v>42585</v>
      </c>
      <c r="BD217" s="49">
        <f>_xll.qlTenorBasisForwardRate($X$17,BC217,_xll.ohTrigger(trigger,$X$24))</f>
        <v>3.2674256698197172E-4</v>
      </c>
      <c r="BE217" s="49">
        <f>_xll.qlTenorBasisForwardRate($X$17,BC217,_xll.ohTrigger(trigger,$X$24))*_xll.qlInterpolationInterpolate($AJ$1,BC217,,trigger)</f>
        <v>2.9128141454286781E-4</v>
      </c>
      <c r="BF217" s="49">
        <f>_xll.qlIndexFixing($X$9,_xll.qlInterestRateIndexFixingDate($X$9,BC217,trigger),TRUE,trigger)</f>
        <v>2.9140076983663371E-4</v>
      </c>
      <c r="BG217" s="104">
        <f t="shared" si="25"/>
        <v>-0.35341797145338005</v>
      </c>
    </row>
    <row r="218" spans="27:59" x14ac:dyDescent="0.2">
      <c r="AA218" s="1">
        <f t="shared" si="26"/>
        <v>215</v>
      </c>
      <c r="AB218" s="44" t="str">
        <f t="shared" si="27"/>
        <v>215M</v>
      </c>
      <c r="AC218" s="45">
        <f>_xll.qlCalendarAdvance(calendar,$AC$3,AB218,,,trigger)</f>
        <v>48824</v>
      </c>
      <c r="AD218" s="45">
        <f>_xll.qlInterestRateIndexMaturity($X$9,AC218,trigger)</f>
        <v>49005</v>
      </c>
      <c r="AE218" s="49">
        <f>_xll.qlTenorBasisValue($X$17,AC218,_xll.ohTrigger(trigger,$X$24))</f>
        <v>7.8706336885360191E-4</v>
      </c>
      <c r="AF218" s="49">
        <f>_xll.qlTenorBasisForwardRate($X$17,AC218,_xll.ohTrigger(trigger,$X$24))</f>
        <v>1.971787919547385E-2</v>
      </c>
      <c r="AG218" s="49">
        <f>_xll.qlTenorBasisForwardRate2($X$17,AC218,AD218,_xll.ohTrigger(trigger,$X$24))</f>
        <v>1.971787919547385E-2</v>
      </c>
      <c r="AH218" s="49">
        <f>_xll.qlIndexFixing($X$9,_xll.qlInterestRateIndexFixingDate($X$9,AC218,trigger),TRUE,trigger)</f>
        <v>1.9744151302120941E-2</v>
      </c>
      <c r="AI218" s="52">
        <f t="shared" si="23"/>
        <v>-0.26272106647091259</v>
      </c>
      <c r="AJ218" s="52">
        <f t="shared" si="24"/>
        <v>1.0013324002235049</v>
      </c>
      <c r="BC218" s="45">
        <f>_xll.qlCalendarAdvance(calendar,BC217,"1D",,,trigger)</f>
        <v>42586</v>
      </c>
      <c r="BD218" s="49">
        <f>_xll.qlTenorBasisForwardRate($X$17,BC218,_xll.ohTrigger(trigger,$X$24))</f>
        <v>3.3047058150336897E-4</v>
      </c>
      <c r="BE218" s="49">
        <f>_xll.qlTenorBasisForwardRate($X$17,BC218,_xll.ohTrigger(trigger,$X$24))*_xll.qlInterpolationInterpolate($AJ$1,BC218,,trigger)</f>
        <v>2.9436156620389847E-4</v>
      </c>
      <c r="BF218" s="49">
        <f>_xll.qlIndexFixing($X$9,_xll.qlInterestRateIndexFixingDate($X$9,BC218,trigger),TRUE,trigger)</f>
        <v>2.9362877985050767E-4</v>
      </c>
      <c r="BG218" s="104">
        <f t="shared" si="25"/>
        <v>-0.368418016528613</v>
      </c>
    </row>
    <row r="219" spans="27:59" x14ac:dyDescent="0.2">
      <c r="AA219" s="1">
        <f t="shared" si="26"/>
        <v>216</v>
      </c>
      <c r="AB219" s="44" t="str">
        <f t="shared" si="27"/>
        <v>216M</v>
      </c>
      <c r="AC219" s="45">
        <f>_xll.qlCalendarAdvance(calendar,$AC$3,AB219,,,trigger)</f>
        <v>48855</v>
      </c>
      <c r="AD219" s="45">
        <f>_xll.qlInterestRateIndexMaturity($X$9,AC219,trigger)</f>
        <v>49037</v>
      </c>
      <c r="AE219" s="49">
        <f>_xll.qlTenorBasisValue($X$17,AC219,_xll.ohTrigger(trigger,$X$24))</f>
        <v>7.7964359260854774E-4</v>
      </c>
      <c r="AF219" s="49">
        <f>_xll.qlTenorBasisForwardRate($X$17,AC219,_xll.ohTrigger(trigger,$X$24))</f>
        <v>1.9658142268500576E-2</v>
      </c>
      <c r="AG219" s="49">
        <f>_xll.qlTenorBasisForwardRate2($X$17,AC219,AD219,_xll.ohTrigger(trigger,$X$24))</f>
        <v>1.9658142268500576E-2</v>
      </c>
      <c r="AH219" s="49">
        <f>_xll.qlIndexFixing($X$9,_xll.qlInterestRateIndexFixingDate($X$9,AC219,trigger),TRUE,trigger)</f>
        <v>1.9684867400598244E-2</v>
      </c>
      <c r="AI219" s="52">
        <f t="shared" si="23"/>
        <v>-0.26725132097667886</v>
      </c>
      <c r="AJ219" s="52">
        <f t="shared" si="24"/>
        <v>1.0013594942865223</v>
      </c>
      <c r="BC219" s="45">
        <f>_xll.qlCalendarAdvance(calendar,BC218,"1D",,,trigger)</f>
        <v>42587</v>
      </c>
      <c r="BD219" s="49">
        <f>_xll.qlTenorBasisForwardRate($X$17,BC219,_xll.ohTrigger(trigger,$X$24))</f>
        <v>3.3119316585574046E-4</v>
      </c>
      <c r="BE219" s="49">
        <f>_xll.qlTenorBasisForwardRate($X$17,BC219,_xll.ohTrigger(trigger,$X$24))*_xll.qlInterpolationInterpolate($AJ$1,BC219,,trigger)</f>
        <v>2.9476140121513928E-4</v>
      </c>
      <c r="BF219" s="49">
        <f>_xll.qlIndexFixing($X$9,_xll.qlInterestRateIndexFixingDate($X$9,BC219,trigger),TRUE,trigger)</f>
        <v>2.9459397928310275E-4</v>
      </c>
      <c r="BG219" s="104">
        <f t="shared" si="25"/>
        <v>-0.36599186572637715</v>
      </c>
    </row>
    <row r="220" spans="27:59" x14ac:dyDescent="0.2">
      <c r="AA220" s="1">
        <f t="shared" si="26"/>
        <v>217</v>
      </c>
      <c r="AB220" s="44" t="str">
        <f t="shared" si="27"/>
        <v>217M</v>
      </c>
      <c r="AC220" s="45">
        <f>_xll.qlCalendarAdvance(calendar,$AC$3,AB220,,,trigger)</f>
        <v>48885</v>
      </c>
      <c r="AD220" s="45">
        <f>_xll.qlInterestRateIndexMaturity($X$9,AC220,trigger)</f>
        <v>49066</v>
      </c>
      <c r="AE220" s="49">
        <f>_xll.qlTenorBasisValue($X$17,AC220,_xll.ohTrigger(trigger,$X$24))</f>
        <v>7.7253862084085672E-4</v>
      </c>
      <c r="AF220" s="49">
        <f>_xll.qlTenorBasisForwardRate($X$17,AC220,_xll.ohTrigger(trigger,$X$24))</f>
        <v>1.9600544010168953E-2</v>
      </c>
      <c r="AG220" s="49">
        <f>_xll.qlTenorBasisForwardRate2($X$17,AC220,AD220,_xll.ohTrigger(trigger,$X$24))</f>
        <v>1.9600544010168953E-2</v>
      </c>
      <c r="AH220" s="49">
        <f>_xll.qlIndexFixing($X$9,_xll.qlInterestRateIndexFixingDate($X$9,AC220,trigger),TRUE,trigger)</f>
        <v>1.9627540266926528E-2</v>
      </c>
      <c r="AI220" s="52">
        <f t="shared" si="23"/>
        <v>-0.26996256757574888</v>
      </c>
      <c r="AJ220" s="52">
        <f t="shared" si="24"/>
        <v>1.0013773218102298</v>
      </c>
      <c r="BC220" s="45">
        <f>_xll.qlCalendarAdvance(calendar,BC219,"1D",,,trigger)</f>
        <v>42590</v>
      </c>
      <c r="BD220" s="49">
        <f>_xll.qlTenorBasisForwardRate($X$17,BC220,_xll.ohTrigger(trigger,$X$24))</f>
        <v>3.3541979026187877E-4</v>
      </c>
      <c r="BE220" s="49">
        <f>_xll.qlTenorBasisForwardRate($X$17,BC220,_xll.ohTrigger(trigger,$X$24))*_xll.qlInterpolationInterpolate($AJ$1,BC220,,trigger)</f>
        <v>2.9778236899759221E-4</v>
      </c>
      <c r="BF220" s="49">
        <f>_xll.qlIndexFixing($X$9,_xll.qlInterestRateIndexFixingDate($X$9,BC220,trigger),TRUE,trigger)</f>
        <v>2.9825026798312594E-4</v>
      </c>
      <c r="BG220" s="104">
        <f t="shared" si="25"/>
        <v>-0.37169522278752837</v>
      </c>
    </row>
    <row r="221" spans="27:59" x14ac:dyDescent="0.2">
      <c r="AA221" s="1">
        <f t="shared" si="26"/>
        <v>218</v>
      </c>
      <c r="AB221" s="44" t="str">
        <f t="shared" si="27"/>
        <v>218M</v>
      </c>
      <c r="AC221" s="45">
        <f>_xll.qlCalendarAdvance(calendar,$AC$3,AB221,,,trigger)</f>
        <v>48915</v>
      </c>
      <c r="AD221" s="45">
        <f>_xll.qlInterestRateIndexMaturity($X$9,AC221,trigger)</f>
        <v>49097</v>
      </c>
      <c r="AE221" s="49">
        <f>_xll.qlTenorBasisValue($X$17,AC221,_xll.ohTrigger(trigger,$X$24))</f>
        <v>7.6550732152046446E-4</v>
      </c>
      <c r="AF221" s="49">
        <f>_xll.qlTenorBasisForwardRate($X$17,AC221,_xll.ohTrigger(trigger,$X$24))</f>
        <v>1.9541402633179387E-2</v>
      </c>
      <c r="AG221" s="49">
        <f>_xll.qlTenorBasisForwardRate2($X$17,AC221,AD221,_xll.ohTrigger(trigger,$X$24))</f>
        <v>1.9541402633179387E-2</v>
      </c>
      <c r="AH221" s="49">
        <f>_xll.qlIndexFixing($X$9,_xll.qlInterestRateIndexFixingDate($X$9,AC221,trigger),TRUE,trigger)</f>
        <v>1.9568519436918109E-2</v>
      </c>
      <c r="AI221" s="52">
        <f t="shared" si="23"/>
        <v>-0.27116803738722051</v>
      </c>
      <c r="AJ221" s="52">
        <f t="shared" si="24"/>
        <v>1.0013876590256976</v>
      </c>
      <c r="BC221" s="45">
        <f>_xll.qlCalendarAdvance(calendar,BC220,"1D",,,trigger)</f>
        <v>42591</v>
      </c>
      <c r="BD221" s="49">
        <f>_xll.qlTenorBasisForwardRate($X$17,BC221,_xll.ohTrigger(trigger,$X$24))</f>
        <v>3.3718580524612899E-4</v>
      </c>
      <c r="BE221" s="49">
        <f>_xll.qlTenorBasisForwardRate($X$17,BC221,_xll.ohTrigger(trigger,$X$24))*_xll.qlInterpolationInterpolate($AJ$1,BC221,,trigger)</f>
        <v>2.991020125121385E-4</v>
      </c>
      <c r="BF221" s="49">
        <f>_xll.qlIndexFixing($X$9,_xll.qlInterestRateIndexFixingDate($X$9,BC221,trigger),TRUE,trigger)</f>
        <v>2.9959405467808783E-4</v>
      </c>
      <c r="BG221" s="104">
        <f t="shared" si="25"/>
        <v>-0.37591750568041166</v>
      </c>
    </row>
    <row r="222" spans="27:59" x14ac:dyDescent="0.2">
      <c r="AA222" s="1">
        <f t="shared" si="26"/>
        <v>219</v>
      </c>
      <c r="AB222" s="44" t="str">
        <f t="shared" si="27"/>
        <v>219M</v>
      </c>
      <c r="AC222" s="45">
        <f>_xll.qlCalendarAdvance(calendar,$AC$3,AB222,,,trigger)</f>
        <v>48946</v>
      </c>
      <c r="AD222" s="45">
        <f>_xll.qlInterestRateIndexMaturity($X$9,AC222,trigger)</f>
        <v>49128</v>
      </c>
      <c r="AE222" s="49">
        <f>_xll.qlTenorBasisValue($X$17,AC222,_xll.ohTrigger(trigger,$X$24))</f>
        <v>7.5831846573745252E-4</v>
      </c>
      <c r="AF222" s="49">
        <f>_xll.qlTenorBasisForwardRate($X$17,AC222,_xll.ohTrigger(trigger,$X$24))</f>
        <v>1.9480083964709103E-2</v>
      </c>
      <c r="AG222" s="49">
        <f>_xll.qlTenorBasisForwardRate2($X$17,AC222,AD222,_xll.ohTrigger(trigger,$X$24))</f>
        <v>1.9480083964709103E-2</v>
      </c>
      <c r="AH222" s="49">
        <f>_xll.qlIndexFixing($X$9,_xll.qlInterestRateIndexFixingDate($X$9,AC222,trigger),TRUE,trigger)</f>
        <v>1.950716100889174E-2</v>
      </c>
      <c r="AI222" s="52">
        <f t="shared" si="23"/>
        <v>-0.27077044182637067</v>
      </c>
      <c r="AJ222" s="52">
        <f t="shared" si="24"/>
        <v>1.0013899860099007</v>
      </c>
      <c r="BC222" s="45">
        <f>_xll.qlCalendarAdvance(calendar,BC221,"1D",,,trigger)</f>
        <v>42592</v>
      </c>
      <c r="BD222" s="49">
        <f>_xll.qlTenorBasisForwardRate($X$17,BC222,_xll.ohTrigger(trigger,$X$24))</f>
        <v>3.3896232184821539E-4</v>
      </c>
      <c r="BE222" s="49">
        <f>_xll.qlTenorBasisForwardRate($X$17,BC222,_xll.ohTrigger(trigger,$X$24))*_xll.qlInterpolationInterpolate($AJ$1,BC222,,trigger)</f>
        <v>3.00428363822469E-4</v>
      </c>
      <c r="BF222" s="49">
        <f>_xll.qlIndexFixing($X$9,_xll.qlInterestRateIndexFixingDate($X$9,BC222,trigger),TRUE,trigger)</f>
        <v>3.00930722829469E-4</v>
      </c>
      <c r="BG222" s="104">
        <f t="shared" si="25"/>
        <v>-0.38031599018746393</v>
      </c>
    </row>
    <row r="223" spans="27:59" x14ac:dyDescent="0.2">
      <c r="AA223" s="1">
        <f t="shared" si="26"/>
        <v>220</v>
      </c>
      <c r="AB223" s="44" t="str">
        <f t="shared" si="27"/>
        <v>220M</v>
      </c>
      <c r="AC223" s="45">
        <f>_xll.qlCalendarAdvance(calendar,$AC$3,AB223,,,trigger)</f>
        <v>48977</v>
      </c>
      <c r="AD223" s="45">
        <f>_xll.qlInterestRateIndexMaturity($X$9,AC223,trigger)</f>
        <v>49158</v>
      </c>
      <c r="AE223" s="49">
        <f>_xll.qlTenorBasisValue($X$17,AC223,_xll.ohTrigger(trigger,$X$24))</f>
        <v>7.5120709520185686E-4</v>
      </c>
      <c r="AF223" s="49">
        <f>_xll.qlTenorBasisForwardRate($X$17,AC223,_xll.ohTrigger(trigger,$X$24))</f>
        <v>1.9418575350330064E-2</v>
      </c>
      <c r="AG223" s="49">
        <f>_xll.qlTenorBasisForwardRate2($X$17,AC223,AD223,_xll.ohTrigger(trigger,$X$24))</f>
        <v>1.9418575350330064E-2</v>
      </c>
      <c r="AH223" s="49">
        <f>_xll.qlIndexFixing($X$9,_xll.qlInterestRateIndexFixingDate($X$9,AC223,trigger),TRUE,trigger)</f>
        <v>1.9445454194852566E-2</v>
      </c>
      <c r="AI223" s="52">
        <f t="shared" si="23"/>
        <v>-0.26878844522501555</v>
      </c>
      <c r="AJ223" s="52">
        <f t="shared" si="24"/>
        <v>1.0013841821059259</v>
      </c>
      <c r="BC223" s="45">
        <f>_xll.qlCalendarAdvance(calendar,BC222,"1D",,,trigger)</f>
        <v>42593</v>
      </c>
      <c r="BD223" s="49">
        <f>_xll.qlTenorBasisForwardRate($X$17,BC223,_xll.ohTrigger(trigger,$X$24))</f>
        <v>3.4283775901039297E-4</v>
      </c>
      <c r="BE223" s="49">
        <f>_xll.qlTenorBasisForwardRate($X$17,BC223,_xll.ohTrigger(trigger,$X$24))*_xll.qlInterpolationInterpolate($AJ$1,BC223,,trigger)</f>
        <v>3.0361086545650193E-4</v>
      </c>
      <c r="BF223" s="49">
        <f>_xll.qlIndexFixing($X$9,_xll.qlInterestRateIndexFixingDate($X$9,BC223,trigger),TRUE,trigger)</f>
        <v>3.0324174263586566E-4</v>
      </c>
      <c r="BG223" s="104">
        <f t="shared" si="25"/>
        <v>-0.3959601637452731</v>
      </c>
    </row>
    <row r="224" spans="27:59" x14ac:dyDescent="0.2">
      <c r="AA224" s="1">
        <f t="shared" si="26"/>
        <v>221</v>
      </c>
      <c r="AB224" s="44" t="str">
        <f t="shared" si="27"/>
        <v>221M</v>
      </c>
      <c r="AC224" s="45">
        <f>_xll.qlCalendarAdvance(calendar,$AC$3,AB224,,,trigger)</f>
        <v>49005</v>
      </c>
      <c r="AD224" s="45">
        <f>_xll.qlInterestRateIndexMaturity($X$9,AC224,trigger)</f>
        <v>49191</v>
      </c>
      <c r="AE224" s="49">
        <f>_xll.qlTenorBasisValue($X$17,AC224,_xll.ohTrigger(trigger,$X$24))</f>
        <v>7.4485002121833961E-4</v>
      </c>
      <c r="AF224" s="49">
        <f>_xll.qlTenorBasisForwardRate($X$17,AC224,_xll.ohTrigger(trigger,$X$24))</f>
        <v>1.9359457625744692E-2</v>
      </c>
      <c r="AG224" s="49">
        <f>_xll.qlTenorBasisForwardRate2($X$17,AC224,AD224,_xll.ohTrigger(trigger,$X$24))</f>
        <v>1.9359457625744692E-2</v>
      </c>
      <c r="AH224" s="49">
        <f>_xll.qlIndexFixing($X$9,_xll.qlInterestRateIndexFixingDate($X$9,AC224,trigger),TRUE,trigger)</f>
        <v>1.9385972966061631E-2</v>
      </c>
      <c r="AI224" s="52">
        <f t="shared" si="23"/>
        <v>-0.26515340316939084</v>
      </c>
      <c r="AJ224" s="52">
        <f t="shared" si="24"/>
        <v>1.0013696323951595</v>
      </c>
      <c r="BC224" s="45">
        <f>_xll.qlCalendarAdvance(calendar,BC223,"1D",,,trigger)</f>
        <v>42594</v>
      </c>
      <c r="BD224" s="49">
        <f>_xll.qlTenorBasisForwardRate($X$17,BC224,_xll.ohTrigger(trigger,$X$24))</f>
        <v>3.4359501386309972E-4</v>
      </c>
      <c r="BE224" s="49">
        <f>_xll.qlTenorBasisForwardRate($X$17,BC224,_xll.ohTrigger(trigger,$X$24))*_xll.qlInterpolationInterpolate($AJ$1,BC224,,trigger)</f>
        <v>3.0402855152978232E-4</v>
      </c>
      <c r="BF224" s="49">
        <f>_xll.qlIndexFixing($X$9,_xll.qlInterestRateIndexFixingDate($X$9,BC224,trigger),TRUE,trigger)</f>
        <v>3.0407829537148747E-4</v>
      </c>
      <c r="BG224" s="104">
        <f t="shared" si="25"/>
        <v>-0.39516718491612252</v>
      </c>
    </row>
    <row r="225" spans="27:59" x14ac:dyDescent="0.2">
      <c r="AA225" s="1">
        <f t="shared" si="26"/>
        <v>222</v>
      </c>
      <c r="AB225" s="44" t="str">
        <f t="shared" si="27"/>
        <v>222M</v>
      </c>
      <c r="AC225" s="45">
        <f>_xll.qlCalendarAdvance(calendar,$AC$3,AB225,,,trigger)</f>
        <v>49037</v>
      </c>
      <c r="AD225" s="45">
        <f>_xll.qlInterestRateIndexMaturity($X$9,AC225,trigger)</f>
        <v>49220</v>
      </c>
      <c r="AE225" s="49">
        <f>_xll.qlTenorBasisValue($X$17,AC225,_xll.ohTrigger(trigger,$X$24))</f>
        <v>7.3766102667749064E-4</v>
      </c>
      <c r="AF225" s="49">
        <f>_xll.qlTenorBasisForwardRate($X$17,AC225,_xll.ohTrigger(trigger,$X$24))</f>
        <v>1.9295607400667408E-2</v>
      </c>
      <c r="AG225" s="49">
        <f>_xll.qlTenorBasisForwardRate2($X$17,AC225,AD225,_xll.ohTrigger(trigger,$X$24))</f>
        <v>1.9295607400667408E-2</v>
      </c>
      <c r="AH225" s="49">
        <f>_xll.qlIndexFixing($X$9,_xll.qlInterestRateIndexFixingDate($X$9,AC225,trigger),TRUE,trigger)</f>
        <v>1.9321610898351702E-2</v>
      </c>
      <c r="AI225" s="52">
        <f t="shared" si="23"/>
        <v>-0.2600349768429322</v>
      </c>
      <c r="AJ225" s="52">
        <f t="shared" si="24"/>
        <v>1.0013476382030551</v>
      </c>
      <c r="BC225" s="45">
        <f>_xll.qlCalendarAdvance(calendar,BC224,"1D",,,trigger)</f>
        <v>42597</v>
      </c>
      <c r="BD225" s="49">
        <f>_xll.qlTenorBasisForwardRate($X$17,BC225,_xll.ohTrigger(trigger,$X$24))</f>
        <v>3.4800710168418327E-4</v>
      </c>
      <c r="BE225" s="49">
        <f>_xll.qlTenorBasisForwardRate($X$17,BC225,_xll.ohTrigger(trigger,$X$24))*_xll.qlInterpolationInterpolate($AJ$1,BC225,,trigger)</f>
        <v>3.0716404979442755E-4</v>
      </c>
      <c r="BF225" s="49">
        <f>_xll.qlIndexFixing($X$9,_xll.qlInterestRateIndexFixingDate($X$9,BC225,trigger),TRUE,trigger)</f>
        <v>3.0753107213874766E-4</v>
      </c>
      <c r="BG225" s="104">
        <f t="shared" si="25"/>
        <v>-0.40476029545435604</v>
      </c>
    </row>
    <row r="226" spans="27:59" x14ac:dyDescent="0.2">
      <c r="AA226" s="1">
        <f t="shared" si="26"/>
        <v>223</v>
      </c>
      <c r="AB226" s="44" t="str">
        <f t="shared" si="27"/>
        <v>223M</v>
      </c>
      <c r="AC226" s="45">
        <f>_xll.qlCalendarAdvance(calendar,$AC$3,AB226,,,trigger)</f>
        <v>49066</v>
      </c>
      <c r="AD226" s="45">
        <f>_xll.qlInterestRateIndexMaturity($X$9,AC226,trigger)</f>
        <v>49250</v>
      </c>
      <c r="AE226" s="49">
        <f>_xll.qlTenorBasisValue($X$17,AC226,_xll.ohTrigger(trigger,$X$24))</f>
        <v>7.3121570563109035E-4</v>
      </c>
      <c r="AF226" s="49">
        <f>_xll.qlTenorBasisForwardRate($X$17,AC226,_xll.ohTrigger(trigger,$X$24))</f>
        <v>1.9235193726803063E-2</v>
      </c>
      <c r="AG226" s="49">
        <f>_xll.qlTenorBasisForwardRate2($X$17,AC226,AD226,_xll.ohTrigger(trigger,$X$24))</f>
        <v>1.9235193726803063E-2</v>
      </c>
      <c r="AH226" s="49">
        <f>_xll.qlIndexFixing($X$9,_xll.qlInterestRateIndexFixingDate($X$9,AC226,trigger),TRUE,trigger)</f>
        <v>1.9260547976210424E-2</v>
      </c>
      <c r="AI226" s="52">
        <f t="shared" si="23"/>
        <v>-0.25354249407361085</v>
      </c>
      <c r="AJ226" s="52">
        <f t="shared" si="24"/>
        <v>1.0013181177048418</v>
      </c>
      <c r="BC226" s="45">
        <f>_xll.qlCalendarAdvance(calendar,BC225,"1D",,,trigger)</f>
        <v>42598</v>
      </c>
      <c r="BD226" s="49">
        <f>_xll.qlTenorBasisForwardRate($X$17,BC226,_xll.ohTrigger(trigger,$X$24))</f>
        <v>3.4984943151939384E-4</v>
      </c>
      <c r="BE226" s="49">
        <f>_xll.qlTenorBasisForwardRate($X$17,BC226,_xll.ohTrigger(trigger,$X$24))*_xll.qlInterpolationInterpolate($AJ$1,BC226,,trigger)</f>
        <v>3.0853262985867176E-4</v>
      </c>
      <c r="BF226" s="49">
        <f>_xll.qlIndexFixing($X$9,_xll.qlInterestRateIndexFixingDate($X$9,BC226,trigger),TRUE,trigger)</f>
        <v>3.0883930108044599E-4</v>
      </c>
      <c r="BG226" s="104">
        <f t="shared" si="25"/>
        <v>-0.4101013043894785</v>
      </c>
    </row>
    <row r="227" spans="27:59" x14ac:dyDescent="0.2">
      <c r="AA227" s="1">
        <f t="shared" si="26"/>
        <v>224</v>
      </c>
      <c r="AB227" s="44" t="str">
        <f t="shared" si="27"/>
        <v>224M</v>
      </c>
      <c r="AC227" s="45">
        <f>_xll.qlCalendarAdvance(calendar,$AC$3,AB227,,,trigger)</f>
        <v>49097</v>
      </c>
      <c r="AD227" s="45">
        <f>_xll.qlInterestRateIndexMaturity($X$9,AC227,trigger)</f>
        <v>49282</v>
      </c>
      <c r="AE227" s="49">
        <f>_xll.qlTenorBasisValue($X$17,AC227,_xll.ohTrigger(trigger,$X$24))</f>
        <v>7.2439859148180647E-4</v>
      </c>
      <c r="AF227" s="49">
        <f>_xll.qlTenorBasisForwardRate($X$17,AC227,_xll.ohTrigger(trigger,$X$24))</f>
        <v>1.9169957043504732E-2</v>
      </c>
      <c r="AG227" s="49">
        <f>_xll.qlTenorBasisForwardRate2($X$17,AC227,AD227,_xll.ohTrigger(trigger,$X$24))</f>
        <v>1.9169957043504732E-2</v>
      </c>
      <c r="AH227" s="49">
        <f>_xll.qlIndexFixing($X$9,_xll.qlInterestRateIndexFixingDate($X$9,AC227,trigger),TRUE,trigger)</f>
        <v>1.9194456313501654E-2</v>
      </c>
      <c r="AI227" s="52">
        <f t="shared" si="23"/>
        <v>-0.24499269996921397</v>
      </c>
      <c r="AJ227" s="52">
        <f t="shared" si="24"/>
        <v>1.0012780033852617</v>
      </c>
      <c r="BC227" s="45">
        <f>_xll.qlCalendarAdvance(calendar,BC226,"1D",,,trigger)</f>
        <v>42599</v>
      </c>
      <c r="BD227" s="49">
        <f>_xll.qlTenorBasisForwardRate($X$17,BC227,_xll.ohTrigger(trigger,$X$24))</f>
        <v>3.5170319747578483E-4</v>
      </c>
      <c r="BE227" s="49">
        <f>_xll.qlTenorBasisForwardRate($X$17,BC227,_xll.ohTrigger(trigger,$X$24))*_xll.qlInterpolationInterpolate($AJ$1,BC227,,trigger)</f>
        <v>3.099085747048935E-4</v>
      </c>
      <c r="BF227" s="49">
        <f>_xll.qlIndexFixing($X$9,_xll.qlInterestRateIndexFixingDate($X$9,BC227,trigger),TRUE,trigger)</f>
        <v>3.1014516884697585E-4</v>
      </c>
      <c r="BG227" s="104">
        <f t="shared" si="25"/>
        <v>-0.41558028628808985</v>
      </c>
    </row>
    <row r="228" spans="27:59" x14ac:dyDescent="0.2">
      <c r="AA228" s="1">
        <f t="shared" si="26"/>
        <v>225</v>
      </c>
      <c r="AB228" s="44" t="str">
        <f t="shared" si="27"/>
        <v>225M</v>
      </c>
      <c r="AC228" s="45">
        <f>_xll.qlCalendarAdvance(calendar,$AC$3,AB228,,,trigger)</f>
        <v>49128</v>
      </c>
      <c r="AD228" s="45">
        <f>_xll.qlInterestRateIndexMaturity($X$9,AC228,trigger)</f>
        <v>49312</v>
      </c>
      <c r="AE228" s="49">
        <f>_xll.qlTenorBasisValue($X$17,AC228,_xll.ohTrigger(trigger,$X$24))</f>
        <v>7.176560202515538E-4</v>
      </c>
      <c r="AF228" s="49">
        <f>_xll.qlTenorBasisForwardRate($X$17,AC228,_xll.ohTrigger(trigger,$X$24))</f>
        <v>1.910513597206287E-2</v>
      </c>
      <c r="AG228" s="49">
        <f>_xll.qlTenorBasisForwardRate2($X$17,AC228,AD228,_xll.ohTrigger(trigger,$X$24))</f>
        <v>1.910513597206287E-2</v>
      </c>
      <c r="AH228" s="49">
        <f>_xll.qlIndexFixing($X$9,_xll.qlInterestRateIndexFixingDate($X$9,AC228,trigger),TRUE,trigger)</f>
        <v>1.9128651379848656E-2</v>
      </c>
      <c r="AI228" s="52">
        <f t="shared" si="23"/>
        <v>-0.23515407785786036</v>
      </c>
      <c r="AJ228" s="52">
        <f t="shared" si="24"/>
        <v>1.0012308422101874</v>
      </c>
      <c r="BC228" s="45">
        <f>_xll.qlCalendarAdvance(calendar,BC227,"1D",,,trigger)</f>
        <v>42600</v>
      </c>
      <c r="BD228" s="49">
        <f>_xll.qlTenorBasisForwardRate($X$17,BC228,_xll.ohTrigger(trigger,$X$24))</f>
        <v>3.557317027252747E-4</v>
      </c>
      <c r="BE228" s="49">
        <f>_xll.qlTenorBasisForwardRate($X$17,BC228,_xll.ohTrigger(trigger,$X$24))*_xll.qlInterpolationInterpolate($AJ$1,BC228,,trigger)</f>
        <v>3.1319649384476669E-4</v>
      </c>
      <c r="BF228" s="49">
        <f>_xll.qlIndexFixing($X$9,_xll.qlInterestRateIndexFixingDate($X$9,BC228,trigger),TRUE,trigger)</f>
        <v>3.1247632851249375E-4</v>
      </c>
      <c r="BG228" s="104">
        <f t="shared" si="25"/>
        <v>-0.4325537421278095</v>
      </c>
    </row>
    <row r="229" spans="27:59" x14ac:dyDescent="0.2">
      <c r="AA229" s="1">
        <f t="shared" si="26"/>
        <v>226</v>
      </c>
      <c r="AB229" s="44" t="str">
        <f t="shared" si="27"/>
        <v>226M</v>
      </c>
      <c r="AC229" s="45">
        <f>_xll.qlCalendarAdvance(calendar,$AC$3,AB229,,,trigger)</f>
        <v>49158</v>
      </c>
      <c r="AD229" s="45">
        <f>_xll.qlInterestRateIndexMaturity($X$9,AC229,trigger)</f>
        <v>49342</v>
      </c>
      <c r="AE229" s="49">
        <f>_xll.qlTenorBasisValue($X$17,AC229,_xll.ohTrigger(trigger,$X$24))</f>
        <v>7.1120135526593566E-4</v>
      </c>
      <c r="AF229" s="49">
        <f>_xll.qlTenorBasisForwardRate($X$17,AC229,_xll.ohTrigger(trigger,$X$24))</f>
        <v>1.9041217944311371E-2</v>
      </c>
      <c r="AG229" s="49">
        <f>_xll.qlTenorBasisForwardRate2($X$17,AC229,AD229,_xll.ohTrigger(trigger,$X$24))</f>
        <v>1.9041217944311371E-2</v>
      </c>
      <c r="AH229" s="49">
        <f>_xll.qlIndexFixing($X$9,_xll.qlInterestRateIndexFixingDate($X$9,AC229,trigger),TRUE,trigger)</f>
        <v>1.9063612767286561E-2</v>
      </c>
      <c r="AI229" s="52">
        <f t="shared" si="23"/>
        <v>-0.22394822975189965</v>
      </c>
      <c r="AJ229" s="52">
        <f t="shared" si="24"/>
        <v>1.0011761234518026</v>
      </c>
      <c r="BC229" s="45">
        <f>_xll.qlCalendarAdvance(calendar,BC228,"1D",,,trigger)</f>
        <v>42601</v>
      </c>
      <c r="BD229" s="49">
        <f>_xll.qlTenorBasisForwardRate($X$17,BC229,_xll.ohTrigger(trigger,$X$24))</f>
        <v>3.5653058014608788E-4</v>
      </c>
      <c r="BE229" s="49">
        <f>_xll.qlTenorBasisForwardRate($X$17,BC229,_xll.ohTrigger(trigger,$X$24))*_xll.qlInterpolationInterpolate($AJ$1,BC229,,trigger)</f>
        <v>3.1363740160450011E-4</v>
      </c>
      <c r="BF229" s="49">
        <f>_xll.qlIndexFixing($X$9,_xll.qlInterestRateIndexFixingDate($X$9,BC229,trigger),TRUE,trigger)</f>
        <v>3.1326518178503702E-4</v>
      </c>
      <c r="BG229" s="104">
        <f t="shared" si="25"/>
        <v>-0.43265398361050866</v>
      </c>
    </row>
    <row r="230" spans="27:59" x14ac:dyDescent="0.2">
      <c r="AA230" s="1">
        <f t="shared" si="26"/>
        <v>227</v>
      </c>
      <c r="AB230" s="44" t="str">
        <f t="shared" si="27"/>
        <v>227M</v>
      </c>
      <c r="AC230" s="45">
        <f>_xll.qlCalendarAdvance(calendar,$AC$3,AB230,,,trigger)</f>
        <v>49191</v>
      </c>
      <c r="AD230" s="45">
        <f>_xll.qlInterestRateIndexMaturity($X$9,AC230,trigger)</f>
        <v>49373</v>
      </c>
      <c r="AE230" s="49">
        <f>_xll.qlTenorBasisValue($X$17,AC230,_xll.ohTrigger(trigger,$X$24))</f>
        <v>7.041805443850828E-4</v>
      </c>
      <c r="AF230" s="49">
        <f>_xll.qlTenorBasisForwardRate($X$17,AC230,_xll.ohTrigger(trigger,$X$24))</f>
        <v>1.8971353899227831E-2</v>
      </c>
      <c r="AG230" s="49">
        <f>_xll.qlTenorBasisForwardRate2($X$17,AC230,AD230,_xll.ohTrigger(trigger,$X$24))</f>
        <v>1.8971353899227831E-2</v>
      </c>
      <c r="AH230" s="49">
        <f>_xll.qlIndexFixing($X$9,_xll.qlInterestRateIndexFixingDate($X$9,AC230,trigger),TRUE,trigger)</f>
        <v>1.899239121237253E-2</v>
      </c>
      <c r="AI230" s="52">
        <f t="shared" si="23"/>
        <v>-0.21037313144699199</v>
      </c>
      <c r="AJ230" s="52">
        <f t="shared" si="24"/>
        <v>1.0011088988828338</v>
      </c>
      <c r="BC230" s="45">
        <f>_xll.qlCalendarAdvance(calendar,BC229,"1D",,,trigger)</f>
        <v>42604</v>
      </c>
      <c r="BD230" s="49">
        <f>_xll.qlTenorBasisForwardRate($X$17,BC230,_xll.ohTrigger(trigger,$X$24))</f>
        <v>3.6114824148225649E-4</v>
      </c>
      <c r="BE230" s="49">
        <f>_xll.qlTenorBasisForwardRate($X$17,BC230,_xll.ohTrigger(trigger,$X$24))*_xll.qlInterpolationInterpolate($AJ$1,BC230,,trigger)</f>
        <v>3.1690198671022884E-4</v>
      </c>
      <c r="BF230" s="49">
        <f>_xll.qlIndexFixing($X$9,_xll.qlInterestRateIndexFixingDate($X$9,BC230,trigger),TRUE,trigger)</f>
        <v>3.1666287721955204E-4</v>
      </c>
      <c r="BG230" s="104">
        <f t="shared" si="25"/>
        <v>-0.44485364262704452</v>
      </c>
    </row>
    <row r="231" spans="27:59" x14ac:dyDescent="0.2">
      <c r="AA231" s="1">
        <f t="shared" si="26"/>
        <v>228</v>
      </c>
      <c r="AB231" s="44" t="str">
        <f t="shared" si="27"/>
        <v>228M</v>
      </c>
      <c r="AC231" s="45">
        <f>_xll.qlCalendarAdvance(calendar,$AC$3,AB231,,,trigger)</f>
        <v>49219</v>
      </c>
      <c r="AD231" s="45">
        <f>_xll.qlInterestRateIndexMaturity($X$9,AC231,trigger)</f>
        <v>49401</v>
      </c>
      <c r="AE231" s="49">
        <f>_xll.qlTenorBasisValue($X$17,AC231,_xll.ohTrigger(trigger,$X$24))</f>
        <v>6.9828813117933457E-4</v>
      </c>
      <c r="AF231" s="49">
        <f>_xll.qlTenorBasisForwardRate($X$17,AC231,_xll.ohTrigger(trigger,$X$24))</f>
        <v>1.8910480332989102E-2</v>
      </c>
      <c r="AG231" s="49">
        <f>_xll.qlTenorBasisForwardRate2($X$17,AC231,AD231,_xll.ohTrigger(trigger,$X$24))</f>
        <v>1.8910480332989102E-2</v>
      </c>
      <c r="AH231" s="49">
        <f>_xll.qlIndexFixing($X$9,_xll.qlInterestRateIndexFixingDate($X$9,AC231,trigger),TRUE,trigger)</f>
        <v>1.8930188208974762E-2</v>
      </c>
      <c r="AI231" s="52">
        <f t="shared" si="23"/>
        <v>-0.19707875985659762</v>
      </c>
      <c r="AJ231" s="52">
        <f t="shared" si="24"/>
        <v>1.0010421668640155</v>
      </c>
      <c r="BC231" s="45">
        <f>_xll.qlCalendarAdvance(calendar,BC230,"1D",,,trigger)</f>
        <v>42605</v>
      </c>
      <c r="BD231" s="49">
        <f>_xll.qlTenorBasisForwardRate($X$17,BC231,_xll.ohTrigger(trigger,$X$24))</f>
        <v>3.6307342760277811E-4</v>
      </c>
      <c r="BE231" s="49">
        <f>_xll.qlTenorBasisForwardRate($X$17,BC231,_xll.ohTrigger(trigger,$X$24))*_xll.qlInterpolationInterpolate($AJ$1,BC231,,trigger)</f>
        <v>3.1832404436580696E-4</v>
      </c>
      <c r="BF231" s="49">
        <f>_xll.qlIndexFixing($X$9,_xll.qlInterestRateIndexFixingDate($X$9,BC231,trigger),TRUE,trigger)</f>
        <v>3.1796885026056667E-4</v>
      </c>
      <c r="BG231" s="104">
        <f t="shared" si="25"/>
        <v>-0.45104577342211438</v>
      </c>
    </row>
    <row r="232" spans="27:59" x14ac:dyDescent="0.2">
      <c r="AA232" s="1">
        <f t="shared" si="26"/>
        <v>229</v>
      </c>
      <c r="AB232" s="44" t="str">
        <f t="shared" si="27"/>
        <v>229M</v>
      </c>
      <c r="AC232" s="45">
        <f>_xll.qlCalendarAdvance(calendar,$AC$3,AB232,,,trigger)</f>
        <v>49250</v>
      </c>
      <c r="AD232" s="45">
        <f>_xll.qlInterestRateIndexMaturity($X$9,AC232,trigger)</f>
        <v>49431</v>
      </c>
      <c r="AE232" s="49">
        <f>_xll.qlTenorBasisValue($X$17,AC232,_xll.ohTrigger(trigger,$X$24))</f>
        <v>6.9183303483854675E-4</v>
      </c>
      <c r="AF232" s="49">
        <f>_xll.qlTenorBasisForwardRate($X$17,AC232,_xll.ohTrigger(trigger,$X$24))</f>
        <v>1.8843051366078209E-2</v>
      </c>
      <c r="AG232" s="49">
        <f>_xll.qlTenorBasisForwardRate2($X$17,AC232,AD232,_xll.ohTrigger(trigger,$X$24))</f>
        <v>1.8843051366078209E-2</v>
      </c>
      <c r="AH232" s="49">
        <f>_xll.qlIndexFixing($X$9,_xll.qlInterestRateIndexFixingDate($X$9,AC232,trigger),TRUE,trigger)</f>
        <v>1.8861165335628156E-2</v>
      </c>
      <c r="AI232" s="52">
        <f t="shared" si="23"/>
        <v>-0.18113969549947428</v>
      </c>
      <c r="AJ232" s="52">
        <f t="shared" si="24"/>
        <v>1.0009613076564954</v>
      </c>
      <c r="BC232" s="45">
        <f>_xll.qlCalendarAdvance(calendar,BC231,"1D",,,trigger)</f>
        <v>42606</v>
      </c>
      <c r="BD232" s="49">
        <f>_xll.qlTenorBasisForwardRate($X$17,BC232,_xll.ohTrigger(trigger,$X$24))</f>
        <v>3.6501098431958616E-4</v>
      </c>
      <c r="BE232" s="49">
        <f>_xll.qlTenorBasisForwardRate($X$17,BC232,_xll.ohTrigger(trigger,$X$24))*_xll.qlInterpolationInterpolate($AJ$1,BC232,,trigger)</f>
        <v>3.1975410450372886E-4</v>
      </c>
      <c r="BF232" s="49">
        <f>_xll.qlIndexFixing($X$9,_xll.qlInterestRateIndexFixingDate($X$9,BC232,trigger),TRUE,trigger)</f>
        <v>3.1927721958562212E-4</v>
      </c>
      <c r="BG232" s="104">
        <f t="shared" si="25"/>
        <v>-0.45733764733964039</v>
      </c>
    </row>
    <row r="233" spans="27:59" x14ac:dyDescent="0.2">
      <c r="AA233" s="1">
        <f t="shared" si="26"/>
        <v>230</v>
      </c>
      <c r="AB233" s="44" t="str">
        <f t="shared" si="27"/>
        <v>230M</v>
      </c>
      <c r="AC233" s="45">
        <f>_xll.qlCalendarAdvance(calendar,$AC$3,AB233,,,trigger)</f>
        <v>49282</v>
      </c>
      <c r="AD233" s="45">
        <f>_xll.qlInterestRateIndexMaturity($X$9,AC233,trigger)</f>
        <v>49464</v>
      </c>
      <c r="AE233" s="49">
        <f>_xll.qlTenorBasisValue($X$17,AC233,_xll.ohTrigger(trigger,$X$24))</f>
        <v>6.8524475293978127E-4</v>
      </c>
      <c r="AF233" s="49">
        <f>_xll.qlTenorBasisForwardRate($X$17,AC233,_xll.ohTrigger(trigger,$X$24))</f>
        <v>1.87714593048681E-2</v>
      </c>
      <c r="AG233" s="49">
        <f>_xll.qlTenorBasisForwardRate2($X$17,AC233,AD233,_xll.ohTrigger(trigger,$X$24))</f>
        <v>1.87714593048681E-2</v>
      </c>
      <c r="AH233" s="49">
        <f>_xll.qlIndexFixing($X$9,_xll.qlInterestRateIndexFixingDate($X$9,AC233,trigger),TRUE,trigger)</f>
        <v>1.8787703253958548E-2</v>
      </c>
      <c r="AI233" s="52">
        <f t="shared" si="23"/>
        <v>-0.16243949090447712</v>
      </c>
      <c r="AJ233" s="52">
        <f t="shared" si="24"/>
        <v>1.0008653535575807</v>
      </c>
      <c r="BC233" s="45">
        <f>_xll.qlCalendarAdvance(calendar,BC232,"1D",,,trigger)</f>
        <v>42607</v>
      </c>
      <c r="BD233" s="49">
        <f>_xll.qlTenorBasisForwardRate($X$17,BC233,_xll.ohTrigger(trigger,$X$24))</f>
        <v>3.6919771686903395E-4</v>
      </c>
      <c r="BE233" s="49">
        <f>_xll.qlTenorBasisForwardRate($X$17,BC233,_xll.ohTrigger(trigger,$X$24))*_xll.qlInterpolationInterpolate($AJ$1,BC233,,trigger)</f>
        <v>3.231499621168596E-4</v>
      </c>
      <c r="BF233" s="49">
        <f>_xll.qlIndexFixing($X$9,_xll.qlInterestRateIndexFixingDate($X$9,BC233,trigger),TRUE,trigger)</f>
        <v>3.2156314227629608E-4</v>
      </c>
      <c r="BG233" s="104">
        <f t="shared" si="25"/>
        <v>-0.47634574592737877</v>
      </c>
    </row>
    <row r="234" spans="27:59" x14ac:dyDescent="0.2">
      <c r="AA234" s="1">
        <f t="shared" si="26"/>
        <v>231</v>
      </c>
      <c r="AB234" s="44" t="str">
        <f t="shared" si="27"/>
        <v>231M</v>
      </c>
      <c r="AC234" s="45">
        <f>_xll.qlCalendarAdvance(calendar,$AC$3,AB234,,,trigger)</f>
        <v>49311</v>
      </c>
      <c r="AD234" s="45">
        <f>_xll.qlInterestRateIndexMaturity($X$9,AC234,trigger)</f>
        <v>49492</v>
      </c>
      <c r="AE234" s="49">
        <f>_xll.qlTenorBasisValue($X$17,AC234,_xll.ohTrigger(trigger,$X$24))</f>
        <v>6.7933942002415212E-4</v>
      </c>
      <c r="AF234" s="49">
        <f>_xll.qlTenorBasisForwardRate($X$17,AC234,_xll.ohTrigger(trigger,$X$24))</f>
        <v>1.8707159293200659E-2</v>
      </c>
      <c r="AG234" s="49">
        <f>_xll.qlTenorBasisForwardRate2($X$17,AC234,AD234,_xll.ohTrigger(trigger,$X$24))</f>
        <v>1.8707159293200659E-2</v>
      </c>
      <c r="AH234" s="49">
        <f>_xll.qlIndexFixing($X$9,_xll.qlInterestRateIndexFixingDate($X$9,AC234,trigger),TRUE,trigger)</f>
        <v>1.8721624022113647E-2</v>
      </c>
      <c r="AI234" s="52">
        <f t="shared" si="23"/>
        <v>-0.14464728912987751</v>
      </c>
      <c r="AJ234" s="52">
        <f t="shared" si="24"/>
        <v>1.000773218888356</v>
      </c>
      <c r="BC234" s="45">
        <f>_xll.qlCalendarAdvance(calendar,BC233,"1D",,,trigger)</f>
        <v>42608</v>
      </c>
      <c r="BD234" s="49">
        <f>_xll.qlTenorBasisForwardRate($X$17,BC234,_xll.ohTrigger(trigger,$X$24))</f>
        <v>3.7004541042584554E-4</v>
      </c>
      <c r="BE234" s="49">
        <f>_xll.qlTenorBasisForwardRate($X$17,BC234,_xll.ohTrigger(trigger,$X$24))*_xll.qlInterpolationInterpolate($AJ$1,BC234,,trigger)</f>
        <v>3.2361953257216327E-4</v>
      </c>
      <c r="BF234" s="49">
        <f>_xll.qlIndexFixing($X$9,_xll.qlInterestRateIndexFixingDate($X$9,BC234,trigger),TRUE,trigger)</f>
        <v>3.2238649095635551E-4</v>
      </c>
      <c r="BG234" s="104">
        <f t="shared" si="25"/>
        <v>-0.4765891946949003</v>
      </c>
    </row>
    <row r="235" spans="27:59" x14ac:dyDescent="0.2">
      <c r="AA235" s="1">
        <f t="shared" si="26"/>
        <v>232</v>
      </c>
      <c r="AB235" s="44" t="str">
        <f t="shared" si="27"/>
        <v>232M</v>
      </c>
      <c r="AC235" s="45">
        <f>_xll.qlCalendarAdvance(calendar,$AC$3,AB235,,,trigger)</f>
        <v>49342</v>
      </c>
      <c r="AD235" s="45">
        <f>_xll.qlInterestRateIndexMaturity($X$9,AC235,trigger)</f>
        <v>49523</v>
      </c>
      <c r="AE235" s="49">
        <f>_xll.qlTenorBasisValue($X$17,AC235,_xll.ohTrigger(trigger,$X$24))</f>
        <v>6.7309489996980371E-4</v>
      </c>
      <c r="AF235" s="49">
        <f>_xll.qlTenorBasisForwardRate($X$17,AC235,_xll.ohTrigger(trigger,$X$24))</f>
        <v>1.8637075090016351E-2</v>
      </c>
      <c r="AG235" s="49">
        <f>_xll.qlTenorBasisForwardRate2($X$17,AC235,AD235,_xll.ohTrigger(trigger,$X$24))</f>
        <v>1.8637075090016351E-2</v>
      </c>
      <c r="AH235" s="49">
        <f>_xll.qlIndexFixing($X$9,_xll.qlInterestRateIndexFixingDate($X$9,AC235,trigger),TRUE,trigger)</f>
        <v>1.8649452224807017E-2</v>
      </c>
      <c r="AI235" s="52">
        <f t="shared" si="23"/>
        <v>-0.12377134790665656</v>
      </c>
      <c r="AJ235" s="52">
        <f t="shared" si="24"/>
        <v>1.0006641135870775</v>
      </c>
      <c r="BC235" s="45">
        <f>_xll.qlCalendarAdvance(calendar,BC234,"1D",,,trigger)</f>
        <v>42611</v>
      </c>
      <c r="BD235" s="49">
        <f>_xll.qlTenorBasisForwardRate($X$17,BC235,_xll.ohTrigger(trigger,$X$24))</f>
        <v>3.7375559389506266E-4</v>
      </c>
      <c r="BE235" s="49">
        <f>_xll.qlTenorBasisForwardRate($X$17,BC235,_xll.ohTrigger(trigger,$X$24))*_xll.qlInterpolationInterpolate($AJ$1,BC235,,trigger)</f>
        <v>3.2603885673300101E-4</v>
      </c>
      <c r="BF235" s="49">
        <f>_xll.qlIndexFixing($X$9,_xll.qlInterestRateIndexFixingDate($X$9,BC235,trigger),TRUE,trigger)</f>
        <v>3.2541626267176328E-4</v>
      </c>
      <c r="BG235" s="104">
        <f t="shared" si="25"/>
        <v>-0.48339331223299387</v>
      </c>
    </row>
    <row r="236" spans="27:59" x14ac:dyDescent="0.2">
      <c r="AA236" s="1">
        <f t="shared" si="26"/>
        <v>233</v>
      </c>
      <c r="AB236" s="44" t="str">
        <f t="shared" si="27"/>
        <v>233M</v>
      </c>
      <c r="AC236" s="45">
        <f>_xll.qlCalendarAdvance(calendar,$AC$3,AB236,,,trigger)</f>
        <v>49370</v>
      </c>
      <c r="AD236" s="45">
        <f>_xll.qlInterestRateIndexMaturity($X$9,AC236,trigger)</f>
        <v>49555</v>
      </c>
      <c r="AE236" s="49">
        <f>_xll.qlTenorBasisValue($X$17,AC236,_xll.ohTrigger(trigger,$X$24))</f>
        <v>6.6751466091371104E-4</v>
      </c>
      <c r="AF236" s="49">
        <f>_xll.qlTenorBasisForwardRate($X$17,AC236,_xll.ohTrigger(trigger,$X$24))</f>
        <v>1.8570459410573285E-2</v>
      </c>
      <c r="AG236" s="49">
        <f>_xll.qlTenorBasisForwardRate2($X$17,AC236,AD236,_xll.ohTrigger(trigger,$X$24))</f>
        <v>1.8570459410573285E-2</v>
      </c>
      <c r="AH236" s="49">
        <f>_xll.qlIndexFixing($X$9,_xll.qlInterestRateIndexFixingDate($X$9,AC236,trigger),TRUE,trigger)</f>
        <v>1.8580659728445803E-2</v>
      </c>
      <c r="AI236" s="52">
        <f t="shared" si="23"/>
        <v>-0.10200317872518377</v>
      </c>
      <c r="AJ236" s="52">
        <f t="shared" si="24"/>
        <v>1.000549276549761</v>
      </c>
      <c r="BC236" s="45">
        <f>_xll.qlCalendarAdvance(calendar,BC235,"1D",,,trigger)</f>
        <v>42612</v>
      </c>
      <c r="BD236" s="49">
        <f>_xll.qlTenorBasisForwardRate($X$17,BC236,_xll.ohTrigger(trigger,$X$24))</f>
        <v>3.7463025514871144E-4</v>
      </c>
      <c r="BE236" s="49">
        <f>_xll.qlTenorBasisForwardRate($X$17,BC236,_xll.ohTrigger(trigger,$X$24))*_xll.qlInterpolationInterpolate($AJ$1,BC236,,trigger)</f>
        <v>3.2652608100273517E-4</v>
      </c>
      <c r="BF236" s="49">
        <f>_xll.qlIndexFixing($X$9,_xll.qlInterestRateIndexFixingDate($X$9,BC236,trigger),TRUE,trigger)</f>
        <v>3.2630374073431488E-4</v>
      </c>
      <c r="BG236" s="104">
        <f t="shared" si="25"/>
        <v>-0.4832651441439656</v>
      </c>
    </row>
    <row r="237" spans="27:59" x14ac:dyDescent="0.2">
      <c r="AA237" s="1">
        <f t="shared" si="26"/>
        <v>234</v>
      </c>
      <c r="AB237" s="44" t="str">
        <f t="shared" si="27"/>
        <v>234M</v>
      </c>
      <c r="AC237" s="45">
        <f>_xll.qlCalendarAdvance(calendar,$AC$3,AB237,,,trigger)</f>
        <v>49401</v>
      </c>
      <c r="AD237" s="45">
        <f>_xll.qlInterestRateIndexMaturity($X$9,AC237,trigger)</f>
        <v>49584</v>
      </c>
      <c r="AE237" s="49">
        <f>_xll.qlTenorBasisValue($X$17,AC237,_xll.ohTrigger(trigger,$X$24))</f>
        <v>6.6140238135986508E-4</v>
      </c>
      <c r="AF237" s="49">
        <f>_xll.qlTenorBasisForwardRate($X$17,AC237,_xll.ohTrigger(trigger,$X$24))</f>
        <v>1.8500390637331429E-2</v>
      </c>
      <c r="AG237" s="49">
        <f>_xll.qlTenorBasisForwardRate2($X$17,AC237,AD237,_xll.ohTrigger(trigger,$X$24))</f>
        <v>1.8500390637331429E-2</v>
      </c>
      <c r="AH237" s="49">
        <f>_xll.qlIndexFixing($X$9,_xll.qlInterestRateIndexFixingDate($X$9,AC237,trigger),TRUE,trigger)</f>
        <v>1.8508279873603341E-2</v>
      </c>
      <c r="AI237" s="52">
        <f t="shared" si="23"/>
        <v>-7.8892362719122644E-2</v>
      </c>
      <c r="AJ237" s="52">
        <f t="shared" si="24"/>
        <v>1.0004264361994601</v>
      </c>
      <c r="BC237" s="45">
        <f>_xll.qlCalendarAdvance(calendar,BC236,"1D",,,trigger)</f>
        <v>42613</v>
      </c>
      <c r="BD237" s="49">
        <f>_xll.qlTenorBasisForwardRate($X$17,BC237,_xll.ohTrigger(trigger,$X$24))</f>
        <v>3.7551176653199747E-4</v>
      </c>
      <c r="BE237" s="49">
        <f>_xll.qlTenorBasisForwardRate($X$17,BC237,_xll.ohTrigger(trigger,$X$24))*_xll.qlInterpolationInterpolate($AJ$1,BC237,,trigger)</f>
        <v>3.2701798307249421E-4</v>
      </c>
      <c r="BF237" s="49">
        <f>_xll.qlIndexFixing($X$9,_xll.qlInterestRateIndexFixingDate($X$9,BC237,trigger),TRUE,trigger)</f>
        <v>3.2721274067696237E-4</v>
      </c>
      <c r="BG237" s="104">
        <f t="shared" si="25"/>
        <v>-0.48299025855035094</v>
      </c>
    </row>
    <row r="238" spans="27:59" x14ac:dyDescent="0.2">
      <c r="AA238" s="1">
        <f t="shared" si="26"/>
        <v>235</v>
      </c>
      <c r="AB238" s="44" t="str">
        <f t="shared" si="27"/>
        <v>235M</v>
      </c>
      <c r="AC238" s="45">
        <f>_xll.qlCalendarAdvance(calendar,$AC$3,AB238,,,trigger)</f>
        <v>49431</v>
      </c>
      <c r="AD238" s="45">
        <f>_xll.qlInterestRateIndexMaturity($X$9,AC238,trigger)</f>
        <v>49615</v>
      </c>
      <c r="AE238" s="49">
        <f>_xll.qlTenorBasisValue($X$17,AC238,_xll.ohTrigger(trigger,$X$24))</f>
        <v>6.5555260110444031E-4</v>
      </c>
      <c r="AF238" s="49">
        <f>_xll.qlTenorBasisForwardRate($X$17,AC238,_xll.ohTrigger(trigger,$X$24))</f>
        <v>1.8429939867978952E-2</v>
      </c>
      <c r="AG238" s="49">
        <f>_xll.qlTenorBasisForwardRate2($X$17,AC238,AD238,_xll.ohTrigger(trigger,$X$24))</f>
        <v>1.8429939867978952E-2</v>
      </c>
      <c r="AH238" s="49">
        <f>_xll.qlIndexFixing($X$9,_xll.qlInterestRateIndexFixingDate($X$9,AC238,trigger),TRUE,trigger)</f>
        <v>1.8435333053489742E-2</v>
      </c>
      <c r="AI238" s="52">
        <f t="shared" si="23"/>
        <v>-5.3931855107901272E-2</v>
      </c>
      <c r="AJ238" s="52">
        <f t="shared" si="24"/>
        <v>1.0002926317475491</v>
      </c>
      <c r="BC238" s="45">
        <f>_xll.qlCalendarAdvance(calendar,BC237,"1D",,,trigger)</f>
        <v>42614</v>
      </c>
      <c r="BD238" s="49">
        <f>_xll.qlTenorBasisForwardRate($X$17,BC238,_xll.ohTrigger(trigger,$X$24))</f>
        <v>3.7753790151951946E-4</v>
      </c>
      <c r="BE238" s="49">
        <f>_xll.qlTenorBasisForwardRate($X$17,BC238,_xll.ohTrigger(trigger,$X$24))*_xll.qlInterpolationInterpolate($AJ$1,BC238,,trigger)</f>
        <v>3.2850455110466329E-4</v>
      </c>
      <c r="BF238" s="49">
        <f>_xll.qlIndexFixing($X$9,_xll.qlInterestRateIndexFixingDate($X$9,BC238,trigger),TRUE,trigger)</f>
        <v>3.286004827816182E-4</v>
      </c>
      <c r="BG238" s="104">
        <f t="shared" si="25"/>
        <v>-0.48937418737901267</v>
      </c>
    </row>
    <row r="239" spans="27:59" x14ac:dyDescent="0.2">
      <c r="AA239" s="1">
        <f t="shared" si="26"/>
        <v>236</v>
      </c>
      <c r="AB239" s="44" t="str">
        <f t="shared" si="27"/>
        <v>236M</v>
      </c>
      <c r="AC239" s="45">
        <f>_xll.qlCalendarAdvance(calendar,$AC$3,AB239,,,trigger)</f>
        <v>49464</v>
      </c>
      <c r="AD239" s="45">
        <f>_xll.qlInterestRateIndexMaturity($X$9,AC239,trigger)</f>
        <v>49647</v>
      </c>
      <c r="AE239" s="49">
        <f>_xll.qlTenorBasisValue($X$17,AC239,_xll.ohTrigger(trigger,$X$24))</f>
        <v>6.4919140294569647E-4</v>
      </c>
      <c r="AF239" s="49">
        <f>_xll.qlTenorBasisForwardRate($X$17,AC239,_xll.ohTrigger(trigger,$X$24))</f>
        <v>1.8353455473856761E-2</v>
      </c>
      <c r="AG239" s="49">
        <f>_xll.qlTenorBasisForwardRate2($X$17,AC239,AD239,_xll.ohTrigger(trigger,$X$24))</f>
        <v>1.8353455473856761E-2</v>
      </c>
      <c r="AH239" s="49">
        <f>_xll.qlIndexFixing($X$9,_xll.qlInterestRateIndexFixingDate($X$9,AC239,trigger),TRUE,trigger)</f>
        <v>1.8356083651267108E-2</v>
      </c>
      <c r="AI239" s="52">
        <f t="shared" si="23"/>
        <v>-2.6281774103478761E-2</v>
      </c>
      <c r="AJ239" s="52">
        <f t="shared" si="24"/>
        <v>1.0001431979615005</v>
      </c>
      <c r="BC239" s="45">
        <f>_xll.qlCalendarAdvance(calendar,BC238,"1D",,,trigger)</f>
        <v>42615</v>
      </c>
      <c r="BD239" s="49">
        <f>_xll.qlTenorBasisForwardRate($X$17,BC239,_xll.ohTrigger(trigger,$X$24))</f>
        <v>3.7957768266351152E-4</v>
      </c>
      <c r="BE239" s="49">
        <f>_xll.qlTenorBasisForwardRate($X$17,BC239,_xll.ohTrigger(trigger,$X$24))*_xll.qlInterpolationInterpolate($AJ$1,BC239,,trigger)</f>
        <v>3.2999999999975497E-4</v>
      </c>
      <c r="BF239" s="49">
        <f>_xll.qlIndexFixing($X$9,_xll.qlInterestRateIndexFixingDate($X$9,BC239,trigger),TRUE,trigger)</f>
        <v>3.2999999999975497E-4</v>
      </c>
      <c r="BG239" s="104">
        <f t="shared" si="25"/>
        <v>-0.49577682663756556</v>
      </c>
    </row>
    <row r="240" spans="27:59" x14ac:dyDescent="0.2">
      <c r="AA240" s="1">
        <f t="shared" si="26"/>
        <v>237</v>
      </c>
      <c r="AB240" s="44" t="str">
        <f t="shared" si="27"/>
        <v>237M</v>
      </c>
      <c r="AC240" s="45">
        <f>_xll.qlCalendarAdvance(calendar,$AC$3,AB240,,,trigger)</f>
        <v>49492</v>
      </c>
      <c r="AD240" s="45">
        <f>_xll.qlInterestRateIndexMaturity($X$9,AC240,trigger)</f>
        <v>49676</v>
      </c>
      <c r="AE240" s="49">
        <f>_xll.qlTenorBasisValue($X$17,AC240,_xll.ohTrigger(trigger,$X$24))</f>
        <v>6.4385393371145397E-4</v>
      </c>
      <c r="AF240" s="49">
        <f>_xll.qlTenorBasisForwardRate($X$17,AC240,_xll.ohTrigger(trigger,$X$24))</f>
        <v>1.8287089896733992E-2</v>
      </c>
      <c r="AG240" s="49">
        <f>_xll.qlTenorBasisForwardRate2($X$17,AC240,AD240,_xll.ohTrigger(trigger,$X$24))</f>
        <v>1.8287089896733992E-2</v>
      </c>
      <c r="AH240" s="49">
        <f>_xll.qlIndexFixing($X$9,_xll.qlInterestRateIndexFixingDate($X$9,AC240,trigger),TRUE,trigger)</f>
        <v>1.8287245823591938E-2</v>
      </c>
      <c r="AI240" s="52">
        <f t="shared" si="23"/>
        <v>-1.559268579462425E-3</v>
      </c>
      <c r="AJ240" s="52">
        <f t="shared" si="24"/>
        <v>1.0000085266085981</v>
      </c>
      <c r="BC240" s="45">
        <f>_xll.qlCalendarAdvance(calendar,BC239,"1D",,,trigger)</f>
        <v>42618</v>
      </c>
      <c r="BD240" s="49">
        <f>_xll.qlTenorBasisForwardRate($X$17,BC240,_xll.ohTrigger(trigger,$X$24))</f>
        <v>3.8694155822285159E-4</v>
      </c>
      <c r="BE240" s="49">
        <f>_xll.qlTenorBasisForwardRate($X$17,BC240,_xll.ohTrigger(trigger,$X$24))*_xll.qlInterpolationInterpolate($AJ$1,BC240,,trigger)</f>
        <v>3.3621272598766269E-4</v>
      </c>
      <c r="BF240" s="49">
        <f>_xll.qlIndexFixing($X$9,_xll.qlInterestRateIndexFixingDate($X$9,BC240,trigger),TRUE,trigger)</f>
        <v>3.3470800199705678E-4</v>
      </c>
      <c r="BG240" s="104">
        <f t="shared" si="25"/>
        <v>-0.52233556225794808</v>
      </c>
    </row>
    <row r="241" spans="27:59" x14ac:dyDescent="0.2">
      <c r="AA241" s="1">
        <f t="shared" si="26"/>
        <v>238</v>
      </c>
      <c r="AB241" s="44" t="str">
        <f t="shared" si="27"/>
        <v>238M</v>
      </c>
      <c r="AC241" s="45">
        <f>_xll.qlCalendarAdvance(calendar,$AC$3,AB241,,,trigger)</f>
        <v>49523</v>
      </c>
      <c r="AD241" s="45">
        <f>_xll.qlInterestRateIndexMaturity($X$9,AC241,trigger)</f>
        <v>49709</v>
      </c>
      <c r="AE241" s="49">
        <f>_xll.qlTenorBasisValue($X$17,AC241,_xll.ohTrigger(trigger,$X$24))</f>
        <v>6.3800818395796498E-4</v>
      </c>
      <c r="AF241" s="49">
        <f>_xll.qlTenorBasisForwardRate($X$17,AC241,_xll.ohTrigger(trigger,$X$24))</f>
        <v>1.8213065802913337E-2</v>
      </c>
      <c r="AG241" s="49">
        <f>_xll.qlTenorBasisForwardRate2($X$17,AC241,AD241,_xll.ohTrigger(trigger,$X$24))</f>
        <v>1.8213065802913337E-2</v>
      </c>
      <c r="AH241" s="49">
        <f>_xll.qlIndexFixing($X$9,_xll.qlInterestRateIndexFixingDate($X$9,AC241,trigger),TRUE,trigger)</f>
        <v>1.8210450745615749E-2</v>
      </c>
      <c r="AI241" s="52">
        <f t="shared" si="23"/>
        <v>2.615057297587764E-2</v>
      </c>
      <c r="AJ241" s="52">
        <f t="shared" si="24"/>
        <v>0.99985641861036001</v>
      </c>
      <c r="BC241" s="45">
        <f>_xll.qlCalendarAdvance(calendar,BC240,"1D",,,trigger)</f>
        <v>42619</v>
      </c>
      <c r="BD241" s="49">
        <f>_xll.qlTenorBasisForwardRate($X$17,BC241,_xll.ohTrigger(trigger,$X$24))</f>
        <v>3.878759822597175E-4</v>
      </c>
      <c r="BE241" s="49">
        <f>_xll.qlTenorBasisForwardRate($X$17,BC241,_xll.ohTrigger(trigger,$X$24))*_xll.qlInterpolationInterpolate($AJ$1,BC241,,trigger)</f>
        <v>3.3696138151603555E-4</v>
      </c>
      <c r="BF241" s="49">
        <f>_xll.qlIndexFixing($X$9,_xll.qlInterestRateIndexFixingDate($X$9,BC241,trigger),TRUE,trigger)</f>
        <v>3.3573960072064271E-4</v>
      </c>
      <c r="BG241" s="104">
        <f t="shared" si="25"/>
        <v>-0.52136381539074794</v>
      </c>
    </row>
    <row r="242" spans="27:59" x14ac:dyDescent="0.2">
      <c r="AA242" s="1">
        <f t="shared" si="26"/>
        <v>239</v>
      </c>
      <c r="AB242" s="44" t="str">
        <f t="shared" si="27"/>
        <v>239M</v>
      </c>
      <c r="AC242" s="45">
        <f>_xll.qlCalendarAdvance(calendar,$AC$3,AB242,,,trigger)</f>
        <v>49555</v>
      </c>
      <c r="AD242" s="45">
        <f>_xll.qlInterestRateIndexMaturity($X$9,AC242,trigger)</f>
        <v>49737</v>
      </c>
      <c r="AE242" s="49">
        <f>_xll.qlTenorBasisValue($X$17,AC242,_xll.ohTrigger(trigger,$X$24))</f>
        <v>6.3204334093310281E-4</v>
      </c>
      <c r="AF242" s="49">
        <f>_xll.qlTenorBasisForwardRate($X$17,AC242,_xll.ohTrigger(trigger,$X$24))</f>
        <v>1.8141242273341063E-2</v>
      </c>
      <c r="AG242" s="49">
        <f>_xll.qlTenorBasisForwardRate2($X$17,AC242,AD242,_xll.ohTrigger(trigger,$X$24))</f>
        <v>1.8141242273341063E-2</v>
      </c>
      <c r="AH242" s="49">
        <f>_xll.qlIndexFixing($X$9,_xll.qlInterestRateIndexFixingDate($X$9,AC242,trigger),TRUE,trigger)</f>
        <v>1.8136072112138607E-2</v>
      </c>
      <c r="AI242" s="52">
        <f t="shared" si="23"/>
        <v>5.1701612024564192E-2</v>
      </c>
      <c r="AJ242" s="52">
        <f t="shared" si="24"/>
        <v>0.99971500511792111</v>
      </c>
      <c r="BC242" s="45">
        <f>_xll.qlCalendarAdvance(calendar,BC241,"1D",,,trigger)</f>
        <v>42620</v>
      </c>
      <c r="BD242" s="49">
        <f>_xll.qlTenorBasisForwardRate($X$17,BC242,_xll.ohTrigger(trigger,$X$24))</f>
        <v>3.8998602927992098E-4</v>
      </c>
      <c r="BE242" s="49">
        <f>_xll.qlTenorBasisForwardRate($X$17,BC242,_xll.ohTrigger(trigger,$X$24))*_xll.qlInterpolationInterpolate($AJ$1,BC242,,trigger)</f>
        <v>3.3873084513389541E-4</v>
      </c>
      <c r="BF242" s="49">
        <f>_xll.qlIndexFixing($X$9,_xll.qlInterestRateIndexFixingDate($X$9,BC242,trigger),TRUE,trigger)</f>
        <v>3.3721785261766663E-4</v>
      </c>
      <c r="BG242" s="104">
        <f t="shared" si="25"/>
        <v>-0.5276817666225434</v>
      </c>
    </row>
    <row r="243" spans="27:59" x14ac:dyDescent="0.2">
      <c r="AA243" s="1">
        <f t="shared" si="26"/>
        <v>240</v>
      </c>
      <c r="AB243" s="44" t="str">
        <f t="shared" si="27"/>
        <v>240M</v>
      </c>
      <c r="AC243" s="45">
        <f>_xll.qlCalendarAdvance(calendar,$AC$3,AB243,,,trigger)</f>
        <v>49584</v>
      </c>
      <c r="AD243" s="45">
        <f>_xll.qlInterestRateIndexMaturity($X$9,AC243,trigger)</f>
        <v>49767</v>
      </c>
      <c r="AE243" s="49">
        <f>_xll.qlTenorBasisValue($X$17,AC243,_xll.ohTrigger(trigger,$X$24))</f>
        <v>6.2669812573000483E-4</v>
      </c>
      <c r="AF243" s="49">
        <f>_xll.qlTenorBasisForwardRate($X$17,AC243,_xll.ohTrigger(trigger,$X$24))</f>
        <v>1.8073448069440622E-2</v>
      </c>
      <c r="AG243" s="49">
        <f>_xll.qlTenorBasisForwardRate2($X$17,AC243,AD243,_xll.ohTrigger(trigger,$X$24))</f>
        <v>1.8073448069440622E-2</v>
      </c>
      <c r="AH243" s="49">
        <f>_xll.qlIndexFixing($X$9,_xll.qlInterestRateIndexFixingDate($X$9,AC243,trigger),TRUE,trigger)</f>
        <v>1.8065867309306892E-2</v>
      </c>
      <c r="AI243" s="52">
        <f t="shared" si="23"/>
        <v>7.5807601337303521E-2</v>
      </c>
      <c r="AJ243" s="52">
        <f t="shared" si="24"/>
        <v>0.99958055816994051</v>
      </c>
      <c r="BC243" s="45">
        <f>_xll.qlCalendarAdvance(calendar,BC242,"1D",,,trigger)</f>
        <v>42621</v>
      </c>
      <c r="BD243" s="49">
        <f>_xll.qlTenorBasisForwardRate($X$17,BC243,_xll.ohTrigger(trigger,$X$24))</f>
        <v>3.9211053649184253E-4</v>
      </c>
      <c r="BE243" s="49">
        <f>_xll.qlTenorBasisForwardRate($X$17,BC243,_xll.ohTrigger(trigger,$X$24))*_xll.qlInterpolationInterpolate($AJ$1,BC243,,trigger)</f>
        <v>3.4051217779866762E-4</v>
      </c>
      <c r="BF243" s="49">
        <f>_xll.qlIndexFixing($X$9,_xll.qlInterestRateIndexFixingDate($X$9,BC243,trigger),TRUE,trigger)</f>
        <v>3.3871669498457214E-4</v>
      </c>
      <c r="BG243" s="104">
        <f t="shared" si="25"/>
        <v>-0.53393841507270379</v>
      </c>
    </row>
    <row r="244" spans="27:59" x14ac:dyDescent="0.2">
      <c r="AA244" s="1">
        <f t="shared" si="26"/>
        <v>241</v>
      </c>
      <c r="AB244" s="44" t="str">
        <f t="shared" si="27"/>
        <v>241M</v>
      </c>
      <c r="AC244" s="45">
        <f>_xll.qlCalendarAdvance(calendar,$AC$3,AB244,,,trigger)</f>
        <v>49615</v>
      </c>
      <c r="AD244" s="45">
        <f>_xll.qlInterestRateIndexMaturity($X$9,AC244,trigger)</f>
        <v>49797</v>
      </c>
      <c r="AE244" s="49">
        <f>_xll.qlTenorBasisValue($X$17,AC244,_xll.ohTrigger(trigger,$X$24))</f>
        <v>6.2104723780966346E-4</v>
      </c>
      <c r="AF244" s="49">
        <f>_xll.qlTenorBasisForwardRate($X$17,AC244,_xll.ohTrigger(trigger,$X$24))</f>
        <v>1.8003159680717723E-2</v>
      </c>
      <c r="AG244" s="49">
        <f>_xll.qlTenorBasisForwardRate2($X$17,AC244,AD244,_xll.ohTrigger(trigger,$X$24))</f>
        <v>1.8003159680717723E-2</v>
      </c>
      <c r="AH244" s="49">
        <f>_xll.qlIndexFixing($X$9,_xll.qlInterestRateIndexFixingDate($X$9,AC244,trigger),TRUE,trigger)</f>
        <v>1.7993221892611887E-2</v>
      </c>
      <c r="AI244" s="52">
        <f t="shared" si="23"/>
        <v>9.9377881058355932E-2</v>
      </c>
      <c r="AJ244" s="52">
        <f t="shared" si="24"/>
        <v>0.99944799755809088</v>
      </c>
      <c r="BC244" s="45">
        <f>_xll.qlCalendarAdvance(calendar,BC243,"1D",,,trigger)</f>
        <v>42622</v>
      </c>
      <c r="BD244" s="49">
        <f>_xll.qlTenorBasisForwardRate($X$17,BC244,_xll.ohTrigger(trigger,$X$24))</f>
        <v>3.9424963956949556E-4</v>
      </c>
      <c r="BE244" s="49">
        <f>_xll.qlTenorBasisForwardRate($X$17,BC244,_xll.ohTrigger(trigger,$X$24))*_xll.qlInterpolationInterpolate($AJ$1,BC244,,trigger)</f>
        <v>3.4230549023322223E-4</v>
      </c>
      <c r="BF244" s="49">
        <f>_xll.qlIndexFixing($X$9,_xll.qlInterestRateIndexFixingDate($X$9,BC244,trigger),TRUE,trigger)</f>
        <v>3.4023775272135287E-4</v>
      </c>
      <c r="BG244" s="104">
        <f t="shared" si="25"/>
        <v>-0.54011886848142687</v>
      </c>
    </row>
    <row r="245" spans="27:59" x14ac:dyDescent="0.2">
      <c r="AA245" s="1">
        <f t="shared" si="26"/>
        <v>242</v>
      </c>
      <c r="AB245" s="44" t="str">
        <f t="shared" si="27"/>
        <v>242M</v>
      </c>
      <c r="AC245" s="45">
        <f>_xll.qlCalendarAdvance(calendar,$AC$3,AB245,,,trigger)</f>
        <v>49646</v>
      </c>
      <c r="AD245" s="45">
        <f>_xll.qlInterestRateIndexMaturity($X$9,AC245,trigger)</f>
        <v>49829</v>
      </c>
      <c r="AE245" s="49">
        <f>_xll.qlTenorBasisValue($X$17,AC245,_xll.ohTrigger(trigger,$X$24))</f>
        <v>6.1546083134104241E-4</v>
      </c>
      <c r="AF245" s="49">
        <f>_xll.qlTenorBasisForwardRate($X$17,AC245,_xll.ohTrigger(trigger,$X$24))</f>
        <v>1.7932344764231768E-2</v>
      </c>
      <c r="AG245" s="49">
        <f>_xll.qlTenorBasisForwardRate2($X$17,AC245,AD245,_xll.ohTrigger(trigger,$X$24))</f>
        <v>1.7932344764231768E-2</v>
      </c>
      <c r="AH245" s="49">
        <f>_xll.qlIndexFixing($X$9,_xll.qlInterestRateIndexFixingDate($X$9,AC245,trigger),TRUE,trigger)</f>
        <v>1.7920133902116657E-2</v>
      </c>
      <c r="AI245" s="52">
        <f t="shared" si="23"/>
        <v>0.12210862115110549</v>
      </c>
      <c r="AJ245" s="52">
        <f t="shared" si="24"/>
        <v>0.99931905937145116</v>
      </c>
      <c r="BC245" s="45">
        <f>_xll.qlCalendarAdvance(calendar,BC244,"1D",,,trigger)</f>
        <v>42625</v>
      </c>
      <c r="BD245" s="49">
        <f>_xll.qlTenorBasisForwardRate($X$17,BC245,_xll.ohTrigger(trigger,$X$24))</f>
        <v>4.0195111320197763E-4</v>
      </c>
      <c r="BE245" s="49">
        <f>_xll.qlTenorBasisForwardRate($X$17,BC245,_xll.ohTrigger(trigger,$X$24))*_xll.qlInterpolationInterpolate($AJ$1,BC245,,trigger)</f>
        <v>3.4879558247387165E-4</v>
      </c>
      <c r="BF245" s="49">
        <f>_xll.qlIndexFixing($X$9,_xll.qlInterestRateIndexFixingDate($X$9,BC245,trigger),TRUE,trigger)</f>
        <v>3.4552425249846598E-4</v>
      </c>
      <c r="BG245" s="104">
        <f t="shared" si="25"/>
        <v>-0.5642686070351165</v>
      </c>
    </row>
    <row r="246" spans="27:59" x14ac:dyDescent="0.2">
      <c r="AA246" s="1">
        <f t="shared" si="26"/>
        <v>243</v>
      </c>
      <c r="AB246" s="44" t="str">
        <f t="shared" si="27"/>
        <v>243M</v>
      </c>
      <c r="AC246" s="45">
        <f>_xll.qlCalendarAdvance(calendar,$AC$3,AB246,,,trigger)</f>
        <v>49676</v>
      </c>
      <c r="AD246" s="45">
        <f>_xll.qlInterestRateIndexMaturity($X$9,AC246,trigger)</f>
        <v>49858</v>
      </c>
      <c r="AE246" s="49">
        <f>_xll.qlTenorBasisValue($X$17,AC246,_xll.ohTrigger(trigger,$X$24))</f>
        <v>6.1011546976414202E-4</v>
      </c>
      <c r="AF246" s="49">
        <f>_xll.qlTenorBasisForwardRate($X$17,AC246,_xll.ohTrigger(trigger,$X$24))</f>
        <v>1.7865911123691888E-2</v>
      </c>
      <c r="AG246" s="49">
        <f>_xll.qlTenorBasisForwardRate2($X$17,AC246,AD246,_xll.ohTrigger(trigger,$X$24))</f>
        <v>1.7865911123691888E-2</v>
      </c>
      <c r="AH246" s="49">
        <f>_xll.qlIndexFixing($X$9,_xll.qlInterestRateIndexFixingDate($X$9,AC246,trigger),TRUE,trigger)</f>
        <v>1.7851713347064993E-2</v>
      </c>
      <c r="AI246" s="52">
        <f t="shared" si="23"/>
        <v>0.14197776626895253</v>
      </c>
      <c r="AJ246" s="52">
        <f t="shared" si="24"/>
        <v>0.99920531471758711</v>
      </c>
      <c r="BC246" s="45">
        <f>_xll.qlCalendarAdvance(calendar,BC245,"1D",,,trigger)</f>
        <v>42626</v>
      </c>
      <c r="BD246" s="49">
        <f>_xll.qlTenorBasisForwardRate($X$17,BC246,_xll.ohTrigger(trigger,$X$24))</f>
        <v>4.0295472394658889E-4</v>
      </c>
      <c r="BE246" s="49">
        <f>_xll.qlTenorBasisForwardRate($X$17,BC246,_xll.ohTrigger(trigger,$X$24))*_xll.qlInterpolationInterpolate($AJ$1,BC246,,trigger)</f>
        <v>3.4960074896694666E-4</v>
      </c>
      <c r="BF246" s="49">
        <f>_xll.qlIndexFixing($X$9,_xll.qlInterestRateIndexFixingDate($X$9,BC246,trigger),TRUE,trigger)</f>
        <v>3.4657663559056626E-4</v>
      </c>
      <c r="BG246" s="104">
        <f t="shared" si="25"/>
        <v>-0.56378088356022638</v>
      </c>
    </row>
    <row r="247" spans="27:59" x14ac:dyDescent="0.2">
      <c r="AA247" s="1">
        <f t="shared" si="26"/>
        <v>244</v>
      </c>
      <c r="AB247" s="44" t="str">
        <f t="shared" si="27"/>
        <v>244M</v>
      </c>
      <c r="AC247" s="45">
        <f>_xll.qlCalendarAdvance(calendar,$AC$3,AB247,,,trigger)</f>
        <v>49709</v>
      </c>
      <c r="AD247" s="45">
        <f>_xll.qlInterestRateIndexMaturity($X$9,AC247,trigger)</f>
        <v>49891</v>
      </c>
      <c r="AE247" s="49">
        <f>_xll.qlTenorBasisValue($X$17,AC247,_xll.ohTrigger(trigger,$X$24))</f>
        <v>6.0430404423093614E-4</v>
      </c>
      <c r="AF247" s="49">
        <f>_xll.qlTenorBasisForwardRate($X$17,AC247,_xll.ohTrigger(trigger,$X$24))</f>
        <v>1.7792992929349917E-2</v>
      </c>
      <c r="AG247" s="49">
        <f>_xll.qlTenorBasisForwardRate2($X$17,AC247,AD247,_xll.ohTrigger(trigger,$X$24))</f>
        <v>1.7792992929349917E-2</v>
      </c>
      <c r="AH247" s="49">
        <f>_xll.qlIndexFixing($X$9,_xll.qlInterestRateIndexFixingDate($X$9,AC247,trigger),TRUE,trigger)</f>
        <v>1.7776741862284687E-2</v>
      </c>
      <c r="AI247" s="52">
        <f t="shared" si="23"/>
        <v>0.16251067065230218</v>
      </c>
      <c r="AJ247" s="52">
        <f t="shared" si="24"/>
        <v>0.99908665916241535</v>
      </c>
      <c r="BC247" s="45">
        <f>_xll.qlCalendarAdvance(calendar,BC246,"1D",,,trigger)</f>
        <v>42627</v>
      </c>
      <c r="BD247" s="49">
        <f>_xll.qlTenorBasisForwardRate($X$17,BC247,_xll.ohTrigger(trigger,$X$24))</f>
        <v>4.0516884140966354E-4</v>
      </c>
      <c r="BE247" s="49">
        <f>_xll.qlTenorBasisForwardRate($X$17,BC247,_xll.ohTrigger(trigger,$X$24))*_xll.qlInterpolationInterpolate($AJ$1,BC247,,trigger)</f>
        <v>3.5145561794909139E-4</v>
      </c>
      <c r="BF247" s="49">
        <f>_xll.qlIndexFixing($X$9,_xll.qlInterestRateIndexFixingDate($X$9,BC247,trigger),TRUE,trigger)</f>
        <v>3.4823314389656083E-4</v>
      </c>
      <c r="BG247" s="104">
        <f t="shared" si="25"/>
        <v>-0.56935697513102701</v>
      </c>
    </row>
    <row r="248" spans="27:59" x14ac:dyDescent="0.2">
      <c r="AA248" s="1">
        <f t="shared" si="26"/>
        <v>245</v>
      </c>
      <c r="AB248" s="44" t="str">
        <f t="shared" si="27"/>
        <v>245M</v>
      </c>
      <c r="AC248" s="45">
        <f>_xll.qlCalendarAdvance(calendar,$AC$3,AB248,,,trigger)</f>
        <v>49737</v>
      </c>
      <c r="AD248" s="45">
        <f>_xll.qlInterestRateIndexMaturity($X$9,AC248,trigger)</f>
        <v>49921</v>
      </c>
      <c r="AE248" s="49">
        <f>_xll.qlTenorBasisValue($X$17,AC248,_xll.ohTrigger(trigger,$X$24))</f>
        <v>5.9942888053737364E-4</v>
      </c>
      <c r="AF248" s="49">
        <f>_xll.qlTenorBasisForwardRate($X$17,AC248,_xll.ohTrigger(trigger,$X$24))</f>
        <v>1.7730580630594288E-2</v>
      </c>
      <c r="AG248" s="49">
        <f>_xll.qlTenorBasisForwardRate2($X$17,AC248,AD248,_xll.ohTrigger(trigger,$X$24))</f>
        <v>1.7730580630594288E-2</v>
      </c>
      <c r="AH248" s="49">
        <f>_xll.qlIndexFixing($X$9,_xll.qlInterestRateIndexFixingDate($X$9,AC248,trigger),TRUE,trigger)</f>
        <v>1.7712674737561638E-2</v>
      </c>
      <c r="AI248" s="52">
        <f t="shared" si="23"/>
        <v>0.17905893032649917</v>
      </c>
      <c r="AJ248" s="52">
        <f t="shared" si="24"/>
        <v>0.99899011242746594</v>
      </c>
      <c r="BC248" s="45">
        <f>_xll.qlCalendarAdvance(calendar,BC247,"1D",,,trigger)</f>
        <v>42628</v>
      </c>
      <c r="BD248" s="49">
        <f>_xll.qlTenorBasisForwardRate($X$17,BC248,_xll.ohTrigger(trigger,$X$24))</f>
        <v>4.0739831159867954E-4</v>
      </c>
      <c r="BE248" s="49">
        <f>_xll.qlTenorBasisForwardRate($X$17,BC248,_xll.ohTrigger(trigger,$X$24))*_xll.qlInterpolationInterpolate($AJ$1,BC248,,trigger)</f>
        <v>3.5332307958575824E-4</v>
      </c>
      <c r="BF248" s="49">
        <f>_xll.qlIndexFixing($X$9,_xll.qlInterestRateIndexFixingDate($X$9,BC248,trigger),TRUE,trigger)</f>
        <v>3.4992161710399941E-4</v>
      </c>
      <c r="BG248" s="104">
        <f t="shared" si="25"/>
        <v>-0.57476694494680125</v>
      </c>
    </row>
    <row r="249" spans="27:59" x14ac:dyDescent="0.2">
      <c r="AA249" s="1">
        <f t="shared" si="26"/>
        <v>246</v>
      </c>
      <c r="AB249" s="44" t="str">
        <f t="shared" si="27"/>
        <v>246M</v>
      </c>
      <c r="AC249" s="45">
        <f>_xll.qlCalendarAdvance(calendar,$AC$3,AB249,,,trigger)</f>
        <v>49767</v>
      </c>
      <c r="AD249" s="45">
        <f>_xll.qlInterestRateIndexMaturity($X$9,AC249,trigger)</f>
        <v>49950</v>
      </c>
      <c r="AE249" s="49">
        <f>_xll.qlTenorBasisValue($X$17,AC249,_xll.ohTrigger(trigger,$X$24))</f>
        <v>5.9426175991328096E-4</v>
      </c>
      <c r="AF249" s="49">
        <f>_xll.qlTenorBasisForwardRate($X$17,AC249,_xll.ohTrigger(trigger,$X$24))</f>
        <v>1.7666467753465111E-2</v>
      </c>
      <c r="AG249" s="49">
        <f>_xll.qlTenorBasisForwardRate2($X$17,AC249,AD249,_xll.ohTrigger(trigger,$X$24))</f>
        <v>1.7666467753465111E-2</v>
      </c>
      <c r="AH249" s="49">
        <f>_xll.qlIndexFixing($X$9,_xll.qlInterestRateIndexFixingDate($X$9,AC249,trigger),TRUE,trigger)</f>
        <v>1.7647014513563992E-2</v>
      </c>
      <c r="AI249" s="52">
        <f t="shared" si="23"/>
        <v>0.19453239901118941</v>
      </c>
      <c r="AJ249" s="52">
        <f t="shared" si="24"/>
        <v>0.99889886081515622</v>
      </c>
      <c r="BC249" s="45">
        <f>_xll.qlCalendarAdvance(calendar,BC248,"1D",,,trigger)</f>
        <v>42629</v>
      </c>
      <c r="BD249" s="49">
        <f>_xll.qlTenorBasisForwardRate($X$17,BC249,_xll.ohTrigger(trigger,$X$24))</f>
        <v>4.0964298437649665E-4</v>
      </c>
      <c r="BE249" s="49">
        <f>_xll.qlTenorBasisForwardRate($X$17,BC249,_xll.ohTrigger(trigger,$X$24))*_xll.qlInterpolationInterpolate($AJ$1,BC249,,trigger)</f>
        <v>3.5520299618024858E-4</v>
      </c>
      <c r="BF249" s="49">
        <f>_xll.qlIndexFixing($X$9,_xll.qlInterestRateIndexFixingDate($X$9,BC249,trigger),TRUE,trigger)</f>
        <v>3.5164368015836394E-4</v>
      </c>
      <c r="BG249" s="104">
        <f t="shared" si="25"/>
        <v>-0.57999304218132708</v>
      </c>
    </row>
    <row r="250" spans="27:59" x14ac:dyDescent="0.2">
      <c r="AA250" s="1">
        <f t="shared" si="26"/>
        <v>247</v>
      </c>
      <c r="AB250" s="44" t="str">
        <f t="shared" si="27"/>
        <v>247M</v>
      </c>
      <c r="AC250" s="45">
        <f>_xll.qlCalendarAdvance(calendar,$AC$3,AB250,,,trigger)</f>
        <v>49797</v>
      </c>
      <c r="AD250" s="45">
        <f>_xll.qlInterestRateIndexMaturity($X$9,AC250,trigger)</f>
        <v>49982</v>
      </c>
      <c r="AE250" s="49">
        <f>_xll.qlTenorBasisValue($X$17,AC250,_xll.ohTrigger(trigger,$X$24))</f>
        <v>5.8915233225988553E-4</v>
      </c>
      <c r="AF250" s="49">
        <f>_xll.qlTenorBasisForwardRate($X$17,AC250,_xll.ohTrigger(trigger,$X$24))</f>
        <v>1.7601252862206998E-2</v>
      </c>
      <c r="AG250" s="49">
        <f>_xll.qlTenorBasisForwardRate2($X$17,AC250,AD250,_xll.ohTrigger(trigger,$X$24))</f>
        <v>1.7601252862206998E-2</v>
      </c>
      <c r="AH250" s="49">
        <f>_xll.qlIndexFixing($X$9,_xll.qlInterestRateIndexFixingDate($X$9,AC250,trigger),TRUE,trigger)</f>
        <v>1.7580332047004831E-2</v>
      </c>
      <c r="AI250" s="52">
        <f t="shared" si="23"/>
        <v>0.20920815202166848</v>
      </c>
      <c r="AJ250" s="52">
        <f t="shared" si="24"/>
        <v>0.99881140192883155</v>
      </c>
      <c r="BC250" s="45">
        <f>_xll.qlCalendarAdvance(calendar,BC249,"1D",,,trigger)</f>
        <v>42632</v>
      </c>
      <c r="BD250" s="49">
        <f>_xll.qlTenorBasisForwardRate($X$17,BC250,_xll.ohTrigger(trigger,$X$24))</f>
        <v>4.1769372977846218E-4</v>
      </c>
      <c r="BE250" s="49">
        <f>_xll.qlTenorBasisForwardRate($X$17,BC250,_xll.ohTrigger(trigger,$X$24))*_xll.qlInterpolationInterpolate($AJ$1,BC250,,trigger)</f>
        <v>3.6197944740349794E-4</v>
      </c>
      <c r="BF250" s="49">
        <f>_xll.qlIndexFixing($X$9,_xll.qlInterestRateIndexFixingDate($X$9,BC250,trigger),TRUE,trigger)</f>
        <v>3.5797546300988988E-4</v>
      </c>
      <c r="BG250" s="104">
        <f t="shared" si="25"/>
        <v>-0.59718266768572292</v>
      </c>
    </row>
    <row r="251" spans="27:59" x14ac:dyDescent="0.2">
      <c r="AA251" s="1">
        <f t="shared" si="26"/>
        <v>248</v>
      </c>
      <c r="AB251" s="44" t="str">
        <f t="shared" si="27"/>
        <v>248M</v>
      </c>
      <c r="AC251" s="45">
        <f>_xll.qlCalendarAdvance(calendar,$AC$3,AB251,,,trigger)</f>
        <v>49828</v>
      </c>
      <c r="AD251" s="45">
        <f>_xll.qlInterestRateIndexMaturity($X$9,AC251,trigger)</f>
        <v>50011</v>
      </c>
      <c r="AE251" s="49">
        <f>_xll.qlTenorBasisValue($X$17,AC251,_xll.ohTrigger(trigger,$X$24))</f>
        <v>5.8393264118384962E-4</v>
      </c>
      <c r="AF251" s="49">
        <f>_xll.qlTenorBasisForwardRate($X$17,AC251,_xll.ohTrigger(trigger,$X$24))</f>
        <v>1.7537184557741552E-2</v>
      </c>
      <c r="AG251" s="49">
        <f>_xll.qlTenorBasisForwardRate2($X$17,AC251,AD251,_xll.ohTrigger(trigger,$X$24))</f>
        <v>1.7537184557741552E-2</v>
      </c>
      <c r="AH251" s="49">
        <f>_xll.qlIndexFixing($X$9,_xll.qlInterestRateIndexFixingDate($X$9,AC251,trigger),TRUE,trigger)</f>
        <v>1.7514988121718152E-2</v>
      </c>
      <c r="AI251" s="52">
        <f t="shared" si="23"/>
        <v>0.22196436023400046</v>
      </c>
      <c r="AJ251" s="52">
        <f t="shared" si="24"/>
        <v>0.99873432158107722</v>
      </c>
      <c r="BC251" s="45">
        <f>_xll.qlCalendarAdvance(calendar,BC250,"1D",,,trigger)</f>
        <v>42633</v>
      </c>
      <c r="BD251" s="49">
        <f>_xll.qlTenorBasisForwardRate($X$17,BC251,_xll.ohTrigger(trigger,$X$24))</f>
        <v>4.1876955535876569E-4</v>
      </c>
      <c r="BE251" s="49">
        <f>_xll.qlTenorBasisForwardRate($X$17,BC251,_xll.ohTrigger(trigger,$X$24))*_xll.qlInterpolationInterpolate($AJ$1,BC251,,trigger)</f>
        <v>3.6284347103921784E-4</v>
      </c>
      <c r="BF251" s="49">
        <f>_xll.qlIndexFixing($X$9,_xll.qlInterestRateIndexFixingDate($X$9,BC251,trigger),TRUE,trigger)</f>
        <v>3.5890032999850606E-4</v>
      </c>
      <c r="BG251" s="104">
        <f t="shared" si="25"/>
        <v>-0.59869225360259637</v>
      </c>
    </row>
    <row r="252" spans="27:59" x14ac:dyDescent="0.2">
      <c r="AA252" s="1">
        <f t="shared" si="26"/>
        <v>249</v>
      </c>
      <c r="AB252" s="44" t="str">
        <f t="shared" si="27"/>
        <v>249M</v>
      </c>
      <c r="AC252" s="45">
        <f>_xll.qlCalendarAdvance(calendar,$AC$3,AB252,,,trigger)</f>
        <v>49858</v>
      </c>
      <c r="AD252" s="45">
        <f>_xll.qlInterestRateIndexMaturity($X$9,AC252,trigger)</f>
        <v>50042</v>
      </c>
      <c r="AE252" s="49">
        <f>_xll.qlTenorBasisValue($X$17,AC252,_xll.ohTrigger(trigger,$X$24))</f>
        <v>5.789389023245163E-4</v>
      </c>
      <c r="AF252" s="49">
        <f>_xll.qlTenorBasisForwardRate($X$17,AC252,_xll.ohTrigger(trigger,$X$24))</f>
        <v>1.7474171646292426E-2</v>
      </c>
      <c r="AG252" s="49">
        <f>_xll.qlTenorBasisForwardRate2($X$17,AC252,AD252,_xll.ohTrigger(trigger,$X$24))</f>
        <v>1.7474171646292426E-2</v>
      </c>
      <c r="AH252" s="49">
        <f>_xll.qlIndexFixing($X$9,_xll.qlInterestRateIndexFixingDate($X$9,AC252,trigger),TRUE,trigger)</f>
        <v>1.7450835103429516E-2</v>
      </c>
      <c r="AI252" s="52">
        <f t="shared" si="23"/>
        <v>0.23336542862909676</v>
      </c>
      <c r="AJ252" s="52">
        <f t="shared" si="24"/>
        <v>0.99866451221063401</v>
      </c>
      <c r="BC252" s="45">
        <f>_xll.qlCalendarAdvance(calendar,BC251,"1D",,,trigger)</f>
        <v>42634</v>
      </c>
      <c r="BD252" s="49">
        <f>_xll.qlTenorBasisForwardRate($X$17,BC252,_xll.ohTrigger(trigger,$X$24))</f>
        <v>4.210871315498338E-4</v>
      </c>
      <c r="BE252" s="49">
        <f>_xll.qlTenorBasisForwardRate($X$17,BC252,_xll.ohTrigger(trigger,$X$24))*_xll.qlInterpolationInterpolate($AJ$1,BC252,,trigger)</f>
        <v>3.6478285776771099E-4</v>
      </c>
      <c r="BF252" s="49">
        <f>_xll.qlIndexFixing($X$9,_xll.qlInterestRateIndexFixingDate($X$9,BC252,trigger),TRUE,trigger)</f>
        <v>3.6081471672411343E-4</v>
      </c>
      <c r="BG252" s="104">
        <f t="shared" si="25"/>
        <v>-0.60272414825720377</v>
      </c>
    </row>
    <row r="253" spans="27:59" x14ac:dyDescent="0.2">
      <c r="AA253" s="1">
        <f t="shared" si="26"/>
        <v>250</v>
      </c>
      <c r="AB253" s="44" t="str">
        <f t="shared" si="27"/>
        <v>250M</v>
      </c>
      <c r="AC253" s="45">
        <f>_xll.qlCalendarAdvance(calendar,$AC$3,AB253,,,trigger)</f>
        <v>49891</v>
      </c>
      <c r="AD253" s="45">
        <f>_xll.qlInterestRateIndexMaturity($X$9,AC253,trigger)</f>
        <v>50075</v>
      </c>
      <c r="AE253" s="49">
        <f>_xll.qlTenorBasisValue($X$17,AC253,_xll.ohTrigger(trigger,$X$24))</f>
        <v>5.7351056928277126E-4</v>
      </c>
      <c r="AF253" s="49">
        <f>_xll.qlTenorBasisForwardRate($X$17,AC253,_xll.ohTrigger(trigger,$X$24))</f>
        <v>1.7406413595837632E-2</v>
      </c>
      <c r="AG253" s="49">
        <f>_xll.qlTenorBasisForwardRate2($X$17,AC253,AD253,_xll.ohTrigger(trigger,$X$24))</f>
        <v>1.7406413595837632E-2</v>
      </c>
      <c r="AH253" s="49">
        <f>_xll.qlIndexFixing($X$9,_xll.qlInterestRateIndexFixingDate($X$9,AC253,trigger),TRUE,trigger)</f>
        <v>1.7382015514963316E-2</v>
      </c>
      <c r="AI253" s="52">
        <f t="shared" si="23"/>
        <v>0.24398080874316053</v>
      </c>
      <c r="AJ253" s="52">
        <f t="shared" si="24"/>
        <v>0.99859832809671079</v>
      </c>
      <c r="BC253" s="45">
        <f>_xll.qlCalendarAdvance(calendar,BC252,"1D",,,trigger)</f>
        <v>42635</v>
      </c>
      <c r="BD253" s="49">
        <f>_xll.qlTenorBasisForwardRate($X$17,BC253,_xll.ohTrigger(trigger,$X$24))</f>
        <v>4.2341866650388724E-4</v>
      </c>
      <c r="BE253" s="49">
        <f>_xll.qlTenorBasisForwardRate($X$17,BC253,_xll.ohTrigger(trigger,$X$24))*_xll.qlInterpolationInterpolate($AJ$1,BC253,,trigger)</f>
        <v>3.6673357852700088E-4</v>
      </c>
      <c r="BF253" s="49">
        <f>_xll.qlIndexFixing($X$9,_xll.qlInterestRateIndexFixingDate($X$9,BC253,trigger),TRUE,trigger)</f>
        <v>3.6277244312941118E-4</v>
      </c>
      <c r="BG253" s="104">
        <f t="shared" si="25"/>
        <v>-0.6064622337447606</v>
      </c>
    </row>
    <row r="254" spans="27:59" x14ac:dyDescent="0.2">
      <c r="AA254" s="1">
        <f t="shared" si="26"/>
        <v>251</v>
      </c>
      <c r="AB254" s="44" t="str">
        <f t="shared" si="27"/>
        <v>251M</v>
      </c>
      <c r="AC254" s="45">
        <f>_xll.qlCalendarAdvance(calendar,$AC$3,AB254,,,trigger)</f>
        <v>49920</v>
      </c>
      <c r="AD254" s="45">
        <f>_xll.qlInterestRateIndexMaturity($X$9,AC254,trigger)</f>
        <v>50101</v>
      </c>
      <c r="AE254" s="49">
        <f>_xll.qlTenorBasisValue($X$17,AC254,_xll.ohTrigger(trigger,$X$24))</f>
        <v>5.6879570963567464E-4</v>
      </c>
      <c r="AF254" s="49">
        <f>_xll.qlTenorBasisForwardRate($X$17,AC254,_xll.ohTrigger(trigger,$X$24))</f>
        <v>1.7349369007438206E-2</v>
      </c>
      <c r="AG254" s="49">
        <f>_xll.qlTenorBasisForwardRate2($X$17,AC254,AD254,_xll.ohTrigger(trigger,$X$24))</f>
        <v>1.7349369007438206E-2</v>
      </c>
      <c r="AH254" s="49">
        <f>_xll.qlIndexFixing($X$9,_xll.qlInterestRateIndexFixingDate($X$9,AC254,trigger),TRUE,trigger)</f>
        <v>1.7324220612149333E-2</v>
      </c>
      <c r="AI254" s="52">
        <f t="shared" si="23"/>
        <v>0.25148395288873693</v>
      </c>
      <c r="AJ254" s="52">
        <f t="shared" si="24"/>
        <v>0.99855047205013092</v>
      </c>
      <c r="BC254" s="45">
        <f>_xll.qlCalendarAdvance(calendar,BC253,"1D",,,trigger)</f>
        <v>42636</v>
      </c>
      <c r="BD254" s="49">
        <f>_xll.qlTenorBasisForwardRate($X$17,BC254,_xll.ohTrigger(trigger,$X$24))</f>
        <v>4.2576395290963072E-4</v>
      </c>
      <c r="BE254" s="49">
        <f>_xll.qlTenorBasisForwardRate($X$17,BC254,_xll.ohTrigger(trigger,$X$24))*_xll.qlInterpolationInterpolate($AJ$1,BC254,,trigger)</f>
        <v>3.6869544696322906E-4</v>
      </c>
      <c r="BF254" s="49">
        <f>_xll.qlIndexFixing($X$9,_xll.qlInterestRateIndexFixingDate($X$9,BC254,trigger),TRUE,trigger)</f>
        <v>3.6477513421596903E-4</v>
      </c>
      <c r="BG254" s="104">
        <f t="shared" si="25"/>
        <v>-0.60988818693661684</v>
      </c>
    </row>
    <row r="255" spans="27:59" x14ac:dyDescent="0.2">
      <c r="AA255" s="1">
        <f t="shared" si="26"/>
        <v>252</v>
      </c>
      <c r="AB255" s="44" t="str">
        <f t="shared" si="27"/>
        <v>252M</v>
      </c>
      <c r="AC255" s="45">
        <f>_xll.qlCalendarAdvance(calendar,$AC$3,AB255,,,trigger)</f>
        <v>49950</v>
      </c>
      <c r="AD255" s="45">
        <f>_xll.qlInterestRateIndexMaturity($X$9,AC255,trigger)</f>
        <v>50132</v>
      </c>
      <c r="AE255" s="49">
        <f>_xll.qlTenorBasisValue($X$17,AC255,_xll.ohTrigger(trigger,$X$24))</f>
        <v>5.6397237830179466E-4</v>
      </c>
      <c r="AF255" s="49">
        <f>_xll.qlTenorBasisForwardRate($X$17,AC255,_xll.ohTrigger(trigger,$X$24))</f>
        <v>1.728872121807578E-2</v>
      </c>
      <c r="AG255" s="49">
        <f>_xll.qlTenorBasisForwardRate2($X$17,AC255,AD255,_xll.ohTrigger(trigger,$X$24))</f>
        <v>1.728872121807578E-2</v>
      </c>
      <c r="AH255" s="49">
        <f>_xll.qlIndexFixing($X$9,_xll.qlInterestRateIndexFixingDate($X$9,AC255,trigger),TRUE,trigger)</f>
        <v>1.7262893970084518E-2</v>
      </c>
      <c r="AI255" s="52">
        <f t="shared" si="23"/>
        <v>0.25827247991262042</v>
      </c>
      <c r="AJ255" s="52">
        <f t="shared" si="24"/>
        <v>0.99850612155372953</v>
      </c>
      <c r="BC255" s="45">
        <f>_xll.qlCalendarAdvance(calendar,BC254,"1D",,,trigger)</f>
        <v>42639</v>
      </c>
      <c r="BD255" s="49">
        <f>_xll.qlTenorBasisForwardRate($X$17,BC255,_xll.ohTrigger(trigger,$X$24))</f>
        <v>4.3413877463137032E-4</v>
      </c>
      <c r="BE255" s="49">
        <f>_xll.qlTenorBasisForwardRate($X$17,BC255,_xll.ohTrigger(trigger,$X$24))*_xll.qlInterpolationInterpolate($AJ$1,BC255,,trigger)</f>
        <v>3.7573529762068096E-4</v>
      </c>
      <c r="BF255" s="49">
        <f>_xll.qlIndexFixing($X$9,_xll.qlInterestRateIndexFixingDate($X$9,BC255,trigger),TRUE,trigger)</f>
        <v>3.7261593670831331E-4</v>
      </c>
      <c r="BG255" s="104">
        <f t="shared" si="25"/>
        <v>-0.61522837923057005</v>
      </c>
    </row>
    <row r="256" spans="27:59" x14ac:dyDescent="0.2">
      <c r="AA256" s="1">
        <f t="shared" si="26"/>
        <v>253</v>
      </c>
      <c r="AB256" s="44" t="str">
        <f t="shared" si="27"/>
        <v>253M</v>
      </c>
      <c r="AC256" s="45">
        <f>_xll.qlCalendarAdvance(calendar,$AC$3,AB256,,,trigger)</f>
        <v>49982</v>
      </c>
      <c r="AD256" s="45">
        <f>_xll.qlInterestRateIndexMaturity($X$9,AC256,trigger)</f>
        <v>50164</v>
      </c>
      <c r="AE256" s="49">
        <f>_xll.qlTenorBasisValue($X$17,AC256,_xll.ohTrigger(trigger,$X$24))</f>
        <v>5.5888756975993616E-4</v>
      </c>
      <c r="AF256" s="49">
        <f>_xll.qlTenorBasisForwardRate($X$17,AC256,_xll.ohTrigger(trigger,$X$24))</f>
        <v>1.7225491819270224E-2</v>
      </c>
      <c r="AG256" s="49">
        <f>_xll.qlTenorBasisForwardRate2($X$17,AC256,AD256,_xll.ohTrigger(trigger,$X$24))</f>
        <v>1.7225491819270224E-2</v>
      </c>
      <c r="AH256" s="49">
        <f>_xll.qlIndexFixing($X$9,_xll.qlInterestRateIndexFixingDate($X$9,AC256,trigger),TRUE,trigger)</f>
        <v>1.7199118288991424E-2</v>
      </c>
      <c r="AI256" s="52">
        <f t="shared" si="23"/>
        <v>0.26373530278799712</v>
      </c>
      <c r="AJ256" s="52">
        <f t="shared" si="24"/>
        <v>0.99846892439673074</v>
      </c>
      <c r="BC256" s="45">
        <f>_xll.qlCalendarAdvance(calendar,BC255,"1D",,,trigger)</f>
        <v>42640</v>
      </c>
      <c r="BD256" s="49">
        <f>_xll.qlTenorBasisForwardRate($X$17,BC256,_xll.ohTrigger(trigger,$X$24))</f>
        <v>4.3527846676044734E-4</v>
      </c>
      <c r="BE256" s="49">
        <f>_xll.qlTenorBasisForwardRate($X$17,BC256,_xll.ohTrigger(trigger,$X$24))*_xll.qlInterpolationInterpolate($AJ$1,BC256,,trigger)</f>
        <v>3.7665067507953564E-4</v>
      </c>
      <c r="BF256" s="49">
        <f>_xll.qlIndexFixing($X$9,_xll.qlInterestRateIndexFixingDate($X$9,BC256,trigger),TRUE,trigger)</f>
        <v>3.7326804576613026E-4</v>
      </c>
      <c r="BG256" s="104">
        <f t="shared" si="25"/>
        <v>-0.62010420994317084</v>
      </c>
    </row>
    <row r="257" spans="27:59" x14ac:dyDescent="0.2">
      <c r="AA257" s="1">
        <f t="shared" si="26"/>
        <v>254</v>
      </c>
      <c r="AB257" s="44" t="str">
        <f t="shared" si="27"/>
        <v>254M</v>
      </c>
      <c r="AC257" s="45">
        <f>_xll.qlCalendarAdvance(calendar,$AC$3,AB257,,,trigger)</f>
        <v>50011</v>
      </c>
      <c r="AD257" s="45">
        <f>_xll.qlInterestRateIndexMaturity($X$9,AC257,trigger)</f>
        <v>50193</v>
      </c>
      <c r="AE257" s="49">
        <f>_xll.qlTenorBasisValue($X$17,AC257,_xll.ohTrigger(trigger,$X$24))</f>
        <v>5.5433252076152087E-4</v>
      </c>
      <c r="AF257" s="49">
        <f>_xll.qlTenorBasisForwardRate($X$17,AC257,_xll.ohTrigger(trigger,$X$24))</f>
        <v>1.716894312201795E-2</v>
      </c>
      <c r="AG257" s="49">
        <f>_xll.qlTenorBasisForwardRate2($X$17,AC257,AD257,_xll.ohTrigger(trigger,$X$24))</f>
        <v>1.716894312201795E-2</v>
      </c>
      <c r="AH257" s="49">
        <f>_xll.qlIndexFixing($X$9,_xll.qlInterestRateIndexFixingDate($X$9,AC257,trigger),TRUE,trigger)</f>
        <v>1.7142223028297911E-2</v>
      </c>
      <c r="AI257" s="52">
        <f t="shared" si="23"/>
        <v>0.26720093720039584</v>
      </c>
      <c r="AJ257" s="52">
        <f t="shared" si="24"/>
        <v>0.99844369606619687</v>
      </c>
      <c r="BC257" s="45">
        <f>_xll.qlCalendarAdvance(calendar,BC256,"1D",,,trigger)</f>
        <v>42641</v>
      </c>
      <c r="BD257" s="49">
        <f>_xll.qlTenorBasisForwardRate($X$17,BC257,_xll.ohTrigger(trigger,$X$24))</f>
        <v>4.3768940069029264E-4</v>
      </c>
      <c r="BE257" s="49">
        <f>_xll.qlTenorBasisForwardRate($X$17,BC257,_xll.ohTrigger(trigger,$X$24))*_xll.qlInterpolationInterpolate($AJ$1,BC257,,trigger)</f>
        <v>3.7866549127024918E-4</v>
      </c>
      <c r="BF257" s="49">
        <f>_xll.qlIndexFixing($X$9,_xll.qlInterestRateIndexFixingDate($X$9,BC257,trigger),TRUE,trigger)</f>
        <v>3.7551993564246839E-4</v>
      </c>
      <c r="BG257" s="104">
        <f t="shared" si="25"/>
        <v>-0.62169465047824246</v>
      </c>
    </row>
    <row r="258" spans="27:59" x14ac:dyDescent="0.2">
      <c r="AA258" s="1">
        <f t="shared" si="26"/>
        <v>255</v>
      </c>
      <c r="AB258" s="44" t="str">
        <f t="shared" si="27"/>
        <v>255M</v>
      </c>
      <c r="AC258" s="45">
        <f>_xll.qlCalendarAdvance(calendar,$AC$3,AB258,,,trigger)</f>
        <v>50042</v>
      </c>
      <c r="AD258" s="45">
        <f>_xll.qlInterestRateIndexMaturity($X$9,AC258,trigger)</f>
        <v>50223</v>
      </c>
      <c r="AE258" s="49">
        <f>_xll.qlTenorBasisValue($X$17,AC258,_xll.ohTrigger(trigger,$X$24))</f>
        <v>5.4951858023335911E-4</v>
      </c>
      <c r="AF258" s="49">
        <f>_xll.qlTenorBasisForwardRate($X$17,AC258,_xll.ohTrigger(trigger,$X$24))</f>
        <v>1.7109823055848142E-2</v>
      </c>
      <c r="AG258" s="49">
        <f>_xll.qlTenorBasisForwardRate2($X$17,AC258,AD258,_xll.ohTrigger(trigger,$X$24))</f>
        <v>1.7109823055848142E-2</v>
      </c>
      <c r="AH258" s="49">
        <f>_xll.qlIndexFixing($X$9,_xll.qlInterestRateIndexFixingDate($X$9,AC258,trigger),TRUE,trigger)</f>
        <v>1.7082890041942848E-2</v>
      </c>
      <c r="AI258" s="52">
        <f t="shared" si="23"/>
        <v>0.26933013905293401</v>
      </c>
      <c r="AJ258" s="52">
        <f t="shared" si="24"/>
        <v>0.9984258742000206</v>
      </c>
      <c r="BC258" s="45">
        <f>_xll.qlCalendarAdvance(calendar,BC257,"1D",,,trigger)</f>
        <v>42642</v>
      </c>
      <c r="BD258" s="49">
        <f>_xll.qlTenorBasisForwardRate($X$17,BC258,_xll.ohTrigger(trigger,$X$24))</f>
        <v>4.4011284216430963E-4</v>
      </c>
      <c r="BE258" s="49">
        <f>_xll.qlTenorBasisForwardRate($X$17,BC258,_xll.ohTrigger(trigger,$X$24))*_xll.qlInterpolationInterpolate($AJ$1,BC258,,trigger)</f>
        <v>3.8069033982068585E-4</v>
      </c>
      <c r="BF258" s="49">
        <f>_xll.qlIndexFixing($X$9,_xll.qlInterestRateIndexFixingDate($X$9,BC258,trigger),TRUE,trigger)</f>
        <v>3.7782654042677001E-4</v>
      </c>
      <c r="BG258" s="104">
        <f t="shared" si="25"/>
        <v>-0.62286301737539629</v>
      </c>
    </row>
    <row r="259" spans="27:59" x14ac:dyDescent="0.2">
      <c r="AA259" s="1">
        <f t="shared" si="26"/>
        <v>256</v>
      </c>
      <c r="AB259" s="44" t="str">
        <f t="shared" si="27"/>
        <v>256M</v>
      </c>
      <c r="AC259" s="45">
        <f>_xll.qlCalendarAdvance(calendar,$AC$3,AB259,,,trigger)</f>
        <v>50073</v>
      </c>
      <c r="AD259" s="45">
        <f>_xll.qlInterestRateIndexMaturity($X$9,AC259,trigger)</f>
        <v>50255</v>
      </c>
      <c r="AE259" s="49">
        <f>_xll.qlTenorBasisValue($X$17,AC259,_xll.ohTrigger(trigger,$X$24))</f>
        <v>5.4476118366198769E-4</v>
      </c>
      <c r="AF259" s="49">
        <f>_xll.qlTenorBasisForwardRate($X$17,AC259,_xll.ohTrigger(trigger,$X$24))</f>
        <v>1.7050444873082469E-2</v>
      </c>
      <c r="AG259" s="49">
        <f>_xll.qlTenorBasisForwardRate2($X$17,AC259,AD259,_xll.ohTrigger(trigger,$X$24))</f>
        <v>1.7050444873082469E-2</v>
      </c>
      <c r="AH259" s="49">
        <f>_xll.qlIndexFixing($X$9,_xll.qlInterestRateIndexFixingDate($X$9,AC259,trigger),TRUE,trigger)</f>
        <v>1.7023459599635898E-2</v>
      </c>
      <c r="AI259" s="52">
        <f t="shared" si="23"/>
        <v>0.26985273446571145</v>
      </c>
      <c r="AJ259" s="52">
        <f t="shared" si="24"/>
        <v>0.9984173273103758</v>
      </c>
      <c r="BC259" s="45">
        <f>_xll.qlCalendarAdvance(calendar,BC258,"1D",,,trigger)</f>
        <v>42643</v>
      </c>
      <c r="BD259" s="49">
        <f>_xll.qlTenorBasisForwardRate($X$17,BC259,_xll.ohTrigger(trigger,$X$24))</f>
        <v>4.4382430964406727E-4</v>
      </c>
      <c r="BE259" s="49">
        <f>_xll.qlTenorBasisForwardRate($X$17,BC259,_xll.ohTrigger(trigger,$X$24))*_xll.qlInterpolationInterpolate($AJ$1,BC259,,trigger)</f>
        <v>3.8382830897389103E-4</v>
      </c>
      <c r="BF259" s="49">
        <f>_xll.qlIndexFixing($X$9,_xll.qlInterestRateIndexFixingDate($X$9,BC259,trigger),TRUE,trigger)</f>
        <v>3.8217818158598599E-4</v>
      </c>
      <c r="BG259" s="104">
        <f t="shared" si="25"/>
        <v>-0.61646128058081284</v>
      </c>
    </row>
    <row r="260" spans="27:59" x14ac:dyDescent="0.2">
      <c r="AA260" s="1">
        <f t="shared" si="26"/>
        <v>257</v>
      </c>
      <c r="AB260" s="44" t="str">
        <f t="shared" si="27"/>
        <v>257M</v>
      </c>
      <c r="AC260" s="45">
        <f>_xll.qlCalendarAdvance(calendar,$AC$3,AB260,,,trigger)</f>
        <v>50101</v>
      </c>
      <c r="AD260" s="45">
        <f>_xll.qlInterestRateIndexMaturity($X$9,AC260,trigger)</f>
        <v>50285</v>
      </c>
      <c r="AE260" s="49">
        <f>_xll.qlTenorBasisValue($X$17,AC260,_xll.ohTrigger(trigger,$X$24))</f>
        <v>5.405123179888908E-4</v>
      </c>
      <c r="AF260" s="49">
        <f>_xll.qlTenorBasisForwardRate($X$17,AC260,_xll.ohTrigger(trigger,$X$24))</f>
        <v>1.6996965241990049E-2</v>
      </c>
      <c r="AG260" s="49">
        <f>_xll.qlTenorBasisForwardRate2($X$17,AC260,AD260,_xll.ohTrigger(trigger,$X$24))</f>
        <v>1.6996965241990049E-2</v>
      </c>
      <c r="AH260" s="49">
        <f>_xll.qlIndexFixing($X$9,_xll.qlInterestRateIndexFixingDate($X$9,AC260,trigger),TRUE,trigger)</f>
        <v>1.6970082081580969E-2</v>
      </c>
      <c r="AI260" s="52">
        <f t="shared" ref="AI260:AI323" si="28">(AF260-AH260)*10000</f>
        <v>0.26883160409080231</v>
      </c>
      <c r="AJ260" s="52">
        <f t="shared" ref="AJ260:AJ323" si="29">AH260/AG260</f>
        <v>0.99841835527540723</v>
      </c>
      <c r="BC260" s="45">
        <f>_xll.qlCalendarAdvance(calendar,BC259,"1D",,,trigger)</f>
        <v>42646</v>
      </c>
      <c r="BD260" s="49">
        <f>_xll.qlTenorBasisForwardRate($X$17,BC260,_xll.ohTrigger(trigger,$X$24))</f>
        <v>4.5121598784984585E-4</v>
      </c>
      <c r="BE260" s="49">
        <f>_xll.qlTenorBasisForwardRate($X$17,BC260,_xll.ohTrigger(trigger,$X$24))*_xll.qlInterpolationInterpolate($AJ$1,BC260,,trigger)</f>
        <v>3.8999999937505692E-4</v>
      </c>
      <c r="BF260" s="49">
        <f>_xll.qlIndexFixing($X$9,_xll.qlInterestRateIndexFixingDate($X$9,BC260,trigger),TRUE,trigger)</f>
        <v>3.8999999937505692E-4</v>
      </c>
      <c r="BG260" s="104">
        <f t="shared" ref="BG260:BG323" si="30">(BF260-BD260)*10000</f>
        <v>-0.6121598847478894</v>
      </c>
    </row>
    <row r="261" spans="27:59" x14ac:dyDescent="0.2">
      <c r="AA261" s="1">
        <f t="shared" si="26"/>
        <v>258</v>
      </c>
      <c r="AB261" s="44" t="str">
        <f t="shared" si="27"/>
        <v>258M</v>
      </c>
      <c r="AC261" s="45">
        <f>_xll.qlCalendarAdvance(calendar,$AC$3,AB261,,,trigger)</f>
        <v>50132</v>
      </c>
      <c r="AD261" s="45">
        <f>_xll.qlInterestRateIndexMaturity($X$9,AC261,trigger)</f>
        <v>50315</v>
      </c>
      <c r="AE261" s="49">
        <f>_xll.qlTenorBasisValue($X$17,AC261,_xll.ohTrigger(trigger,$X$24))</f>
        <v>5.3586100201978679E-4</v>
      </c>
      <c r="AF261" s="49">
        <f>_xll.qlTenorBasisForwardRate($X$17,AC261,_xll.ohTrigger(trigger,$X$24))</f>
        <v>1.6940205120058543E-2</v>
      </c>
      <c r="AG261" s="49">
        <f>_xll.qlTenorBasisForwardRate2($X$17,AC261,AD261,_xll.ohTrigger(trigger,$X$24))</f>
        <v>1.6940205120058543E-2</v>
      </c>
      <c r="AH261" s="49">
        <f>_xll.qlIndexFixing($X$9,_xll.qlInterestRateIndexFixingDate($X$9,AC261,trigger),TRUE,trigger)</f>
        <v>1.6913579586889268E-2</v>
      </c>
      <c r="AI261" s="52">
        <f t="shared" si="28"/>
        <v>0.26625533169274962</v>
      </c>
      <c r="AJ261" s="52">
        <f t="shared" si="29"/>
        <v>0.99842826382676153</v>
      </c>
      <c r="BC261" s="45">
        <f>_xll.qlCalendarAdvance(calendar,BC260,"1D",,,trigger)</f>
        <v>42647</v>
      </c>
      <c r="BD261" s="49">
        <f>_xll.qlTenorBasisForwardRate($X$17,BC261,_xll.ohTrigger(trigger,$X$24))</f>
        <v>4.5370306763723714E-4</v>
      </c>
      <c r="BE261" s="49">
        <f>_xll.qlTenorBasisForwardRate($X$17,BC261,_xll.ohTrigger(trigger,$X$24))*_xll.qlInterpolationInterpolate($AJ$1,BC261,,trigger)</f>
        <v>3.928165881015999E-4</v>
      </c>
      <c r="BF261" s="49">
        <f>_xll.qlIndexFixing($X$9,_xll.qlInterestRateIndexFixingDate($X$9,BC261,trigger),TRUE,trigger)</f>
        <v>3.9273870994766777E-4</v>
      </c>
      <c r="BG261" s="104">
        <f t="shared" si="30"/>
        <v>-0.6096435768956936</v>
      </c>
    </row>
    <row r="262" spans="27:59" x14ac:dyDescent="0.2">
      <c r="AA262" s="1">
        <f t="shared" ref="AA262:AA325" si="31">AA261+1</f>
        <v>259</v>
      </c>
      <c r="AB262" s="44" t="str">
        <f t="shared" ref="AB262:AB325" si="32">AA262&amp;"M"</f>
        <v>259M</v>
      </c>
      <c r="AC262" s="45">
        <f>_xll.qlCalendarAdvance(calendar,$AC$3,AB262,,,trigger)</f>
        <v>50164</v>
      </c>
      <c r="AD262" s="45">
        <f>_xll.qlInterestRateIndexMaturity($X$9,AC262,trigger)</f>
        <v>50348</v>
      </c>
      <c r="AE262" s="49">
        <f>_xll.qlTenorBasisValue($X$17,AC262,_xll.ohTrigger(trigger,$X$24))</f>
        <v>5.3111726047930057E-4</v>
      </c>
      <c r="AF262" s="49">
        <f>_xll.qlTenorBasisForwardRate($X$17,AC262,_xll.ohTrigger(trigger,$X$24))</f>
        <v>1.6881439006175416E-2</v>
      </c>
      <c r="AG262" s="49">
        <f>_xll.qlTenorBasisForwardRate2($X$17,AC262,AD262,_xll.ohTrigger(trigger,$X$24))</f>
        <v>1.6881439006175416E-2</v>
      </c>
      <c r="AH262" s="49">
        <f>_xll.qlIndexFixing($X$9,_xll.qlInterestRateIndexFixingDate($X$9,AC262,trigger),TRUE,trigger)</f>
        <v>1.6855265531630324E-2</v>
      </c>
      <c r="AI262" s="52">
        <f t="shared" si="28"/>
        <v>0.26173474545091585</v>
      </c>
      <c r="AJ262" s="52">
        <f t="shared" si="29"/>
        <v>0.99844957088459596</v>
      </c>
      <c r="BC262" s="45">
        <f>_xll.qlCalendarAdvance(calendar,BC261,"1D",,,trigger)</f>
        <v>42648</v>
      </c>
      <c r="BD262" s="49">
        <f>_xll.qlTenorBasisForwardRate($X$17,BC262,_xll.ohTrigger(trigger,$X$24))</f>
        <v>4.5620137443252328E-4</v>
      </c>
      <c r="BE262" s="49">
        <f>_xll.qlTenorBasisForwardRate($X$17,BC262,_xll.ohTrigger(trigger,$X$24))*_xll.qlInterpolationInterpolate($AJ$1,BC262,,trigger)</f>
        <v>3.9565022553532381E-4</v>
      </c>
      <c r="BF262" s="49">
        <f>_xll.qlIndexFixing($X$9,_xll.qlInterestRateIndexFixingDate($X$9,BC262,trigger),TRUE,trigger)</f>
        <v>3.9554024034478568E-4</v>
      </c>
      <c r="BG262" s="104">
        <f t="shared" si="30"/>
        <v>-0.606611340877376</v>
      </c>
    </row>
    <row r="263" spans="27:59" x14ac:dyDescent="0.2">
      <c r="AA263" s="1">
        <f t="shared" si="31"/>
        <v>260</v>
      </c>
      <c r="AB263" s="44" t="str">
        <f t="shared" si="32"/>
        <v>260M</v>
      </c>
      <c r="AC263" s="45">
        <f>_xll.qlCalendarAdvance(calendar,$AC$3,AB263,,,trigger)</f>
        <v>50193</v>
      </c>
      <c r="AD263" s="45">
        <f>_xll.qlInterestRateIndexMaturity($X$9,AC263,trigger)</f>
        <v>50376</v>
      </c>
      <c r="AE263" s="49">
        <f>_xll.qlTenorBasisValue($X$17,AC263,_xll.ohTrigger(trigger,$X$24))</f>
        <v>5.26868303620332E-4</v>
      </c>
      <c r="AF263" s="49">
        <f>_xll.qlTenorBasisForwardRate($X$17,AC263,_xll.ohTrigger(trigger,$X$24))</f>
        <v>1.6829877282748804E-2</v>
      </c>
      <c r="AG263" s="49">
        <f>_xll.qlTenorBasisForwardRate2($X$17,AC263,AD263,_xll.ohTrigger(trigger,$X$24))</f>
        <v>1.6829877282748804E-2</v>
      </c>
      <c r="AH263" s="49">
        <f>_xll.qlIndexFixing($X$9,_xll.qlInterestRateIndexFixingDate($X$9,AC263,trigger),TRUE,trigger)</f>
        <v>1.6804246425224552E-2</v>
      </c>
      <c r="AI263" s="52">
        <f t="shared" si="28"/>
        <v>0.25630857524251704</v>
      </c>
      <c r="AJ263" s="52">
        <f t="shared" si="29"/>
        <v>0.99847706212626253</v>
      </c>
      <c r="BC263" s="45">
        <f>_xll.qlCalendarAdvance(calendar,BC262,"1D",,,trigger)</f>
        <v>42649</v>
      </c>
      <c r="BD263" s="49">
        <f>_xll.qlTenorBasisForwardRate($X$17,BC263,_xll.ohTrigger(trigger,$X$24))</f>
        <v>4.5871067709312655E-4</v>
      </c>
      <c r="BE263" s="49">
        <f>_xll.qlTenorBasisForwardRate($X$17,BC263,_xll.ohTrigger(trigger,$X$24))*_xll.qlInterpolationInterpolate($AJ$1,BC263,,trigger)</f>
        <v>3.985007603831824E-4</v>
      </c>
      <c r="BF263" s="49">
        <f>_xll.qlIndexFixing($X$9,_xll.qlInterestRateIndexFixingDate($X$9,BC263,trigger),TRUE,trigger)</f>
        <v>3.9840010545303116E-4</v>
      </c>
      <c r="BG263" s="104">
        <f t="shared" si="30"/>
        <v>-0.6031057164009539</v>
      </c>
    </row>
    <row r="264" spans="27:59" x14ac:dyDescent="0.2">
      <c r="AA264" s="1">
        <f t="shared" si="31"/>
        <v>261</v>
      </c>
      <c r="AB264" s="44" t="str">
        <f t="shared" si="32"/>
        <v>261M</v>
      </c>
      <c r="AC264" s="45">
        <f>_xll.qlCalendarAdvance(calendar,$AC$3,AB264,,,trigger)</f>
        <v>50223</v>
      </c>
      <c r="AD264" s="45">
        <f>_xll.qlInterestRateIndexMaturity($X$9,AC264,trigger)</f>
        <v>50409</v>
      </c>
      <c r="AE264" s="49">
        <f>_xll.qlTenorBasisValue($X$17,AC264,_xll.ohTrigger(trigger,$X$24))</f>
        <v>5.2252242738732668E-4</v>
      </c>
      <c r="AF264" s="49">
        <f>_xll.qlTenorBasisForwardRate($X$17,AC264,_xll.ohTrigger(trigger,$X$24))</f>
        <v>1.6775346883166044E-2</v>
      </c>
      <c r="AG264" s="49">
        <f>_xll.qlTenorBasisForwardRate2($X$17,AC264,AD264,_xll.ohTrigger(trigger,$X$24))</f>
        <v>1.6775346883166044E-2</v>
      </c>
      <c r="AH264" s="49">
        <f>_xll.qlIndexFixing($X$9,_xll.qlInterestRateIndexFixingDate($X$9,AC264,trigger),TRUE,trigger)</f>
        <v>1.6750484102470296E-2</v>
      </c>
      <c r="AI264" s="52">
        <f t="shared" si="28"/>
        <v>0.24862780695748127</v>
      </c>
      <c r="AJ264" s="52">
        <f t="shared" si="29"/>
        <v>0.99851789767037857</v>
      </c>
      <c r="BC264" s="45">
        <f>_xll.qlCalendarAdvance(calendar,BC263,"1D",,,trigger)</f>
        <v>42650</v>
      </c>
      <c r="BD264" s="49">
        <f>_xll.qlTenorBasisForwardRate($X$17,BC264,_xll.ohTrigger(trigger,$X$24))</f>
        <v>4.6123074447427333E-4</v>
      </c>
      <c r="BE264" s="49">
        <f>_xll.qlTenorBasisForwardRate($X$17,BC264,_xll.ohTrigger(trigger,$X$24))*_xll.qlInterpolationInterpolate($AJ$1,BC264,,trigger)</f>
        <v>4.013680399911311E-4</v>
      </c>
      <c r="BF264" s="49">
        <f>_xll.qlIndexFixing($X$9,_xll.qlInterestRateIndexFixingDate($X$9,BC264,trigger),TRUE,trigger)</f>
        <v>4.0131382013706409E-4</v>
      </c>
      <c r="BG264" s="104">
        <f t="shared" si="30"/>
        <v>-0.59916924337209232</v>
      </c>
    </row>
    <row r="265" spans="27:59" x14ac:dyDescent="0.2">
      <c r="AA265" s="1">
        <f t="shared" si="31"/>
        <v>262</v>
      </c>
      <c r="AB265" s="44" t="str">
        <f t="shared" si="32"/>
        <v>262M</v>
      </c>
      <c r="AC265" s="45">
        <f>_xll.qlCalendarAdvance(calendar,$AC$3,AB265,,,trigger)</f>
        <v>50255</v>
      </c>
      <c r="AD265" s="45">
        <f>_xll.qlInterestRateIndexMaturity($X$9,AC265,trigger)</f>
        <v>50439</v>
      </c>
      <c r="AE265" s="49">
        <f>_xll.qlTenorBasisValue($X$17,AC265,_xll.ohTrigger(trigger,$X$24))</f>
        <v>5.1794187186749645E-4</v>
      </c>
      <c r="AF265" s="49">
        <f>_xll.qlTenorBasisForwardRate($X$17,AC265,_xll.ohTrigger(trigger,$X$24))</f>
        <v>1.6720504945708262E-2</v>
      </c>
      <c r="AG265" s="49">
        <f>_xll.qlTenorBasisForwardRate2($X$17,AC265,AD265,_xll.ohTrigger(trigger,$X$24))</f>
        <v>1.6720504945708262E-2</v>
      </c>
      <c r="AH265" s="49">
        <f>_xll.qlIndexFixing($X$9,_xll.qlInterestRateIndexFixingDate($X$9,AC265,trigger),TRUE,trigger)</f>
        <v>1.6696557580209836E-2</v>
      </c>
      <c r="AI265" s="52">
        <f t="shared" si="28"/>
        <v>0.23947365498426521</v>
      </c>
      <c r="AJ265" s="52">
        <f t="shared" si="29"/>
        <v>0.99856778455099393</v>
      </c>
      <c r="BC265" s="45">
        <f>_xll.qlCalendarAdvance(calendar,BC264,"1D",,,trigger)</f>
        <v>42653</v>
      </c>
      <c r="BD265" s="49">
        <f>_xll.qlTenorBasisForwardRate($X$17,BC265,_xll.ohTrigger(trigger,$X$24))</f>
        <v>4.6885322345898014E-4</v>
      </c>
      <c r="BE265" s="49">
        <f>_xll.qlTenorBasisForwardRate($X$17,BC265,_xll.ohTrigger(trigger,$X$24))*_xll.qlInterpolationInterpolate($AJ$1,BC265,,trigger)</f>
        <v>4.1006880041860139E-4</v>
      </c>
      <c r="BF265" s="49">
        <f>_xll.qlIndexFixing($X$9,_xll.qlInterestRateIndexFixingDate($X$9,BC265,trigger),TRUE,trigger)</f>
        <v>4.1033320996986466E-4</v>
      </c>
      <c r="BG265" s="104">
        <f t="shared" si="30"/>
        <v>-0.58520013489115486</v>
      </c>
    </row>
    <row r="266" spans="27:59" x14ac:dyDescent="0.2">
      <c r="AA266" s="1">
        <f t="shared" si="31"/>
        <v>263</v>
      </c>
      <c r="AB266" s="44" t="str">
        <f t="shared" si="32"/>
        <v>263M</v>
      </c>
      <c r="AC266" s="45">
        <f>_xll.qlCalendarAdvance(calendar,$AC$3,AB266,,,trigger)</f>
        <v>50285</v>
      </c>
      <c r="AD266" s="45">
        <f>_xll.qlInterestRateIndexMaturity($X$9,AC266,trigger)</f>
        <v>50466</v>
      </c>
      <c r="AE266" s="49">
        <f>_xll.qlTenorBasisValue($X$17,AC266,_xll.ohTrigger(trigger,$X$24))</f>
        <v>5.1369869108390683E-4</v>
      </c>
      <c r="AF266" s="49">
        <f>_xll.qlTenorBasisForwardRate($X$17,AC266,_xll.ohTrigger(trigger,$X$24))</f>
        <v>1.6670350046170495E-2</v>
      </c>
      <c r="AG266" s="49">
        <f>_xll.qlTenorBasisForwardRate2($X$17,AC266,AD266,_xll.ohTrigger(trigger,$X$24))</f>
        <v>1.6670350046170495E-2</v>
      </c>
      <c r="AH266" s="49">
        <f>_xll.qlIndexFixing($X$9,_xll.qlInterestRateIndexFixingDate($X$9,AC266,trigger),TRUE,trigger)</f>
        <v>1.6647388838273706E-2</v>
      </c>
      <c r="AI266" s="52">
        <f t="shared" si="28"/>
        <v>0.22961207896788488</v>
      </c>
      <c r="AJ266" s="52">
        <f t="shared" si="29"/>
        <v>0.9986226319283521</v>
      </c>
      <c r="BC266" s="45">
        <f>_xll.qlCalendarAdvance(calendar,BC265,"1D",,,trigger)</f>
        <v>42654</v>
      </c>
      <c r="BD266" s="49">
        <f>_xll.qlTenorBasisForwardRate($X$17,BC266,_xll.ohTrigger(trigger,$X$24))</f>
        <v>4.7141403822756914E-4</v>
      </c>
      <c r="BE266" s="49">
        <f>_xll.qlTenorBasisForwardRate($X$17,BC266,_xll.ohTrigger(trigger,$X$24))*_xll.qlInterpolationInterpolate($AJ$1,BC266,,trigger)</f>
        <v>4.1300150530323233E-4</v>
      </c>
      <c r="BF266" s="49">
        <f>_xll.qlIndexFixing($X$9,_xll.qlInterestRateIndexFixingDate($X$9,BC266,trigger),TRUE,trigger)</f>
        <v>4.1341747116224189E-4</v>
      </c>
      <c r="BG266" s="104">
        <f t="shared" si="30"/>
        <v>-0.57996567065327254</v>
      </c>
    </row>
    <row r="267" spans="27:59" x14ac:dyDescent="0.2">
      <c r="AA267" s="1">
        <f t="shared" si="31"/>
        <v>264</v>
      </c>
      <c r="AB267" s="44" t="str">
        <f t="shared" si="32"/>
        <v>264M</v>
      </c>
      <c r="AC267" s="45">
        <f>_xll.qlCalendarAdvance(calendar,$AC$3,AB267,,,trigger)</f>
        <v>50315</v>
      </c>
      <c r="AD267" s="45">
        <f>_xll.qlInterestRateIndexMaturity($X$9,AC267,trigger)</f>
        <v>50497</v>
      </c>
      <c r="AE267" s="49">
        <f>_xll.qlTenorBasisValue($X$17,AC267,_xll.ohTrigger(trigger,$X$24))</f>
        <v>5.0950445643852134E-4</v>
      </c>
      <c r="AF267" s="49">
        <f>_xll.qlTenorBasisForwardRate($X$17,AC267,_xll.ohTrigger(trigger,$X$24))</f>
        <v>1.6619115269320209E-2</v>
      </c>
      <c r="AG267" s="49">
        <f>_xll.qlTenorBasisForwardRate2($X$17,AC267,AD267,_xll.ohTrigger(trigger,$X$24))</f>
        <v>1.6619115269320209E-2</v>
      </c>
      <c r="AH267" s="49">
        <f>_xll.qlIndexFixing($X$9,_xll.qlInterestRateIndexFixingDate($X$9,AC267,trigger),TRUE,trigger)</f>
        <v>1.6597371897117255E-2</v>
      </c>
      <c r="AI267" s="52">
        <f t="shared" si="28"/>
        <v>0.21743372202953637</v>
      </c>
      <c r="AJ267" s="52">
        <f t="shared" si="29"/>
        <v>0.99869166487802796</v>
      </c>
      <c r="BC267" s="45">
        <f>_xll.qlCalendarAdvance(calendar,BC266,"1D",,,trigger)</f>
        <v>42655</v>
      </c>
      <c r="BD267" s="49">
        <f>_xll.qlTenorBasisForwardRate($X$17,BC267,_xll.ohTrigger(trigger,$X$24))</f>
        <v>4.7398446195725749E-4</v>
      </c>
      <c r="BE267" s="49">
        <f>_xll.qlTenorBasisForwardRate($X$17,BC267,_xll.ohTrigger(trigger,$X$24))*_xll.qlInterpolationInterpolate($AJ$1,BC267,,trigger)</f>
        <v>4.1595017125986518E-4</v>
      </c>
      <c r="BF267" s="49">
        <f>_xll.qlIndexFixing($X$9,_xll.qlInterestRateIndexFixingDate($X$9,BC267,trigger),TRUE,trigger)</f>
        <v>4.1653315591112322E-4</v>
      </c>
      <c r="BG267" s="104">
        <f t="shared" si="30"/>
        <v>-0.57451306046134265</v>
      </c>
    </row>
    <row r="268" spans="27:59" x14ac:dyDescent="0.2">
      <c r="AA268" s="1">
        <f t="shared" si="31"/>
        <v>265</v>
      </c>
      <c r="AB268" s="44" t="str">
        <f t="shared" si="32"/>
        <v>265M</v>
      </c>
      <c r="AC268" s="45">
        <f>_xll.qlCalendarAdvance(calendar,$AC$3,AB268,,,trigger)</f>
        <v>50346</v>
      </c>
      <c r="AD268" s="45">
        <f>_xll.qlInterestRateIndexMaturity($X$9,AC268,trigger)</f>
        <v>50528</v>
      </c>
      <c r="AE268" s="49">
        <f>_xll.qlTenorBasisValue($X$17,AC268,_xll.ohTrigger(trigger,$X$24))</f>
        <v>5.0522132254738239E-4</v>
      </c>
      <c r="AF268" s="49">
        <f>_xll.qlTenorBasisForwardRate($X$17,AC268,_xll.ohTrigger(trigger,$X$24))</f>
        <v>1.6567441300417266E-2</v>
      </c>
      <c r="AG268" s="49">
        <f>_xll.qlTenorBasisForwardRate2($X$17,AC268,AD268,_xll.ohTrigger(trigger,$X$24))</f>
        <v>1.6567441300417266E-2</v>
      </c>
      <c r="AH268" s="49">
        <f>_xll.qlIndexFixing($X$9,_xll.qlInterestRateIndexFixingDate($X$9,AC268,trigger),TRUE,trigger)</f>
        <v>1.6547099870211971E-2</v>
      </c>
      <c r="AI268" s="52">
        <f t="shared" si="28"/>
        <v>0.20341430205295108</v>
      </c>
      <c r="AJ268" s="52">
        <f t="shared" si="29"/>
        <v>0.99877220448007364</v>
      </c>
      <c r="BC268" s="45">
        <f>_xll.qlCalendarAdvance(calendar,BC267,"1D",,,trigger)</f>
        <v>42656</v>
      </c>
      <c r="BD268" s="49">
        <f>_xll.qlTenorBasisForwardRate($X$17,BC268,_xll.ohTrigger(trigger,$X$24))</f>
        <v>4.7656426349141289E-4</v>
      </c>
      <c r="BE268" s="49">
        <f>_xll.qlTenorBasisForwardRate($X$17,BC268,_xll.ohTrigger(trigger,$X$24))*_xll.qlInterpolationInterpolate($AJ$1,BC268,,trigger)</f>
        <v>4.1891463746927159E-4</v>
      </c>
      <c r="BF268" s="49">
        <f>_xll.qlIndexFixing($X$9,_xll.qlInterestRateIndexFixingDate($X$9,BC268,trigger),TRUE,trigger)</f>
        <v>4.1967577893535122E-4</v>
      </c>
      <c r="BG268" s="104">
        <f t="shared" si="30"/>
        <v>-0.56888484556061669</v>
      </c>
    </row>
    <row r="269" spans="27:59" x14ac:dyDescent="0.2">
      <c r="AA269" s="1">
        <f t="shared" si="31"/>
        <v>266</v>
      </c>
      <c r="AB269" s="44" t="str">
        <f t="shared" si="32"/>
        <v>266M</v>
      </c>
      <c r="AC269" s="45">
        <f>_xll.qlCalendarAdvance(calendar,$AC$3,AB269,,,trigger)</f>
        <v>50376</v>
      </c>
      <c r="AD269" s="45">
        <f>_xll.qlInterestRateIndexMaturity($X$9,AC269,trigger)</f>
        <v>50558</v>
      </c>
      <c r="AE269" s="49">
        <f>_xll.qlTenorBasisValue($X$17,AC269,_xll.ohTrigger(trigger,$X$24))</f>
        <v>5.0112512812264525E-4</v>
      </c>
      <c r="AF269" s="49">
        <f>_xll.qlTenorBasisForwardRate($X$17,AC269,_xll.ohTrigger(trigger,$X$24))</f>
        <v>1.6518206289266566E-2</v>
      </c>
      <c r="AG269" s="49">
        <f>_xll.qlTenorBasisForwardRate2($X$17,AC269,AD269,_xll.ohTrigger(trigger,$X$24))</f>
        <v>1.6518206289266566E-2</v>
      </c>
      <c r="AH269" s="49">
        <f>_xll.qlIndexFixing($X$9,_xll.qlInterestRateIndexFixingDate($X$9,AC269,trigger),TRUE,trigger)</f>
        <v>1.6499381141408424E-2</v>
      </c>
      <c r="AI269" s="52">
        <f t="shared" si="28"/>
        <v>0.18825147858142488</v>
      </c>
      <c r="AJ269" s="52">
        <f t="shared" si="29"/>
        <v>0.99886033946250119</v>
      </c>
      <c r="BC269" s="45">
        <f>_xll.qlCalendarAdvance(calendar,BC268,"1D",,,trigger)</f>
        <v>42657</v>
      </c>
      <c r="BD269" s="49">
        <f>_xll.qlTenorBasisForwardRate($X$17,BC269,_xll.ohTrigger(trigger,$X$24))</f>
        <v>4.845196522357443E-4</v>
      </c>
      <c r="BE269" s="49">
        <f>_xll.qlTenorBasisForwardRate($X$17,BC269,_xll.ohTrigger(trigger,$X$24))*_xll.qlInterpolationInterpolate($AJ$1,BC269,,trigger)</f>
        <v>4.2661989646353696E-4</v>
      </c>
      <c r="BF269" s="49">
        <f>_xll.qlIndexFixing($X$9,_xll.qlInterestRateIndexFixingDate($X$9,BC269,trigger),TRUE,trigger)</f>
        <v>4.3536462330337028E-4</v>
      </c>
      <c r="BG269" s="104">
        <f t="shared" si="30"/>
        <v>-0.49155028932374017</v>
      </c>
    </row>
    <row r="270" spans="27:59" x14ac:dyDescent="0.2">
      <c r="AA270" s="1">
        <f t="shared" si="31"/>
        <v>267</v>
      </c>
      <c r="AB270" s="44" t="str">
        <f t="shared" si="32"/>
        <v>267M</v>
      </c>
      <c r="AC270" s="45">
        <f>_xll.qlCalendarAdvance(calendar,$AC$3,AB270,,,trigger)</f>
        <v>50409</v>
      </c>
      <c r="AD270" s="45">
        <f>_xll.qlInterestRateIndexMaturity($X$9,AC270,trigger)</f>
        <v>50591</v>
      </c>
      <c r="AE270" s="49">
        <f>_xll.qlTenorBasisValue($X$17,AC270,_xll.ohTrigger(trigger,$X$24))</f>
        <v>4.9667415027920977E-4</v>
      </c>
      <c r="AF270" s="49">
        <f>_xll.qlTenorBasisForwardRate($X$17,AC270,_xll.ohTrigger(trigger,$X$24))</f>
        <v>1.6464924243502065E-2</v>
      </c>
      <c r="AG270" s="49">
        <f>_xll.qlTenorBasisForwardRate2($X$17,AC270,AD270,_xll.ohTrigger(trigger,$X$24))</f>
        <v>1.6464924243502065E-2</v>
      </c>
      <c r="AH270" s="49">
        <f>_xll.qlIndexFixing($X$9,_xll.qlInterestRateIndexFixingDate($X$9,AC270,trigger),TRUE,trigger)</f>
        <v>1.6447948841678509E-2</v>
      </c>
      <c r="AI270" s="52">
        <f t="shared" si="28"/>
        <v>0.16975401823556002</v>
      </c>
      <c r="AJ270" s="52">
        <f t="shared" si="29"/>
        <v>0.99896899605655609</v>
      </c>
      <c r="BC270" s="45">
        <f>_xll.qlCalendarAdvance(calendar,BC269,"1D",,,trigger)</f>
        <v>42660</v>
      </c>
      <c r="BD270" s="49">
        <f>_xll.qlTenorBasisForwardRate($X$17,BC270,_xll.ohTrigger(trigger,$X$24))</f>
        <v>4.8832063873696424E-4</v>
      </c>
      <c r="BE270" s="49">
        <f>_xll.qlTenorBasisForwardRate($X$17,BC270,_xll.ohTrigger(trigger,$X$24))*_xll.qlInterpolationInterpolate($AJ$1,BC270,,trigger)</f>
        <v>4.3212011294062921E-4</v>
      </c>
      <c r="BF270" s="49">
        <f>_xll.qlIndexFixing($X$9,_xll.qlInterestRateIndexFixingDate($X$9,BC270,trigger),TRUE,trigger)</f>
        <v>4.355472801362691E-4</v>
      </c>
      <c r="BG270" s="104">
        <f t="shared" si="30"/>
        <v>-0.52773358600695142</v>
      </c>
    </row>
    <row r="271" spans="27:59" x14ac:dyDescent="0.2">
      <c r="AA271" s="1">
        <f t="shared" si="31"/>
        <v>268</v>
      </c>
      <c r="AB271" s="44" t="str">
        <f t="shared" si="32"/>
        <v>268M</v>
      </c>
      <c r="AC271" s="45">
        <f>_xll.qlCalendarAdvance(calendar,$AC$3,AB271,,,trigger)</f>
        <v>50438</v>
      </c>
      <c r="AD271" s="45">
        <f>_xll.qlInterestRateIndexMaturity($X$9,AC271,trigger)</f>
        <v>50619</v>
      </c>
      <c r="AE271" s="49">
        <f>_xll.qlTenorBasisValue($X$17,AC271,_xll.ohTrigger(trigger,$X$24))</f>
        <v>4.9280962626403887E-4</v>
      </c>
      <c r="AF271" s="49">
        <f>_xll.qlTenorBasisForwardRate($X$17,AC271,_xll.ohTrigger(trigger,$X$24))</f>
        <v>1.6419260207174227E-2</v>
      </c>
      <c r="AG271" s="49">
        <f>_xll.qlTenorBasisForwardRate2($X$17,AC271,AD271,_xll.ohTrigger(trigger,$X$24))</f>
        <v>1.6419260207174227E-2</v>
      </c>
      <c r="AH271" s="49">
        <f>_xll.qlIndexFixing($X$9,_xll.qlInterestRateIndexFixingDate($X$9,AC271,trigger),TRUE,trigger)</f>
        <v>1.6404034099253666E-2</v>
      </c>
      <c r="AI271" s="52">
        <f t="shared" si="28"/>
        <v>0.15226107920561505</v>
      </c>
      <c r="AJ271" s="52">
        <f t="shared" si="29"/>
        <v>0.99907266784687965</v>
      </c>
      <c r="BC271" s="45">
        <f>_xll.qlCalendarAdvance(calendar,BC270,"1D",,,trigger)</f>
        <v>42661</v>
      </c>
      <c r="BD271" s="49">
        <f>_xll.qlTenorBasisForwardRate($X$17,BC271,_xll.ohTrigger(trigger,$X$24))</f>
        <v>4.8959584749364135E-4</v>
      </c>
      <c r="BE271" s="49">
        <f>_xll.qlTenorBasisForwardRate($X$17,BC271,_xll.ohTrigger(trigger,$X$24))*_xll.qlInterpolationInterpolate($AJ$1,BC271,,trigger)</f>
        <v>4.3396824826837403E-4</v>
      </c>
      <c r="BF271" s="49">
        <f>_xll.qlIndexFixing($X$9,_xll.qlInterestRateIndexFixingDate($X$9,BC271,trigger),TRUE,trigger)</f>
        <v>4.3563598142947081E-4</v>
      </c>
      <c r="BG271" s="104">
        <f t="shared" si="30"/>
        <v>-0.53959866064170536</v>
      </c>
    </row>
    <row r="272" spans="27:59" x14ac:dyDescent="0.2">
      <c r="AA272" s="1">
        <f t="shared" si="31"/>
        <v>269</v>
      </c>
      <c r="AB272" s="44" t="str">
        <f t="shared" si="32"/>
        <v>269M</v>
      </c>
      <c r="AC272" s="45">
        <f>_xll.qlCalendarAdvance(calendar,$AC$3,AB272,,,trigger)</f>
        <v>50466</v>
      </c>
      <c r="AD272" s="45">
        <f>_xll.qlInterestRateIndexMaturity($X$9,AC272,trigger)</f>
        <v>50650</v>
      </c>
      <c r="AE272" s="49">
        <f>_xll.qlTenorBasisValue($X$17,AC272,_xll.ohTrigger(trigger,$X$24))</f>
        <v>4.8911961262528025E-4</v>
      </c>
      <c r="AF272" s="49">
        <f>_xll.qlTenorBasisForwardRate($X$17,AC272,_xll.ohTrigger(trigger,$X$24))</f>
        <v>1.6374268349087943E-2</v>
      </c>
      <c r="AG272" s="49">
        <f>_xll.qlTenorBasisForwardRate2($X$17,AC272,AD272,_xll.ohTrigger(trigger,$X$24))</f>
        <v>1.6374268349087943E-2</v>
      </c>
      <c r="AH272" s="49">
        <f>_xll.qlIndexFixing($X$9,_xll.qlInterestRateIndexFixingDate($X$9,AC272,trigger),TRUE,trigger)</f>
        <v>1.636101164704705E-2</v>
      </c>
      <c r="AI272" s="52">
        <f t="shared" si="28"/>
        <v>0.13256702040893853</v>
      </c>
      <c r="AJ272" s="52">
        <f t="shared" si="29"/>
        <v>0.99919039423574418</v>
      </c>
      <c r="BC272" s="45">
        <f>_xll.qlCalendarAdvance(calendar,BC271,"1D",,,trigger)</f>
        <v>42662</v>
      </c>
      <c r="BD272" s="49">
        <f>_xll.qlTenorBasisForwardRate($X$17,BC272,_xll.ohTrigger(trigger,$X$24))</f>
        <v>4.9222706138568422E-4</v>
      </c>
      <c r="BE272" s="49">
        <f>_xll.qlTenorBasisForwardRate($X$17,BC272,_xll.ohTrigger(trigger,$X$24))*_xll.qlInterpolationInterpolate($AJ$1,BC272,,trigger)</f>
        <v>4.3702406251723466E-4</v>
      </c>
      <c r="BF272" s="49">
        <f>_xll.qlIndexFixing($X$9,_xll.qlInterestRateIndexFixingDate($X$9,BC272,trigger),TRUE,trigger)</f>
        <v>4.3884604165369889E-4</v>
      </c>
      <c r="BG272" s="104">
        <f t="shared" si="30"/>
        <v>-0.53381019731985324</v>
      </c>
    </row>
    <row r="273" spans="27:59" x14ac:dyDescent="0.2">
      <c r="AA273" s="1">
        <f t="shared" si="31"/>
        <v>270</v>
      </c>
      <c r="AB273" s="44" t="str">
        <f t="shared" si="32"/>
        <v>270M</v>
      </c>
      <c r="AC273" s="45">
        <f>_xll.qlCalendarAdvance(calendar,$AC$3,AB273,,,trigger)</f>
        <v>50497</v>
      </c>
      <c r="AD273" s="45">
        <f>_xll.qlInterestRateIndexMaturity($X$9,AC273,trigger)</f>
        <v>50682</v>
      </c>
      <c r="AE273" s="49">
        <f>_xll.qlTenorBasisValue($X$17,AC273,_xll.ohTrigger(trigger,$X$24))</f>
        <v>4.8508104964072464E-4</v>
      </c>
      <c r="AF273" s="49">
        <f>_xll.qlTenorBasisForwardRate($X$17,AC273,_xll.ohTrigger(trigger,$X$24))</f>
        <v>1.6326179552857506E-2</v>
      </c>
      <c r="AG273" s="49">
        <f>_xll.qlTenorBasisForwardRate2($X$17,AC273,AD273,_xll.ohTrigger(trigger,$X$24))</f>
        <v>1.6326179552857506E-2</v>
      </c>
      <c r="AH273" s="49">
        <f>_xll.qlIndexFixing($X$9,_xll.qlInterestRateIndexFixingDate($X$9,AC273,trigger),TRUE,trigger)</f>
        <v>1.6315191193807161E-2</v>
      </c>
      <c r="AI273" s="52">
        <f t="shared" si="28"/>
        <v>0.10988359050344981</v>
      </c>
      <c r="AJ273" s="52">
        <f t="shared" si="29"/>
        <v>0.99932694853595305</v>
      </c>
      <c r="BC273" s="45">
        <f>_xll.qlCalendarAdvance(calendar,BC272,"1D",,,trigger)</f>
        <v>42663</v>
      </c>
      <c r="BD273" s="49">
        <f>_xll.qlTenorBasisForwardRate($X$17,BC273,_xll.ohTrigger(trigger,$X$24))</f>
        <v>4.9486603490539276E-4</v>
      </c>
      <c r="BE273" s="49">
        <f>_xll.qlTenorBasisForwardRate($X$17,BC273,_xll.ohTrigger(trigger,$X$24))*_xll.qlInterpolationInterpolate($AJ$1,BC273,,trigger)</f>
        <v>4.4009451315549816E-4</v>
      </c>
      <c r="BF273" s="49">
        <f>_xll.qlIndexFixing($X$9,_xll.qlInterestRateIndexFixingDate($X$9,BC273,trigger),TRUE,trigger)</f>
        <v>4.4205164240206145E-4</v>
      </c>
      <c r="BG273" s="104">
        <f t="shared" si="30"/>
        <v>-0.52814392503331309</v>
      </c>
    </row>
    <row r="274" spans="27:59" x14ac:dyDescent="0.2">
      <c r="AA274" s="1">
        <f t="shared" si="31"/>
        <v>271</v>
      </c>
      <c r="AB274" s="44" t="str">
        <f t="shared" si="32"/>
        <v>271M</v>
      </c>
      <c r="AC274" s="45">
        <f>_xll.qlCalendarAdvance(calendar,$AC$3,AB274,,,trigger)</f>
        <v>50528</v>
      </c>
      <c r="AD274" s="45">
        <f>_xll.qlInterestRateIndexMaturity($X$9,AC274,trigger)</f>
        <v>50712</v>
      </c>
      <c r="AE274" s="49">
        <f>_xll.qlTenorBasisValue($X$17,AC274,_xll.ohTrigger(trigger,$X$24))</f>
        <v>4.8109118072947208E-4</v>
      </c>
      <c r="AF274" s="49">
        <f>_xll.qlTenorBasisForwardRate($X$17,AC274,_xll.ohTrigger(trigger,$X$24))</f>
        <v>1.6279660452554492E-2</v>
      </c>
      <c r="AG274" s="49">
        <f>_xll.qlTenorBasisForwardRate2($X$17,AC274,AD274,_xll.ohTrigger(trigger,$X$24))</f>
        <v>1.6279660452554492E-2</v>
      </c>
      <c r="AH274" s="49">
        <f>_xll.qlIndexFixing($X$9,_xll.qlInterestRateIndexFixingDate($X$9,AC274,trigger),TRUE,trigger)</f>
        <v>1.6271031389546008E-2</v>
      </c>
      <c r="AI274" s="52">
        <f t="shared" si="28"/>
        <v>8.6290630084834286E-2</v>
      </c>
      <c r="AJ274" s="52">
        <f t="shared" si="29"/>
        <v>0.99946994821952018</v>
      </c>
      <c r="BC274" s="45">
        <f>_xll.qlCalendarAdvance(calendar,BC273,"1D",,,trigger)</f>
        <v>42664</v>
      </c>
      <c r="BD274" s="49">
        <f>_xll.qlTenorBasisForwardRate($X$17,BC274,_xll.ohTrigger(trigger,$X$24))</f>
        <v>4.9751253687505264E-4</v>
      </c>
      <c r="BE274" s="49">
        <f>_xll.qlTenorBasisForwardRate($X$17,BC274,_xll.ohTrigger(trigger,$X$24))*_xll.qlInterpolationInterpolate($AJ$1,BC274,,trigger)</f>
        <v>4.4317942847144092E-4</v>
      </c>
      <c r="BF274" s="49">
        <f>_xll.qlIndexFixing($X$9,_xll.qlInterestRateIndexFixingDate($X$9,BC274,trigger),TRUE,trigger)</f>
        <v>4.4524829816545151E-4</v>
      </c>
      <c r="BG274" s="104">
        <f t="shared" si="30"/>
        <v>-0.5226423870960113</v>
      </c>
    </row>
    <row r="275" spans="27:59" x14ac:dyDescent="0.2">
      <c r="AA275" s="1">
        <f t="shared" si="31"/>
        <v>272</v>
      </c>
      <c r="AB275" s="44" t="str">
        <f t="shared" si="32"/>
        <v>272M</v>
      </c>
      <c r="AC275" s="45">
        <f>_xll.qlCalendarAdvance(calendar,$AC$3,AB275,,,trigger)</f>
        <v>50558</v>
      </c>
      <c r="AD275" s="45">
        <f>_xll.qlInterestRateIndexMaturity($X$9,AC275,trigger)</f>
        <v>50741</v>
      </c>
      <c r="AE275" s="49">
        <f>_xll.qlTenorBasisValue($X$17,AC275,_xll.ohTrigger(trigger,$X$24))</f>
        <v>4.772759016255541E-4</v>
      </c>
      <c r="AF275" s="49">
        <f>_xll.qlTenorBasisForwardRate($X$17,AC275,_xll.ohTrigger(trigger,$X$24))</f>
        <v>1.6235401895155262E-2</v>
      </c>
      <c r="AG275" s="49">
        <f>_xll.qlTenorBasisForwardRate2($X$17,AC275,AD275,_xll.ohTrigger(trigger,$X$24))</f>
        <v>1.6235401895155262E-2</v>
      </c>
      <c r="AH275" s="49">
        <f>_xll.qlIndexFixing($X$9,_xll.qlInterestRateIndexFixingDate($X$9,AC275,trigger),TRUE,trigger)</f>
        <v>1.6229211572226034E-2</v>
      </c>
      <c r="AI275" s="52">
        <f t="shared" si="28"/>
        <v>6.1903229292281647E-2</v>
      </c>
      <c r="AJ275" s="52">
        <f t="shared" si="29"/>
        <v>0.99961871452464168</v>
      </c>
      <c r="BC275" s="45">
        <f>_xll.qlCalendarAdvance(calendar,BC274,"1D",,,trigger)</f>
        <v>42667</v>
      </c>
      <c r="BD275" s="49">
        <f>_xll.qlTenorBasisForwardRate($X$17,BC275,_xll.ohTrigger(trigger,$X$24))</f>
        <v>5.0549490167936626E-4</v>
      </c>
      <c r="BE275" s="49">
        <f>_xll.qlTenorBasisForwardRate($X$17,BC275,_xll.ohTrigger(trigger,$X$24))*_xll.qlInterpolationInterpolate($AJ$1,BC275,,trigger)</f>
        <v>4.5251922495431724E-4</v>
      </c>
      <c r="BF275" s="49">
        <f>_xll.qlIndexFixing($X$9,_xll.qlInterestRateIndexFixingDate($X$9,BC275,trigger),TRUE,trigger)</f>
        <v>4.5473974002912295E-4</v>
      </c>
      <c r="BG275" s="104">
        <f t="shared" si="30"/>
        <v>-0.50755161650243308</v>
      </c>
    </row>
    <row r="276" spans="27:59" x14ac:dyDescent="0.2">
      <c r="AA276" s="1">
        <f t="shared" si="31"/>
        <v>273</v>
      </c>
      <c r="AB276" s="44" t="str">
        <f t="shared" si="32"/>
        <v>273M</v>
      </c>
      <c r="AC276" s="45">
        <f>_xll.qlCalendarAdvance(calendar,$AC$3,AB276,,,trigger)</f>
        <v>50588</v>
      </c>
      <c r="AD276" s="45">
        <f>_xll.qlInterestRateIndexMaturity($X$9,AC276,trigger)</f>
        <v>50773</v>
      </c>
      <c r="AE276" s="49">
        <f>_xll.qlTenorBasisValue($X$17,AC276,_xll.ohTrigger(trigger,$X$24))</f>
        <v>4.7350529195131668E-4</v>
      </c>
      <c r="AF276" s="49">
        <f>_xll.qlTenorBasisForwardRate($X$17,AC276,_xll.ohTrigger(trigger,$X$24))</f>
        <v>1.6190831421346353E-2</v>
      </c>
      <c r="AG276" s="49">
        <f>_xll.qlTenorBasisForwardRate2($X$17,AC276,AD276,_xll.ohTrigger(trigger,$X$24))</f>
        <v>1.6190831421346353E-2</v>
      </c>
      <c r="AH276" s="49">
        <f>_xll.qlIndexFixing($X$9,_xll.qlInterestRateIndexFixingDate($X$9,AC276,trigger),TRUE,trigger)</f>
        <v>1.6187378375133281E-2</v>
      </c>
      <c r="AI276" s="52">
        <f t="shared" si="28"/>
        <v>3.4530462130720474E-2</v>
      </c>
      <c r="AJ276" s="52">
        <f t="shared" si="29"/>
        <v>0.99978672829558835</v>
      </c>
      <c r="BC276" s="45">
        <f>_xll.qlCalendarAdvance(calendar,BC275,"1D",,,trigger)</f>
        <v>42668</v>
      </c>
      <c r="BD276" s="49">
        <f>_xll.qlTenorBasisForwardRate($X$17,BC276,_xll.ohTrigger(trigger,$X$24))</f>
        <v>5.0816920562952409E-4</v>
      </c>
      <c r="BE276" s="49">
        <f>_xll.qlTenorBasisForwardRate($X$17,BC276,_xll.ohTrigger(trigger,$X$24))*_xll.qlInterpolationInterpolate($AJ$1,BC276,,trigger)</f>
        <v>4.5566025464000866E-4</v>
      </c>
      <c r="BF276" s="49">
        <f>_xll.qlIndexFixing($X$9,_xll.qlInterestRateIndexFixingDate($X$9,BC276,trigger),TRUE,trigger)</f>
        <v>4.578557601936556E-4</v>
      </c>
      <c r="BG276" s="104">
        <f t="shared" si="30"/>
        <v>-0.50313445435868487</v>
      </c>
    </row>
    <row r="277" spans="27:59" x14ac:dyDescent="0.2">
      <c r="AA277" s="1">
        <f t="shared" si="31"/>
        <v>274</v>
      </c>
      <c r="AB277" s="44" t="str">
        <f t="shared" si="32"/>
        <v>274M</v>
      </c>
      <c r="AC277" s="45">
        <f>_xll.qlCalendarAdvance(calendar,$AC$3,AB277,,,trigger)</f>
        <v>50619</v>
      </c>
      <c r="AD277" s="45">
        <f>_xll.qlInterestRateIndexMaturity($X$9,AC277,trigger)</f>
        <v>50803</v>
      </c>
      <c r="AE277" s="49">
        <f>_xll.qlTenorBasisValue($X$17,AC277,_xll.ohTrigger(trigger,$X$24))</f>
        <v>4.6965544025519794E-4</v>
      </c>
      <c r="AF277" s="49">
        <f>_xll.qlTenorBasisForwardRate($X$17,AC277,_xll.ohTrigger(trigger,$X$24))</f>
        <v>1.6146649208712321E-2</v>
      </c>
      <c r="AG277" s="49">
        <f>_xll.qlTenorBasisForwardRate2($X$17,AC277,AD277,_xll.ohTrigger(trigger,$X$24))</f>
        <v>1.6146649208712321E-2</v>
      </c>
      <c r="AH277" s="49">
        <f>_xll.qlIndexFixing($X$9,_xll.qlInterestRateIndexFixingDate($X$9,AC277,trigger),TRUE,trigger)</f>
        <v>1.6146049157275084E-2</v>
      </c>
      <c r="AI277" s="52">
        <f t="shared" si="28"/>
        <v>6.0005143723632082E-3</v>
      </c>
      <c r="AJ277" s="52">
        <f t="shared" si="29"/>
        <v>0.99996283740177416</v>
      </c>
      <c r="BC277" s="45">
        <f>_xll.qlCalendarAdvance(calendar,BC276,"1D",,,trigger)</f>
        <v>42669</v>
      </c>
      <c r="BD277" s="49">
        <f>_xll.qlTenorBasisForwardRate($X$17,BC277,_xll.ohTrigger(trigger,$X$24))</f>
        <v>5.1084988210812099E-4</v>
      </c>
      <c r="BE277" s="49">
        <f>_xll.qlTenorBasisForwardRate($X$17,BC277,_xll.ohTrigger(trigger,$X$24))*_xll.qlInterpolationInterpolate($AJ$1,BC277,,trigger)</f>
        <v>4.5881487002563903E-4</v>
      </c>
      <c r="BF277" s="49">
        <f>_xll.qlIndexFixing($X$9,_xll.qlInterestRateIndexFixingDate($X$9,BC277,trigger),TRUE,trigger)</f>
        <v>4.6094040740296549E-4</v>
      </c>
      <c r="BG277" s="104">
        <f t="shared" si="30"/>
        <v>-0.49909474705155499</v>
      </c>
    </row>
    <row r="278" spans="27:59" x14ac:dyDescent="0.2">
      <c r="AA278" s="1">
        <f t="shared" si="31"/>
        <v>275</v>
      </c>
      <c r="AB278" s="44" t="str">
        <f t="shared" si="32"/>
        <v>275M</v>
      </c>
      <c r="AC278" s="45">
        <f>_xll.qlCalendarAdvance(calendar,$AC$3,AB278,,,trigger)</f>
        <v>50650</v>
      </c>
      <c r="AD278" s="45">
        <f>_xll.qlInterestRateIndexMaturity($X$9,AC278,trigger)</f>
        <v>50831</v>
      </c>
      <c r="AE278" s="49">
        <f>_xll.qlTenorBasisValue($X$17,AC278,_xll.ohTrigger(trigger,$X$24))</f>
        <v>4.6585230234449601E-4</v>
      </c>
      <c r="AF278" s="49">
        <f>_xll.qlTenorBasisForwardRate($X$17,AC278,_xll.ohTrigger(trigger,$X$24))</f>
        <v>1.610390552955206E-2</v>
      </c>
      <c r="AG278" s="49">
        <f>_xll.qlTenorBasisForwardRate2($X$17,AC278,AD278,_xll.ohTrigger(trigger,$X$24))</f>
        <v>1.610390552955206E-2</v>
      </c>
      <c r="AH278" s="49">
        <f>_xll.qlIndexFixing($X$9,_xll.qlInterestRateIndexFixingDate($X$9,AC278,trigger),TRUE,trigger)</f>
        <v>1.6106217351903734E-2</v>
      </c>
      <c r="AI278" s="52">
        <f t="shared" si="28"/>
        <v>-2.3118223516742364E-2</v>
      </c>
      <c r="AJ278" s="52">
        <f t="shared" si="29"/>
        <v>1.0001435566265233</v>
      </c>
      <c r="BC278" s="45">
        <f>_xll.qlCalendarAdvance(calendar,BC277,"1D",,,trigger)</f>
        <v>42670</v>
      </c>
      <c r="BD278" s="49">
        <f>_xll.qlTenorBasisForwardRate($X$17,BC278,_xll.ohTrigger(trigger,$X$24))</f>
        <v>5.1353674245595878E-4</v>
      </c>
      <c r="BE278" s="49">
        <f>_xll.qlTenorBasisForwardRate($X$17,BC278,_xll.ohTrigger(trigger,$X$24))*_xll.qlInterpolationInterpolate($AJ$1,BC278,,trigger)</f>
        <v>4.6198292949366844E-4</v>
      </c>
      <c r="BF278" s="49">
        <f>_xll.qlIndexFixing($X$9,_xll.qlInterestRateIndexFixingDate($X$9,BC278,trigger),TRUE,trigger)</f>
        <v>4.6398919598192464E-4</v>
      </c>
      <c r="BG278" s="104">
        <f t="shared" si="30"/>
        <v>-0.49547546474034149</v>
      </c>
    </row>
    <row r="279" spans="27:59" x14ac:dyDescent="0.2">
      <c r="AA279" s="1">
        <f t="shared" si="31"/>
        <v>276</v>
      </c>
      <c r="AB279" s="44" t="str">
        <f t="shared" si="32"/>
        <v>276M</v>
      </c>
      <c r="AC279" s="45">
        <f>_xll.qlCalendarAdvance(calendar,$AC$3,AB279,,,trigger)</f>
        <v>50682</v>
      </c>
      <c r="AD279" s="45">
        <f>_xll.qlInterestRateIndexMaturity($X$9,AC279,trigger)</f>
        <v>50864</v>
      </c>
      <c r="AE279" s="49">
        <f>_xll.qlTenorBasisValue($X$17,AC279,_xll.ohTrigger(trigger,$X$24))</f>
        <v>4.6197495691457658E-4</v>
      </c>
      <c r="AF279" s="49">
        <f>_xll.qlTenorBasisForwardRate($X$17,AC279,_xll.ohTrigger(trigger,$X$24))</f>
        <v>1.6059264695200862E-2</v>
      </c>
      <c r="AG279" s="49">
        <f>_xll.qlTenorBasisForwardRate2($X$17,AC279,AD279,_xll.ohTrigger(trigger,$X$24))</f>
        <v>1.6059264695200862E-2</v>
      </c>
      <c r="AH279" s="49">
        <f>_xll.qlIndexFixing($X$9,_xll.qlInterestRateIndexFixingDate($X$9,AC279,trigger),TRUE,trigger)</f>
        <v>1.6064977236712338E-2</v>
      </c>
      <c r="AI279" s="52">
        <f t="shared" si="28"/>
        <v>-5.7125415114760159E-2</v>
      </c>
      <c r="AJ279" s="52">
        <f t="shared" si="29"/>
        <v>1.0003557162559991</v>
      </c>
      <c r="BC279" s="45">
        <f>_xll.qlCalendarAdvance(calendar,BC278,"1D",,,trigger)</f>
        <v>42671</v>
      </c>
      <c r="BD279" s="49">
        <f>_xll.qlTenorBasisForwardRate($X$17,BC279,_xll.ohTrigger(trigger,$X$24))</f>
        <v>5.1622976814807563E-4</v>
      </c>
      <c r="BE279" s="49">
        <f>_xll.qlTenorBasisForwardRate($X$17,BC279,_xll.ohTrigger(trigger,$X$24))*_xll.qlInterpolationInterpolate($AJ$1,BC279,,trigger)</f>
        <v>4.6516444362186462E-4</v>
      </c>
      <c r="BF279" s="49">
        <f>_xll.qlIndexFixing($X$9,_xll.qlInterestRateIndexFixingDate($X$9,BC279,trigger),TRUE,trigger)</f>
        <v>4.6699764022729563E-4</v>
      </c>
      <c r="BG279" s="104">
        <f t="shared" si="30"/>
        <v>-0.4923212792078</v>
      </c>
    </row>
    <row r="280" spans="27:59" x14ac:dyDescent="0.2">
      <c r="AA280" s="1">
        <f t="shared" si="31"/>
        <v>277</v>
      </c>
      <c r="AB280" s="44" t="str">
        <f t="shared" si="32"/>
        <v>277M</v>
      </c>
      <c r="AC280" s="45">
        <f>_xll.qlCalendarAdvance(calendar,$AC$3,AB280,,,trigger)</f>
        <v>50711</v>
      </c>
      <c r="AD280" s="45">
        <f>_xll.qlInterestRateIndexMaturity($X$9,AC280,trigger)</f>
        <v>50892</v>
      </c>
      <c r="AE280" s="49">
        <f>_xll.qlTenorBasisValue($X$17,AC280,_xll.ohTrigger(trigger,$X$24))</f>
        <v>4.5850320106945945E-4</v>
      </c>
      <c r="AF280" s="49">
        <f>_xll.qlTenorBasisForwardRate($X$17,AC280,_xll.ohTrigger(trigger,$X$24))</f>
        <v>1.6020151806810368E-2</v>
      </c>
      <c r="AG280" s="49">
        <f>_xll.qlTenorBasisForwardRate2($X$17,AC280,AD280,_xll.ohTrigger(trigger,$X$24))</f>
        <v>1.6020151806810368E-2</v>
      </c>
      <c r="AH280" s="49">
        <f>_xll.qlIndexFixing($X$9,_xll.qlInterestRateIndexFixingDate($X$9,AC280,trigger),TRUE,trigger)</f>
        <v>1.6028997367121108E-2</v>
      </c>
      <c r="AI280" s="52">
        <f t="shared" si="28"/>
        <v>-8.8455603107391589E-2</v>
      </c>
      <c r="AJ280" s="52">
        <f t="shared" si="29"/>
        <v>1.0005521520905301</v>
      </c>
      <c r="BC280" s="45">
        <f>_xll.qlCalendarAdvance(calendar,BC279,"1D",,,trigger)</f>
        <v>42674</v>
      </c>
      <c r="BD280" s="49">
        <f>_xll.qlTenorBasisForwardRate($X$17,BC280,_xll.ohTrigger(trigger,$X$24))</f>
        <v>5.2016533747306604E-4</v>
      </c>
      <c r="BE280" s="49">
        <f>_xll.qlTenorBasisForwardRate($X$17,BC280,_xll.ohTrigger(trigger,$X$24))*_xll.qlInterpolationInterpolate($AJ$1,BC280,,trigger)</f>
        <v>4.7100458448648598E-4</v>
      </c>
      <c r="BF280" s="49">
        <f>_xll.qlIndexFixing($X$9,_xll.qlInterestRateIndexFixingDate($X$9,BC280,trigger),TRUE,trigger)</f>
        <v>4.7016418488354122E-4</v>
      </c>
      <c r="BG280" s="104">
        <f t="shared" si="30"/>
        <v>-0.50001152589524822</v>
      </c>
    </row>
    <row r="281" spans="27:59" x14ac:dyDescent="0.2">
      <c r="AA281" s="1">
        <f t="shared" si="31"/>
        <v>278</v>
      </c>
      <c r="AB281" s="44" t="str">
        <f t="shared" si="32"/>
        <v>278M</v>
      </c>
      <c r="AC281" s="45">
        <f>_xll.qlCalendarAdvance(calendar,$AC$3,AB281,,,trigger)</f>
        <v>50741</v>
      </c>
      <c r="AD281" s="45">
        <f>_xll.qlInterestRateIndexMaturity($X$9,AC281,trigger)</f>
        <v>50923</v>
      </c>
      <c r="AE281" s="49">
        <f>_xll.qlTenorBasisValue($X$17,AC281,_xll.ohTrigger(trigger,$X$24))</f>
        <v>4.5495340274203364E-4</v>
      </c>
      <c r="AF281" s="49">
        <f>_xll.qlTenorBasisForwardRate($X$17,AC281,_xll.ohTrigger(trigger,$X$24))</f>
        <v>1.5979809287632325E-2</v>
      </c>
      <c r="AG281" s="49">
        <f>_xll.qlTenorBasisForwardRate2($X$17,AC281,AD281,_xll.ohTrigger(trigger,$X$24))</f>
        <v>1.5979809287632325E-2</v>
      </c>
      <c r="AH281" s="49">
        <f>_xll.qlIndexFixing($X$9,_xll.qlInterestRateIndexFixingDate($X$9,AC281,trigger),TRUE,trigger)</f>
        <v>1.599217657114126E-2</v>
      </c>
      <c r="AI281" s="52">
        <f t="shared" si="28"/>
        <v>-0.12367283508934318</v>
      </c>
      <c r="AJ281" s="52">
        <f t="shared" si="29"/>
        <v>1.0007739318590307</v>
      </c>
      <c r="BC281" s="45">
        <f>_xll.qlCalendarAdvance(calendar,BC280,"1D",,,trigger)</f>
        <v>42675</v>
      </c>
      <c r="BD281" s="49">
        <f>_xll.qlTenorBasisForwardRate($X$17,BC281,_xll.ohTrigger(trigger,$X$24))</f>
        <v>5.2706400449043325E-4</v>
      </c>
      <c r="BE281" s="49">
        <f>_xll.qlTenorBasisForwardRate($X$17,BC281,_xll.ohTrigger(trigger,$X$24))*_xll.qlInterpolationInterpolate($AJ$1,BC281,,trigger)</f>
        <v>4.7802602596710297E-4</v>
      </c>
      <c r="BF281" s="49">
        <f>_xll.qlIndexFixing($X$9,_xll.qlInterestRateIndexFixingDate($X$9,BC281,trigger),TRUE,trigger)</f>
        <v>4.7853825898331432E-4</v>
      </c>
      <c r="BG281" s="104">
        <f t="shared" si="30"/>
        <v>-0.48525745507118928</v>
      </c>
    </row>
    <row r="282" spans="27:59" x14ac:dyDescent="0.2">
      <c r="AA282" s="1">
        <f t="shared" si="31"/>
        <v>279</v>
      </c>
      <c r="AB282" s="44" t="str">
        <f t="shared" si="32"/>
        <v>279M</v>
      </c>
      <c r="AC282" s="45">
        <f>_xll.qlCalendarAdvance(calendar,$AC$3,AB282,,,trigger)</f>
        <v>50773</v>
      </c>
      <c r="AD282" s="45">
        <f>_xll.qlInterestRateIndexMaturity($X$9,AC282,trigger)</f>
        <v>50955</v>
      </c>
      <c r="AE282" s="49">
        <f>_xll.qlTenorBasisValue($X$17,AC282,_xll.ohTrigger(trigger,$X$24))</f>
        <v>4.5121317445128231E-4</v>
      </c>
      <c r="AF282" s="49">
        <f>_xll.qlTenorBasisForwardRate($X$17,AC282,_xll.ohTrigger(trigger,$X$24))</f>
        <v>1.5937932816379043E-2</v>
      </c>
      <c r="AG282" s="49">
        <f>_xll.qlTenorBasisForwardRate2($X$17,AC282,AD282,_xll.ohTrigger(trigger,$X$24))</f>
        <v>1.5937932816379043E-2</v>
      </c>
      <c r="AH282" s="49">
        <f>_xll.qlIndexFixing($X$9,_xll.qlInterestRateIndexFixingDate($X$9,AC282,trigger),TRUE,trigger)</f>
        <v>1.5954172697881467E-2</v>
      </c>
      <c r="AI282" s="52">
        <f t="shared" si="28"/>
        <v>-0.16239881502424364</v>
      </c>
      <c r="AJ282" s="52">
        <f t="shared" si="29"/>
        <v>1.0010189452854097</v>
      </c>
      <c r="BC282" s="45">
        <f>_xll.qlCalendarAdvance(calendar,BC281,"1D",,,trigger)</f>
        <v>42676</v>
      </c>
      <c r="BD282" s="49">
        <f>_xll.qlTenorBasisForwardRate($X$17,BC282,_xll.ohTrigger(trigger,$X$24))</f>
        <v>5.28384092357792E-4</v>
      </c>
      <c r="BE282" s="49">
        <f>_xll.qlTenorBasisForwardRate($X$17,BC282,_xll.ohTrigger(trigger,$X$24))*_xll.qlInterpolationInterpolate($AJ$1,BC282,,trigger)</f>
        <v>4.7999999999996483E-4</v>
      </c>
      <c r="BF282" s="49">
        <f>_xll.qlIndexFixing($X$9,_xll.qlInterestRateIndexFixingDate($X$9,BC282,trigger),TRUE,trigger)</f>
        <v>4.7999999999996483E-4</v>
      </c>
      <c r="BG282" s="104">
        <f t="shared" si="30"/>
        <v>-0.48384092357827174</v>
      </c>
    </row>
    <row r="283" spans="27:59" x14ac:dyDescent="0.2">
      <c r="AA283" s="1">
        <f t="shared" si="31"/>
        <v>280</v>
      </c>
      <c r="AB283" s="44" t="str">
        <f t="shared" si="32"/>
        <v>280M</v>
      </c>
      <c r="AC283" s="45">
        <f>_xll.qlCalendarAdvance(calendar,$AC$3,AB283,,,trigger)</f>
        <v>50803</v>
      </c>
      <c r="AD283" s="45">
        <f>_xll.qlInterestRateIndexMaturity($X$9,AC283,trigger)</f>
        <v>50984</v>
      </c>
      <c r="AE283" s="49">
        <f>_xll.qlTenorBasisValue($X$17,AC283,_xll.ohTrigger(trigger,$X$24))</f>
        <v>4.4774958520357906E-4</v>
      </c>
      <c r="AF283" s="49">
        <f>_xll.qlTenorBasisForwardRate($X$17,AC283,_xll.ohTrigger(trigger,$X$24))</f>
        <v>1.5899723328487939E-2</v>
      </c>
      <c r="AG283" s="49">
        <f>_xll.qlTenorBasisForwardRate2($X$17,AC283,AD283,_xll.ohTrigger(trigger,$X$24))</f>
        <v>1.5899723328487939E-2</v>
      </c>
      <c r="AH283" s="49">
        <f>_xll.qlIndexFixing($X$9,_xll.qlInterestRateIndexFixingDate($X$9,AC283,trigger),TRUE,trigger)</f>
        <v>1.5919694216256195E-2</v>
      </c>
      <c r="AI283" s="52">
        <f t="shared" si="28"/>
        <v>-0.19970887768255841</v>
      </c>
      <c r="AJ283" s="52">
        <f t="shared" si="29"/>
        <v>1.0012560525334724</v>
      </c>
      <c r="BC283" s="45">
        <f>_xll.qlCalendarAdvance(calendar,BC282,"1D",,,trigger)</f>
        <v>42677</v>
      </c>
      <c r="BD283" s="49">
        <f>_xll.qlTenorBasisForwardRate($X$17,BC283,_xll.ohTrigger(trigger,$X$24))</f>
        <v>5.311109766854156E-4</v>
      </c>
      <c r="BE283" s="49">
        <f>_xll.qlTenorBasisForwardRate($X$17,BC283,_xll.ohTrigger(trigger,$X$24))*_xll.qlInterpolationInterpolate($AJ$1,BC283,,trigger)</f>
        <v>4.8252669115247346E-4</v>
      </c>
      <c r="BF283" s="49">
        <f>_xll.qlIndexFixing($X$9,_xll.qlInterestRateIndexFixingDate($X$9,BC283,trigger),TRUE,trigger)</f>
        <v>4.8288916657975505E-4</v>
      </c>
      <c r="BG283" s="104">
        <f t="shared" si="30"/>
        <v>-0.48221810105660545</v>
      </c>
    </row>
    <row r="284" spans="27:59" x14ac:dyDescent="0.2">
      <c r="AA284" s="1">
        <f t="shared" si="31"/>
        <v>281</v>
      </c>
      <c r="AB284" s="44" t="str">
        <f t="shared" si="32"/>
        <v>281M</v>
      </c>
      <c r="AC284" s="45">
        <f>_xll.qlCalendarAdvance(calendar,$AC$3,AB284,,,trigger)</f>
        <v>50831</v>
      </c>
      <c r="AD284" s="45">
        <f>_xll.qlInterestRateIndexMaturity($X$9,AC284,trigger)</f>
        <v>51015</v>
      </c>
      <c r="AE284" s="49">
        <f>_xll.qlTenorBasisValue($X$17,AC284,_xll.ohTrigger(trigger,$X$24))</f>
        <v>4.4455394705199708E-4</v>
      </c>
      <c r="AF284" s="49">
        <f>_xll.qlTenorBasisForwardRate($X$17,AC284,_xll.ohTrigger(trigger,$X$24))</f>
        <v>1.5863688944501853E-2</v>
      </c>
      <c r="AG284" s="49">
        <f>_xll.qlTenorBasisForwardRate2($X$17,AC284,AD284,_xll.ohTrigger(trigger,$X$24))</f>
        <v>1.5863688944501853E-2</v>
      </c>
      <c r="AH284" s="49">
        <f>_xll.qlIndexFixing($X$9,_xll.qlInterestRateIndexFixingDate($X$9,AC284,trigger),TRUE,trigger)</f>
        <v>1.5887564082438958E-2</v>
      </c>
      <c r="AI284" s="52">
        <f t="shared" si="28"/>
        <v>-0.23875137937105773</v>
      </c>
      <c r="AJ284" s="52">
        <f t="shared" si="29"/>
        <v>1.0015050180333611</v>
      </c>
      <c r="BC284" s="45">
        <f>_xll.qlCalendarAdvance(calendar,BC283,"1D",,,trigger)</f>
        <v>42678</v>
      </c>
      <c r="BD284" s="49">
        <f>_xll.qlTenorBasisForwardRate($X$17,BC284,_xll.ohTrigger(trigger,$X$24))</f>
        <v>5.3384420365171854E-4</v>
      </c>
      <c r="BE284" s="49">
        <f>_xll.qlTenorBasisForwardRate($X$17,BC284,_xll.ohTrigger(trigger,$X$24))*_xll.qlInterpolationInterpolate($AJ$1,BC284,,trigger)</f>
        <v>4.8505965370330219E-4</v>
      </c>
      <c r="BF284" s="49">
        <f>_xll.qlIndexFixing($X$9,_xll.qlInterestRateIndexFixingDate($X$9,BC284,trigger),TRUE,trigger)</f>
        <v>4.85726056109674E-4</v>
      </c>
      <c r="BG284" s="104">
        <f t="shared" si="30"/>
        <v>-0.48118147542044543</v>
      </c>
    </row>
    <row r="285" spans="27:59" x14ac:dyDescent="0.2">
      <c r="AA285" s="1">
        <f t="shared" si="31"/>
        <v>282</v>
      </c>
      <c r="AB285" s="44" t="str">
        <f t="shared" si="32"/>
        <v>282M</v>
      </c>
      <c r="AC285" s="45">
        <f>_xll.qlCalendarAdvance(calendar,$AC$3,AB285,,,trigger)</f>
        <v>50864</v>
      </c>
      <c r="AD285" s="45">
        <f>_xll.qlInterestRateIndexMaturity($X$9,AC285,trigger)</f>
        <v>51047</v>
      </c>
      <c r="AE285" s="49">
        <f>_xll.qlTenorBasisValue($X$17,AC285,_xll.ohTrigger(trigger,$X$24))</f>
        <v>4.4083309331670843E-4</v>
      </c>
      <c r="AF285" s="49">
        <f>_xll.qlTenorBasisForwardRate($X$17,AC285,_xll.ohTrigger(trigger,$X$24))</f>
        <v>1.5823272203007076E-2</v>
      </c>
      <c r="AG285" s="49">
        <f>_xll.qlTenorBasisForwardRate2($X$17,AC285,AD285,_xll.ohTrigger(trigger,$X$24))</f>
        <v>1.5823272203007076E-2</v>
      </c>
      <c r="AH285" s="49">
        <f>_xll.qlIndexFixing($X$9,_xll.qlInterestRateIndexFixingDate($X$9,AC285,trigger),TRUE,trigger)</f>
        <v>1.5851616310336269E-2</v>
      </c>
      <c r="AI285" s="52">
        <f t="shared" si="28"/>
        <v>-0.28344107329193735</v>
      </c>
      <c r="AJ285" s="52">
        <f t="shared" si="29"/>
        <v>1.0017912924056129</v>
      </c>
      <c r="BC285" s="45">
        <f>_xll.qlCalendarAdvance(calendar,BC284,"1D",,,trigger)</f>
        <v>42681</v>
      </c>
      <c r="BD285" s="49">
        <f>_xll.qlTenorBasisForwardRate($X$17,BC285,_xll.ohTrigger(trigger,$X$24))</f>
        <v>5.4350440008038873E-4</v>
      </c>
      <c r="BE285" s="49">
        <f>_xll.qlTenorBasisForwardRate($X$17,BC285,_xll.ohTrigger(trigger,$X$24))*_xll.qlInterpolationInterpolate($AJ$1,BC285,,trigger)</f>
        <v>4.9398905562237716E-4</v>
      </c>
      <c r="BF285" s="49">
        <f>_xll.qlIndexFixing($X$9,_xll.qlInterestRateIndexFixingDate($X$9,BC285,trigger),TRUE,trigger)</f>
        <v>4.9441928311554496E-4</v>
      </c>
      <c r="BG285" s="104">
        <f t="shared" si="30"/>
        <v>-0.49085116964843772</v>
      </c>
    </row>
    <row r="286" spans="27:59" x14ac:dyDescent="0.2">
      <c r="AA286" s="1">
        <f t="shared" si="31"/>
        <v>283</v>
      </c>
      <c r="AB286" s="44" t="str">
        <f t="shared" si="32"/>
        <v>283M</v>
      </c>
      <c r="AC286" s="45">
        <f>_xll.qlCalendarAdvance(calendar,$AC$3,AB286,,,trigger)</f>
        <v>50892</v>
      </c>
      <c r="AD286" s="45">
        <f>_xll.qlInterestRateIndexMaturity($X$9,AC286,trigger)</f>
        <v>51076</v>
      </c>
      <c r="AE286" s="49">
        <f>_xll.qlTenorBasisValue($X$17,AC286,_xll.ohTrigger(trigger,$X$24))</f>
        <v>4.3771415633158203E-4</v>
      </c>
      <c r="AF286" s="49">
        <f>_xll.qlTenorBasisForwardRate($X$17,AC286,_xll.ohTrigger(trigger,$X$24))</f>
        <v>1.578922994094379E-2</v>
      </c>
      <c r="AG286" s="49">
        <f>_xll.qlTenorBasisForwardRate2($X$17,AC286,AD286,_xll.ohTrigger(trigger,$X$24))</f>
        <v>1.578922994094379E-2</v>
      </c>
      <c r="AH286" s="49">
        <f>_xll.qlIndexFixing($X$9,_xll.qlInterestRateIndexFixingDate($X$9,AC286,trigger),TRUE,trigger)</f>
        <v>1.582165954209825E-2</v>
      </c>
      <c r="AI286" s="52">
        <f t="shared" si="28"/>
        <v>-0.3242960115446003</v>
      </c>
      <c r="AJ286" s="52">
        <f t="shared" si="29"/>
        <v>1.0020539064460874</v>
      </c>
      <c r="BC286" s="45">
        <f>_xll.qlCalendarAdvance(calendar,BC285,"1D",,,trigger)</f>
        <v>42682</v>
      </c>
      <c r="BD286" s="49">
        <f>_xll.qlTenorBasisForwardRate($X$17,BC286,_xll.ohTrigger(trigger,$X$24))</f>
        <v>5.4484102035360651E-4</v>
      </c>
      <c r="BE286" s="49">
        <f>_xll.qlTenorBasisForwardRate($X$17,BC286,_xll.ohTrigger(trigger,$X$24))*_xll.qlInterpolationInterpolate($AJ$1,BC286,,trigger)</f>
        <v>4.9525469190530951E-4</v>
      </c>
      <c r="BF286" s="49">
        <f>_xll.qlIndexFixing($X$9,_xll.qlInterestRateIndexFixingDate($X$9,BC286,trigger),TRUE,trigger)</f>
        <v>4.966237821739882E-4</v>
      </c>
      <c r="BG286" s="104">
        <f t="shared" si="30"/>
        <v>-0.4821723817961831</v>
      </c>
    </row>
    <row r="287" spans="27:59" x14ac:dyDescent="0.2">
      <c r="AA287" s="1">
        <f t="shared" si="31"/>
        <v>284</v>
      </c>
      <c r="AB287" s="44" t="str">
        <f t="shared" si="32"/>
        <v>284M</v>
      </c>
      <c r="AC287" s="45">
        <f>_xll.qlCalendarAdvance(calendar,$AC$3,AB287,,,trigger)</f>
        <v>50923</v>
      </c>
      <c r="AD287" s="45">
        <f>_xll.qlInterestRateIndexMaturity($X$9,AC287,trigger)</f>
        <v>51106</v>
      </c>
      <c r="AE287" s="49">
        <f>_xll.qlTenorBasisValue($X$17,AC287,_xll.ohTrigger(trigger,$X$24))</f>
        <v>4.3430146287493576E-4</v>
      </c>
      <c r="AF287" s="49">
        <f>_xll.qlTenorBasisForwardRate($X$17,AC287,_xll.ohTrigger(trigger,$X$24))</f>
        <v>1.5752807683390248E-2</v>
      </c>
      <c r="AG287" s="49">
        <f>_xll.qlTenorBasisForwardRate2($X$17,AC287,AD287,_xll.ohTrigger(trigger,$X$24))</f>
        <v>1.5752807683390248E-2</v>
      </c>
      <c r="AH287" s="49">
        <f>_xll.qlIndexFixing($X$9,_xll.qlInterestRateIndexFixingDate($X$9,AC287,trigger),TRUE,trigger)</f>
        <v>1.5789765696313938E-2</v>
      </c>
      <c r="AI287" s="52">
        <f t="shared" si="28"/>
        <v>-0.36958012923690026</v>
      </c>
      <c r="AJ287" s="52">
        <f t="shared" si="29"/>
        <v>1.0023461222701688</v>
      </c>
      <c r="BC287" s="45">
        <f>_xll.qlCalendarAdvance(calendar,BC286,"1D",,,trigger)</f>
        <v>42683</v>
      </c>
      <c r="BD287" s="49">
        <f>_xll.qlTenorBasisForwardRate($X$17,BC287,_xll.ohTrigger(trigger,$X$24))</f>
        <v>5.4760632234409311E-4</v>
      </c>
      <c r="BE287" s="49">
        <f>_xll.qlTenorBasisForwardRate($X$17,BC287,_xll.ohTrigger(trigger,$X$24))*_xll.qlInterpolationInterpolate($AJ$1,BC287,,trigger)</f>
        <v>4.978193670320348E-4</v>
      </c>
      <c r="BF287" s="49">
        <f>_xll.qlIndexFixing($X$9,_xll.qlInterestRateIndexFixingDate($X$9,BC287,trigger),TRUE,trigger)</f>
        <v>4.9925399049121028E-4</v>
      </c>
      <c r="BG287" s="104">
        <f t="shared" si="30"/>
        <v>-0.48352331852882835</v>
      </c>
    </row>
    <row r="288" spans="27:59" x14ac:dyDescent="0.2">
      <c r="AA288" s="1">
        <f t="shared" si="31"/>
        <v>285</v>
      </c>
      <c r="AB288" s="44" t="str">
        <f t="shared" si="32"/>
        <v>285M</v>
      </c>
      <c r="AC288" s="45">
        <f>_xll.qlCalendarAdvance(calendar,$AC$3,AB288,,,trigger)</f>
        <v>50955</v>
      </c>
      <c r="AD288" s="45">
        <f>_xll.qlInterestRateIndexMaturity($X$9,AC288,trigger)</f>
        <v>51139</v>
      </c>
      <c r="AE288" s="49">
        <f>_xll.qlTenorBasisValue($X$17,AC288,_xll.ohTrigger(trigger,$X$24))</f>
        <v>4.3082275580977591E-4</v>
      </c>
      <c r="AF288" s="49">
        <f>_xll.qlTenorBasisForwardRate($X$17,AC288,_xll.ohTrigger(trigger,$X$24))</f>
        <v>1.5715586477632798E-2</v>
      </c>
      <c r="AG288" s="49">
        <f>_xll.qlTenorBasisForwardRate2($X$17,AC288,AD288,_xll.ohTrigger(trigger,$X$24))</f>
        <v>1.5715586477632798E-2</v>
      </c>
      <c r="AH288" s="49">
        <f>_xll.qlIndexFixing($X$9,_xll.qlInterestRateIndexFixingDate($X$9,AC288,trigger),TRUE,trigger)</f>
        <v>1.5757567170862317E-2</v>
      </c>
      <c r="AI288" s="52">
        <f t="shared" si="28"/>
        <v>-0.41980693229519417</v>
      </c>
      <c r="AJ288" s="52">
        <f t="shared" si="29"/>
        <v>1.0026712775427928</v>
      </c>
      <c r="BC288" s="45">
        <f>_xll.qlCalendarAdvance(calendar,BC287,"1D",,,trigger)</f>
        <v>42684</v>
      </c>
      <c r="BD288" s="49">
        <f>_xll.qlTenorBasisForwardRate($X$17,BC288,_xll.ohTrigger(trigger,$X$24))</f>
        <v>5.5037811170080412E-4</v>
      </c>
      <c r="BE288" s="49">
        <f>_xll.qlTenorBasisForwardRate($X$17,BC288,_xll.ohTrigger(trigger,$X$24))*_xll.qlInterpolationInterpolate($AJ$1,BC288,,trigger)</f>
        <v>5.003904558494209E-4</v>
      </c>
      <c r="BF288" s="49">
        <f>_xll.qlIndexFixing($X$9,_xll.qlInterestRateIndexFixingDate($X$9,BC288,trigger),TRUE,trigger)</f>
        <v>5.0185380353186043E-4</v>
      </c>
      <c r="BG288" s="104">
        <f t="shared" si="30"/>
        <v>-0.48524308168943692</v>
      </c>
    </row>
    <row r="289" spans="27:59" x14ac:dyDescent="0.2">
      <c r="AA289" s="1">
        <f t="shared" si="31"/>
        <v>286</v>
      </c>
      <c r="AB289" s="44" t="str">
        <f t="shared" si="32"/>
        <v>286M</v>
      </c>
      <c r="AC289" s="45">
        <f>_xll.qlCalendarAdvance(calendar,$AC$3,AB289,,,trigger)</f>
        <v>50984</v>
      </c>
      <c r="AD289" s="45">
        <f>_xll.qlInterestRateIndexMaturity($X$9,AC289,trigger)</f>
        <v>51168</v>
      </c>
      <c r="AE289" s="49">
        <f>_xll.qlTenorBasisValue($X$17,AC289,_xll.ohTrigger(trigger,$X$24))</f>
        <v>4.2770843353950991E-4</v>
      </c>
      <c r="AF289" s="49">
        <f>_xll.qlTenorBasisForwardRate($X$17,AC289,_xll.ohTrigger(trigger,$X$24))</f>
        <v>1.568279824456113E-2</v>
      </c>
      <c r="AG289" s="49">
        <f>_xll.qlTenorBasisForwardRate2($X$17,AC289,AD289,_xll.ohTrigger(trigger,$X$24))</f>
        <v>1.568279824456113E-2</v>
      </c>
      <c r="AH289" s="49">
        <f>_xll.qlIndexFixing($X$9,_xll.qlInterestRateIndexFixingDate($X$9,AC289,trigger),TRUE,trigger)</f>
        <v>1.5729421098663311E-2</v>
      </c>
      <c r="AI289" s="52">
        <f t="shared" si="28"/>
        <v>-0.46622854102180977</v>
      </c>
      <c r="AJ289" s="52">
        <f t="shared" si="29"/>
        <v>1.0029728657714736</v>
      </c>
      <c r="BC289" s="45">
        <f>_xll.qlCalendarAdvance(calendar,BC288,"1D",,,trigger)</f>
        <v>42685</v>
      </c>
      <c r="BD289" s="49">
        <f>_xll.qlTenorBasisForwardRate($X$17,BC289,_xll.ohTrigger(trigger,$X$24))</f>
        <v>5.5315641254013895E-4</v>
      </c>
      <c r="BE289" s="49">
        <f>_xll.qlTenorBasisForwardRate($X$17,BC289,_xll.ohTrigger(trigger,$X$24))*_xll.qlInterpolationInterpolate($AJ$1,BC289,,trigger)</f>
        <v>5.0296798209991853E-4</v>
      </c>
      <c r="BF289" s="49">
        <f>_xll.qlIndexFixing($X$9,_xll.qlInterestRateIndexFixingDate($X$9,BC289,trigger),TRUE,trigger)</f>
        <v>5.0442686833352768E-4</v>
      </c>
      <c r="BG289" s="104">
        <f t="shared" si="30"/>
        <v>-0.48729544206611269</v>
      </c>
    </row>
    <row r="290" spans="27:59" x14ac:dyDescent="0.2">
      <c r="AA290" s="1">
        <f t="shared" si="31"/>
        <v>287</v>
      </c>
      <c r="AB290" s="44" t="str">
        <f t="shared" si="32"/>
        <v>287M</v>
      </c>
      <c r="AC290" s="45">
        <f>_xll.qlCalendarAdvance(calendar,$AC$3,AB290,,,trigger)</f>
        <v>51015</v>
      </c>
      <c r="AD290" s="45">
        <f>_xll.qlInterestRateIndexMaturity($X$9,AC290,trigger)</f>
        <v>51197</v>
      </c>
      <c r="AE290" s="49">
        <f>_xll.qlTenorBasisValue($X$17,AC290,_xll.ohTrigger(trigger,$X$24))</f>
        <v>4.244191189998776E-4</v>
      </c>
      <c r="AF290" s="49">
        <f>_xll.qlTenorBasisForwardRate($X$17,AC290,_xll.ohTrigger(trigger,$X$24))</f>
        <v>1.5648912104263838E-2</v>
      </c>
      <c r="AG290" s="49">
        <f>_xll.qlTenorBasisForwardRate2($X$17,AC290,AD290,_xll.ohTrigger(trigger,$X$24))</f>
        <v>1.5648912104263838E-2</v>
      </c>
      <c r="AH290" s="49">
        <f>_xll.qlIndexFixing($X$9,_xll.qlInterestRateIndexFixingDate($X$9,AC290,trigger),TRUE,trigger)</f>
        <v>1.5700490564170902E-2</v>
      </c>
      <c r="AI290" s="52">
        <f t="shared" si="28"/>
        <v>-0.51578459907063867</v>
      </c>
      <c r="AJ290" s="52">
        <f t="shared" si="29"/>
        <v>1.0032959773537875</v>
      </c>
      <c r="BC290" s="45">
        <f>_xll.qlCalendarAdvance(calendar,BC289,"1D",,,trigger)</f>
        <v>42688</v>
      </c>
      <c r="BD290" s="49">
        <f>_xll.qlTenorBasisForwardRate($X$17,BC290,_xll.ohTrigger(trigger,$X$24))</f>
        <v>5.6297776156548091E-4</v>
      </c>
      <c r="BE290" s="49">
        <f>_xll.qlTenorBasisForwardRate($X$17,BC290,_xll.ohTrigger(trigger,$X$24))*_xll.qlInterpolationInterpolate($AJ$1,BC290,,trigger)</f>
        <v>5.1205566401432722E-4</v>
      </c>
      <c r="BF290" s="49">
        <f>_xll.qlIndexFixing($X$9,_xll.qlInterestRateIndexFixingDate($X$9,BC290,trigger),TRUE,trigger)</f>
        <v>5.1188576664890377E-4</v>
      </c>
      <c r="BG290" s="104">
        <f t="shared" si="30"/>
        <v>-0.51091994916577144</v>
      </c>
    </row>
    <row r="291" spans="27:59" x14ac:dyDescent="0.2">
      <c r="AA291" s="1">
        <f t="shared" si="31"/>
        <v>288</v>
      </c>
      <c r="AB291" s="44" t="str">
        <f t="shared" si="32"/>
        <v>288M</v>
      </c>
      <c r="AC291" s="45">
        <f>_xll.qlCalendarAdvance(calendar,$AC$3,AB291,,,trigger)</f>
        <v>51046</v>
      </c>
      <c r="AD291" s="45">
        <f>_xll.qlInterestRateIndexMaturity($X$9,AC291,trigger)</f>
        <v>51229</v>
      </c>
      <c r="AE291" s="49">
        <f>_xll.qlTenorBasisValue($X$17,AC291,_xll.ohTrigger(trigger,$X$24))</f>
        <v>4.2117047791838017E-4</v>
      </c>
      <c r="AF291" s="49">
        <f>_xll.qlTenorBasisForwardRate($X$17,AC291,_xll.ohTrigger(trigger,$X$24))</f>
        <v>1.5615229698367547E-2</v>
      </c>
      <c r="AG291" s="49">
        <f>_xll.qlTenorBasisForwardRate2($X$17,AC291,AD291,_xll.ohTrigger(trigger,$X$24))</f>
        <v>1.5615229698367547E-2</v>
      </c>
      <c r="AH291" s="49">
        <f>_xll.qlIndexFixing($X$9,_xll.qlInterestRateIndexFixingDate($X$9,AC291,trigger),TRUE,trigger)</f>
        <v>1.5672206383871831E-2</v>
      </c>
      <c r="AI291" s="52">
        <f t="shared" si="28"/>
        <v>-0.56976685504283797</v>
      </c>
      <c r="AJ291" s="52">
        <f t="shared" si="29"/>
        <v>1.0036487894577844</v>
      </c>
      <c r="BC291" s="45">
        <f>_xll.qlCalendarAdvance(calendar,BC290,"1D",,,trigger)</f>
        <v>42689</v>
      </c>
      <c r="BD291" s="49">
        <f>_xll.qlTenorBasisForwardRate($X$17,BC291,_xll.ohTrigger(trigger,$X$24))</f>
        <v>5.6433521304508148E-4</v>
      </c>
      <c r="BE291" s="49">
        <f>_xll.qlTenorBasisForwardRate($X$17,BC291,_xll.ohTrigger(trigger,$X$24))*_xll.qlInterpolationInterpolate($AJ$1,BC291,,trigger)</f>
        <v>5.1334293659073787E-4</v>
      </c>
      <c r="BF291" s="49">
        <f>_xll.qlIndexFixing($X$9,_xll.qlInterestRateIndexFixingDate($X$9,BC291,trigger),TRUE,trigger)</f>
        <v>5.1452458661141627E-4</v>
      </c>
      <c r="BG291" s="104">
        <f t="shared" si="30"/>
        <v>-0.49810626433665206</v>
      </c>
    </row>
    <row r="292" spans="27:59" x14ac:dyDescent="0.2">
      <c r="AA292" s="1">
        <f t="shared" si="31"/>
        <v>289</v>
      </c>
      <c r="AB292" s="44" t="str">
        <f t="shared" si="32"/>
        <v>289M</v>
      </c>
      <c r="AC292" s="45">
        <f>_xll.qlCalendarAdvance(calendar,$AC$3,AB292,,,trigger)</f>
        <v>51076</v>
      </c>
      <c r="AD292" s="45">
        <f>_xll.qlInterestRateIndexMaturity($X$9,AC292,trigger)</f>
        <v>51258</v>
      </c>
      <c r="AE292" s="49">
        <f>_xll.qlTenorBasisValue($X$17,AC292,_xll.ohTrigger(trigger,$X$24))</f>
        <v>4.1806493677089165E-4</v>
      </c>
      <c r="AF292" s="49">
        <f>_xll.qlTenorBasisForwardRate($X$17,AC292,_xll.ohTrigger(trigger,$X$24))</f>
        <v>1.5583755179126768E-2</v>
      </c>
      <c r="AG292" s="49">
        <f>_xll.qlTenorBasisForwardRate2($X$17,AC292,AD292,_xll.ohTrigger(trigger,$X$24))</f>
        <v>1.5583755179126768E-2</v>
      </c>
      <c r="AH292" s="49">
        <f>_xll.qlIndexFixing($X$9,_xll.qlInterestRateIndexFixingDate($X$9,AC292,trigger),TRUE,trigger)</f>
        <v>1.5645944121851035E-2</v>
      </c>
      <c r="AI292" s="52">
        <f t="shared" si="28"/>
        <v>-0.62188942724266183</v>
      </c>
      <c r="AJ292" s="52">
        <f t="shared" si="29"/>
        <v>1.0039906262649432</v>
      </c>
      <c r="BC292" s="45">
        <f>_xll.qlCalendarAdvance(calendar,BC291,"1D",,,trigger)</f>
        <v>42690</v>
      </c>
      <c r="BD292" s="49">
        <f>_xll.qlTenorBasisForwardRate($X$17,BC292,_xll.ohTrigger(trigger,$X$24))</f>
        <v>5.6714643302983696E-4</v>
      </c>
      <c r="BE292" s="49">
        <f>_xll.qlTenorBasisForwardRate($X$17,BC292,_xll.ohTrigger(trigger,$X$24))*_xll.qlInterpolationInterpolate($AJ$1,BC292,,trigger)</f>
        <v>5.1595300644582248E-4</v>
      </c>
      <c r="BF292" s="49">
        <f>_xll.qlIndexFixing($X$9,_xll.qlInterestRateIndexFixingDate($X$9,BC292,trigger),TRUE,trigger)</f>
        <v>5.1701861647934777E-4</v>
      </c>
      <c r="BG292" s="104">
        <f t="shared" si="30"/>
        <v>-0.5012781655048919</v>
      </c>
    </row>
    <row r="293" spans="27:59" x14ac:dyDescent="0.2">
      <c r="AA293" s="1">
        <f t="shared" si="31"/>
        <v>290</v>
      </c>
      <c r="AB293" s="44" t="str">
        <f t="shared" si="32"/>
        <v>290M</v>
      </c>
      <c r="AC293" s="45">
        <f>_xll.qlCalendarAdvance(calendar,$AC$3,AB293,,,trigger)</f>
        <v>51106</v>
      </c>
      <c r="AD293" s="45">
        <f>_xll.qlInterestRateIndexMaturity($X$9,AC293,trigger)</f>
        <v>51291</v>
      </c>
      <c r="AE293" s="49">
        <f>_xll.qlTenorBasisValue($X$17,AC293,_xll.ohTrigger(trigger,$X$24))</f>
        <v>4.1499666599941029E-4</v>
      </c>
      <c r="AF293" s="49">
        <f>_xll.qlTenorBasisForwardRate($X$17,AC293,_xll.ohTrigger(trigger,$X$24))</f>
        <v>1.5552362193888286E-2</v>
      </c>
      <c r="AG293" s="49">
        <f>_xll.qlTenorBasisForwardRate2($X$17,AC293,AD293,_xll.ohTrigger(trigger,$X$24))</f>
        <v>1.5552362193888286E-2</v>
      </c>
      <c r="AH293" s="49">
        <f>_xll.qlIndexFixing($X$9,_xll.qlInterestRateIndexFixingDate($X$9,AC293,trigger),TRUE,trigger)</f>
        <v>1.562031856067031E-2</v>
      </c>
      <c r="AI293" s="52">
        <f t="shared" si="28"/>
        <v>-0.67956366782024114</v>
      </c>
      <c r="AJ293" s="52">
        <f t="shared" si="29"/>
        <v>1.0043695205869581</v>
      </c>
      <c r="BC293" s="45">
        <f>_xll.qlCalendarAdvance(calendar,BC292,"1D",,,trigger)</f>
        <v>42691</v>
      </c>
      <c r="BD293" s="49">
        <f>_xll.qlTenorBasisForwardRate($X$17,BC293,_xll.ohTrigger(trigger,$X$24))</f>
        <v>5.6996430918148072E-4</v>
      </c>
      <c r="BE293" s="49">
        <f>_xll.qlTenorBasisForwardRate($X$17,BC293,_xll.ohTrigger(trigger,$X$24))*_xll.qlInterpolationInterpolate($AJ$1,BC293,,trigger)</f>
        <v>5.1856965636469608E-4</v>
      </c>
      <c r="BF293" s="49">
        <f>_xll.qlIndexFixing($X$9,_xll.qlInterestRateIndexFixingDate($X$9,BC293,trigger),TRUE,trigger)</f>
        <v>5.1950778074455202E-4</v>
      </c>
      <c r="BG293" s="104">
        <f t="shared" si="30"/>
        <v>-0.50456528436928705</v>
      </c>
    </row>
    <row r="294" spans="27:59" x14ac:dyDescent="0.2">
      <c r="AA294" s="1">
        <f t="shared" si="31"/>
        <v>291</v>
      </c>
      <c r="AB294" s="44" t="str">
        <f t="shared" si="32"/>
        <v>291M</v>
      </c>
      <c r="AC294" s="45">
        <f>_xll.qlCalendarAdvance(calendar,$AC$3,AB294,,,trigger)</f>
        <v>51137</v>
      </c>
      <c r="AD294" s="45">
        <f>_xll.qlInterestRateIndexMaturity($X$9,AC294,trigger)</f>
        <v>51319</v>
      </c>
      <c r="AE294" s="49">
        <f>_xll.qlTenorBasisValue($X$17,AC294,_xll.ohTrigger(trigger,$X$24))</f>
        <v>4.1186485034989614E-4</v>
      </c>
      <c r="AF294" s="49">
        <f>_xll.qlTenorBasisForwardRate($X$17,AC294,_xll.ohTrigger(trigger,$X$24))</f>
        <v>1.5521689307656792E-2</v>
      </c>
      <c r="AG294" s="49">
        <f>_xll.qlTenorBasisForwardRate2($X$17,AC294,AD294,_xll.ohTrigger(trigger,$X$24))</f>
        <v>1.5521689307656792E-2</v>
      </c>
      <c r="AH294" s="49">
        <f>_xll.qlIndexFixing($X$9,_xll.qlInterestRateIndexFixingDate($X$9,AC294,trigger),TRUE,trigger)</f>
        <v>1.559518113509583E-2</v>
      </c>
      <c r="AI294" s="52">
        <f t="shared" si="28"/>
        <v>-0.73491827439037605</v>
      </c>
      <c r="AJ294" s="52">
        <f t="shared" si="29"/>
        <v>1.0047347827921529</v>
      </c>
      <c r="BC294" s="45">
        <f>_xll.qlCalendarAdvance(calendar,BC293,"1D",,,trigger)</f>
        <v>42692</v>
      </c>
      <c r="BD294" s="49">
        <f>_xll.qlTenorBasisForwardRate($X$17,BC294,_xll.ohTrigger(trigger,$X$24))</f>
        <v>5.727888656124377E-4</v>
      </c>
      <c r="BE294" s="49">
        <f>_xll.qlTenorBasisForwardRate($X$17,BC294,_xll.ohTrigger(trigger,$X$24))*_xll.qlInterpolationInterpolate($AJ$1,BC294,,trigger)</f>
        <v>5.2119291014913322E-4</v>
      </c>
      <c r="BF294" s="49">
        <f>_xll.qlIndexFixing($X$9,_xll.qlInterestRateIndexFixingDate($X$9,BC294,trigger),TRUE,trigger)</f>
        <v>5.2199572657931671E-4</v>
      </c>
      <c r="BG294" s="104">
        <f t="shared" si="30"/>
        <v>-0.50793139033120993</v>
      </c>
    </row>
    <row r="295" spans="27:59" x14ac:dyDescent="0.2">
      <c r="AA295" s="1">
        <f t="shared" si="31"/>
        <v>292</v>
      </c>
      <c r="AB295" s="44" t="str">
        <f t="shared" si="32"/>
        <v>292M</v>
      </c>
      <c r="AC295" s="45">
        <f>_xll.qlCalendarAdvance(calendar,$AC$3,AB295,,,trigger)</f>
        <v>51168</v>
      </c>
      <c r="AD295" s="45">
        <f>_xll.qlInterestRateIndexMaturity($X$9,AC295,trigger)</f>
        <v>51350</v>
      </c>
      <c r="AE295" s="49">
        <f>_xll.qlTenorBasisValue($X$17,AC295,_xll.ohTrigger(trigger,$X$24))</f>
        <v>4.0877196858338271E-4</v>
      </c>
      <c r="AF295" s="49">
        <f>_xll.qlTenorBasisForwardRate($X$17,AC295,_xll.ohTrigger(trigger,$X$24))</f>
        <v>1.5491331060953479E-2</v>
      </c>
      <c r="AG295" s="49">
        <f>_xll.qlTenorBasisForwardRate2($X$17,AC295,AD295,_xll.ohTrigger(trigger,$X$24))</f>
        <v>1.5491331060953479E-2</v>
      </c>
      <c r="AH295" s="49">
        <f>_xll.qlIndexFixing($X$9,_xll.qlInterestRateIndexFixingDate($X$9,AC295,trigger),TRUE,trigger)</f>
        <v>1.557083339310404E-2</v>
      </c>
      <c r="AI295" s="52">
        <f t="shared" si="28"/>
        <v>-0.79502332150560917</v>
      </c>
      <c r="AJ295" s="52">
        <f t="shared" si="29"/>
        <v>1.0051320530067911</v>
      </c>
      <c r="BC295" s="45">
        <f>_xll.qlCalendarAdvance(calendar,BC294,"1D",,,trigger)</f>
        <v>42695</v>
      </c>
      <c r="BD295" s="49">
        <f>_xll.qlTenorBasisForwardRate($X$17,BC295,_xll.ohTrigger(trigger,$X$24))</f>
        <v>5.8277439135149232E-4</v>
      </c>
      <c r="BE295" s="49">
        <f>_xll.qlTenorBasisForwardRate($X$17,BC295,_xll.ohTrigger(trigger,$X$24))*_xll.qlInterpolationInterpolate($AJ$1,BC295,,trigger)</f>
        <v>5.3044192447360247E-4</v>
      </c>
      <c r="BF295" s="49">
        <f>_xll.qlIndexFixing($X$9,_xll.qlInterestRateIndexFixingDate($X$9,BC295,trigger),TRUE,trigger)</f>
        <v>5.2939753867785365E-4</v>
      </c>
      <c r="BG295" s="104">
        <f t="shared" si="30"/>
        <v>-0.53376852673638675</v>
      </c>
    </row>
    <row r="296" spans="27:59" x14ac:dyDescent="0.2">
      <c r="AA296" s="1">
        <f t="shared" si="31"/>
        <v>293</v>
      </c>
      <c r="AB296" s="44" t="str">
        <f t="shared" si="32"/>
        <v>293M</v>
      </c>
      <c r="AC296" s="45">
        <f>_xll.qlCalendarAdvance(calendar,$AC$3,AB296,,,trigger)</f>
        <v>51197</v>
      </c>
      <c r="AD296" s="45">
        <f>_xll.qlInterestRateIndexMaturity($X$9,AC296,trigger)</f>
        <v>51382</v>
      </c>
      <c r="AE296" s="49">
        <f>_xll.qlTenorBasisValue($X$17,AC296,_xll.ohTrigger(trigger,$X$24))</f>
        <v>4.0591349117183556E-4</v>
      </c>
      <c r="AF296" s="49">
        <f>_xll.qlTenorBasisForwardRate($X$17,AC296,_xll.ohTrigger(trigger,$X$24))</f>
        <v>1.5463271827920767E-2</v>
      </c>
      <c r="AG296" s="49">
        <f>_xll.qlTenorBasisForwardRate2($X$17,AC296,AD296,_xll.ohTrigger(trigger,$X$24))</f>
        <v>1.5463271827920767E-2</v>
      </c>
      <c r="AH296" s="49">
        <f>_xll.qlIndexFixing($X$9,_xll.qlInterestRateIndexFixingDate($X$9,AC296,trigger),TRUE,trigger)</f>
        <v>1.5548883141159354E-2</v>
      </c>
      <c r="AI296" s="52">
        <f t="shared" si="28"/>
        <v>-0.85611313238587172</v>
      </c>
      <c r="AJ296" s="52">
        <f t="shared" si="29"/>
        <v>1.0055364294304137</v>
      </c>
      <c r="BC296" s="45">
        <f>_xll.qlCalendarAdvance(calendar,BC295,"1D",,,trigger)</f>
        <v>42696</v>
      </c>
      <c r="BD296" s="49">
        <f>_xll.qlTenorBasisForwardRate($X$17,BC296,_xll.ohTrigger(trigger,$X$24))</f>
        <v>5.8415437629928115E-4</v>
      </c>
      <c r="BE296" s="49">
        <f>_xll.qlTenorBasisForwardRate($X$17,BC296,_xll.ohTrigger(trigger,$X$24))*_xll.qlInterpolationInterpolate($AJ$1,BC296,,trigger)</f>
        <v>5.3175244022111534E-4</v>
      </c>
      <c r="BF296" s="49">
        <f>_xll.qlIndexFixing($X$9,_xll.qlInterestRateIndexFixingDate($X$9,BC296,trigger),TRUE,trigger)</f>
        <v>5.3200826966698952E-4</v>
      </c>
      <c r="BG296" s="104">
        <f t="shared" si="30"/>
        <v>-0.52146106632291633</v>
      </c>
    </row>
    <row r="297" spans="27:59" x14ac:dyDescent="0.2">
      <c r="AA297" s="1">
        <f t="shared" si="31"/>
        <v>294</v>
      </c>
      <c r="AB297" s="44" t="str">
        <f t="shared" si="32"/>
        <v>294M</v>
      </c>
      <c r="AC297" s="45">
        <f>_xll.qlCalendarAdvance(calendar,$AC$3,AB297,,,trigger)</f>
        <v>51229</v>
      </c>
      <c r="AD297" s="45">
        <f>_xll.qlInterestRateIndexMaturity($X$9,AC297,trigger)</f>
        <v>51412</v>
      </c>
      <c r="AE297" s="49">
        <f>_xll.qlTenorBasisValue($X$17,AC297,_xll.ohTrigger(trigger,$X$24))</f>
        <v>4.0279798925372753E-4</v>
      </c>
      <c r="AF297" s="49">
        <f>_xll.qlTenorBasisForwardRate($X$17,AC297,_xll.ohTrigger(trigger,$X$24))</f>
        <v>1.5433805019297924E-2</v>
      </c>
      <c r="AG297" s="49">
        <f>_xll.qlTenorBasisForwardRate2($X$17,AC297,AD297,_xll.ohTrigger(trigger,$X$24))</f>
        <v>1.5433805019297924E-2</v>
      </c>
      <c r="AH297" s="49">
        <f>_xll.qlIndexFixing($X$9,_xll.qlInterestRateIndexFixingDate($X$9,AC297,trigger),TRUE,trigger)</f>
        <v>1.5525771735854879E-2</v>
      </c>
      <c r="AI297" s="52">
        <f t="shared" si="28"/>
        <v>-0.91966716556955008</v>
      </c>
      <c r="AJ297" s="52">
        <f t="shared" si="29"/>
        <v>1.005958784398401</v>
      </c>
      <c r="BC297" s="45">
        <f>_xll.qlCalendarAdvance(calendar,BC296,"1D",,,trigger)</f>
        <v>42697</v>
      </c>
      <c r="BD297" s="49">
        <f>_xll.qlTenorBasisForwardRate($X$17,BC297,_xll.ohTrigger(trigger,$X$24))</f>
        <v>5.8701269574693005E-4</v>
      </c>
      <c r="BE297" s="49">
        <f>_xll.qlTenorBasisForwardRate($X$17,BC297,_xll.ohTrigger(trigger,$X$24))*_xll.qlInterpolationInterpolate($AJ$1,BC297,,trigger)</f>
        <v>5.3440907061433958E-4</v>
      </c>
      <c r="BF297" s="49">
        <f>_xll.qlIndexFixing($X$9,_xll.qlInterestRateIndexFixingDate($X$9,BC297,trigger),TRUE,trigger)</f>
        <v>5.3454483155349107E-4</v>
      </c>
      <c r="BG297" s="104">
        <f t="shared" si="30"/>
        <v>-0.52467864193438973</v>
      </c>
    </row>
    <row r="298" spans="27:59" x14ac:dyDescent="0.2">
      <c r="AA298" s="1">
        <f t="shared" si="31"/>
        <v>295</v>
      </c>
      <c r="AB298" s="44" t="str">
        <f t="shared" si="32"/>
        <v>295M</v>
      </c>
      <c r="AC298" s="45">
        <f>_xll.qlCalendarAdvance(calendar,$AC$3,AB298,,,trigger)</f>
        <v>51258</v>
      </c>
      <c r="AD298" s="45">
        <f>_xll.qlInterestRateIndexMaturity($X$9,AC298,trigger)</f>
        <v>51442</v>
      </c>
      <c r="AE298" s="49">
        <f>_xll.qlTenorBasisValue($X$17,AC298,_xll.ohTrigger(trigger,$X$24))</f>
        <v>4.0000924028784577E-4</v>
      </c>
      <c r="AF298" s="49">
        <f>_xll.qlTenorBasisForwardRate($X$17,AC298,_xll.ohTrigger(trigger,$X$24))</f>
        <v>1.5407500126587717E-2</v>
      </c>
      <c r="AG298" s="49">
        <f>_xll.qlTenorBasisForwardRate2($X$17,AC298,AD298,_xll.ohTrigger(trigger,$X$24))</f>
        <v>1.5407500126587717E-2</v>
      </c>
      <c r="AH298" s="49">
        <f>_xll.qlIndexFixing($X$9,_xll.qlInterestRateIndexFixingDate($X$9,AC298,trigger),TRUE,trigger)</f>
        <v>1.5505690918481564E-2</v>
      </c>
      <c r="AI298" s="52">
        <f t="shared" si="28"/>
        <v>-0.98190791893847107</v>
      </c>
      <c r="AJ298" s="52">
        <f t="shared" si="29"/>
        <v>1.0063729216996342</v>
      </c>
      <c r="BC298" s="45">
        <f>_xll.qlCalendarAdvance(calendar,BC297,"1D",,,trigger)</f>
        <v>42698</v>
      </c>
      <c r="BD298" s="49">
        <f>_xll.qlTenorBasisForwardRate($X$17,BC298,_xll.ohTrigger(trigger,$X$24))</f>
        <v>5.8987784011664275E-4</v>
      </c>
      <c r="BE298" s="49">
        <f>_xll.qlTenorBasisForwardRate($X$17,BC298,_xll.ohTrigger(trigger,$X$24))*_xll.qlInterpolationInterpolate($AJ$1,BC298,,trigger)</f>
        <v>5.3707244784361168E-4</v>
      </c>
      <c r="BF298" s="49">
        <f>_xll.qlIndexFixing($X$9,_xll.qlInterestRateIndexFixingDate($X$9,BC298,trigger),TRUE,trigger)</f>
        <v>5.3710205842220438E-4</v>
      </c>
      <c r="BG298" s="104">
        <f t="shared" si="30"/>
        <v>-0.52775781694438373</v>
      </c>
    </row>
    <row r="299" spans="27:59" x14ac:dyDescent="0.2">
      <c r="AA299" s="1">
        <f t="shared" si="31"/>
        <v>296</v>
      </c>
      <c r="AB299" s="44" t="str">
        <f t="shared" si="32"/>
        <v>296M</v>
      </c>
      <c r="AC299" s="45">
        <f>_xll.qlCalendarAdvance(calendar,$AC$3,AB299,,,trigger)</f>
        <v>51291</v>
      </c>
      <c r="AD299" s="45">
        <f>_xll.qlInterestRateIndexMaturity($X$9,AC299,trigger)</f>
        <v>51474</v>
      </c>
      <c r="AE299" s="49">
        <f>_xll.qlTenorBasisValue($X$17,AC299,_xll.ohTrigger(trigger,$X$24))</f>
        <v>3.9687548641721064E-4</v>
      </c>
      <c r="AF299" s="49">
        <f>_xll.qlTenorBasisForwardRate($X$17,AC299,_xll.ohTrigger(trigger,$X$24))</f>
        <v>1.5378641979490652E-2</v>
      </c>
      <c r="AG299" s="49">
        <f>_xll.qlTenorBasisForwardRate2($X$17,AC299,AD299,_xll.ohTrigger(trigger,$X$24))</f>
        <v>1.5378641979490652E-2</v>
      </c>
      <c r="AH299" s="49">
        <f>_xll.qlIndexFixing($X$9,_xll.qlInterestRateIndexFixingDate($X$9,AC299,trigger),TRUE,trigger)</f>
        <v>1.5483792747321702E-2</v>
      </c>
      <c r="AI299" s="52">
        <f t="shared" si="28"/>
        <v>-1.0515076783105051</v>
      </c>
      <c r="AJ299" s="52">
        <f t="shared" si="29"/>
        <v>1.0068374546966685</v>
      </c>
      <c r="BC299" s="45">
        <f>_xll.qlCalendarAdvance(calendar,BC298,"1D",,,trigger)</f>
        <v>42699</v>
      </c>
      <c r="BD299" s="49">
        <f>_xll.qlTenorBasisForwardRate($X$17,BC299,_xll.ohTrigger(trigger,$X$24))</f>
        <v>5.9274983351068663E-4</v>
      </c>
      <c r="BE299" s="49">
        <f>_xll.qlTenorBasisForwardRate($X$17,BC299,_xll.ohTrigger(trigger,$X$24))*_xll.qlInterpolationInterpolate($AJ$1,BC299,,trigger)</f>
        <v>5.3974259576438201E-4</v>
      </c>
      <c r="BF299" s="49">
        <f>_xll.qlIndexFixing($X$9,_xll.qlInterestRateIndexFixingDate($X$9,BC299,trigger),TRUE,trigger)</f>
        <v>5.3968359757481635E-4</v>
      </c>
      <c r="BG299" s="104">
        <f t="shared" si="30"/>
        <v>-0.53066235935870287</v>
      </c>
    </row>
    <row r="300" spans="27:59" x14ac:dyDescent="0.2">
      <c r="AA300" s="1">
        <f t="shared" si="31"/>
        <v>297</v>
      </c>
      <c r="AB300" s="44" t="str">
        <f t="shared" si="32"/>
        <v>297M</v>
      </c>
      <c r="AC300" s="45">
        <f>_xll.qlCalendarAdvance(calendar,$AC$3,AB300,,,trigger)</f>
        <v>51319</v>
      </c>
      <c r="AD300" s="45">
        <f>_xll.qlInterestRateIndexMaturity($X$9,AC300,trigger)</f>
        <v>51503</v>
      </c>
      <c r="AE300" s="49">
        <f>_xll.qlTenorBasisValue($X$17,AC300,_xll.ohTrigger(trigger,$X$24))</f>
        <v>3.942492838325743E-4</v>
      </c>
      <c r="AF300" s="49">
        <f>_xll.qlTenorBasisForwardRate($X$17,AC300,_xll.ohTrigger(trigger,$X$24))</f>
        <v>1.5354703168434913E-2</v>
      </c>
      <c r="AG300" s="49">
        <f>_xll.qlTenorBasisForwardRate2($X$17,AC300,AD300,_xll.ohTrigger(trigger,$X$24))</f>
        <v>1.5354703168434913E-2</v>
      </c>
      <c r="AH300" s="49">
        <f>_xll.qlIndexFixing($X$9,_xll.qlInterestRateIndexFixingDate($X$9,AC300,trigger),TRUE,trigger)</f>
        <v>1.5466008075528623E-2</v>
      </c>
      <c r="AI300" s="52">
        <f t="shared" si="28"/>
        <v>-1.1130490709371048</v>
      </c>
      <c r="AJ300" s="52">
        <f t="shared" si="29"/>
        <v>1.0072489129794786</v>
      </c>
      <c r="BC300" s="45">
        <f>_xll.qlCalendarAdvance(calendar,BC299,"1D",,,trigger)</f>
        <v>42702</v>
      </c>
      <c r="BD300" s="49">
        <f>_xll.qlTenorBasisForwardRate($X$17,BC300,_xll.ohTrigger(trigger,$X$24))</f>
        <v>6.029025165536757E-4</v>
      </c>
      <c r="BE300" s="49">
        <f>_xll.qlTenorBasisForwardRate($X$17,BC300,_xll.ohTrigger(trigger,$X$24))*_xll.qlInterpolationInterpolate($AJ$1,BC300,,trigger)</f>
        <v>5.4915596349965968E-4</v>
      </c>
      <c r="BF300" s="49">
        <f>_xll.qlIndexFixing($X$9,_xll.qlInterestRateIndexFixingDate($X$9,BC300,trigger),TRUE,trigger)</f>
        <v>5.4819873073381814E-4</v>
      </c>
      <c r="BG300" s="104">
        <f t="shared" si="30"/>
        <v>-0.54703785819857553</v>
      </c>
    </row>
    <row r="301" spans="27:59" x14ac:dyDescent="0.2">
      <c r="AA301" s="1">
        <f t="shared" si="31"/>
        <v>298</v>
      </c>
      <c r="AB301" s="44" t="str">
        <f t="shared" si="32"/>
        <v>298M</v>
      </c>
      <c r="AC301" s="45">
        <f>_xll.qlCalendarAdvance(calendar,$AC$3,AB301,,,trigger)</f>
        <v>51350</v>
      </c>
      <c r="AD301" s="45">
        <f>_xll.qlInterestRateIndexMaturity($X$9,AC301,trigger)</f>
        <v>51536</v>
      </c>
      <c r="AE301" s="49">
        <f>_xll.qlTenorBasisValue($X$17,AC301,_xll.ohTrigger(trigger,$X$24))</f>
        <v>3.9137637141046681E-4</v>
      </c>
      <c r="AF301" s="49">
        <f>_xll.qlTenorBasisForwardRate($X$17,AC301,_xll.ohTrigger(trigger,$X$24))</f>
        <v>1.5328935657707843E-2</v>
      </c>
      <c r="AG301" s="49">
        <f>_xll.qlTenorBasisForwardRate2($X$17,AC301,AD301,_xll.ohTrigger(trigger,$X$24))</f>
        <v>1.5328935657707843E-2</v>
      </c>
      <c r="AH301" s="49">
        <f>_xll.qlIndexFixing($X$9,_xll.qlInterestRateIndexFixingDate($X$9,AC301,trigger),TRUE,trigger)</f>
        <v>1.5447126612237872E-2</v>
      </c>
      <c r="AI301" s="52">
        <f t="shared" si="28"/>
        <v>-1.1819095453002859</v>
      </c>
      <c r="AJ301" s="52">
        <f t="shared" si="29"/>
        <v>1.0077103170871879</v>
      </c>
      <c r="BC301" s="45">
        <f>_xll.qlCalendarAdvance(calendar,BC300,"1D",,,trigger)</f>
        <v>42703</v>
      </c>
      <c r="BD301" s="49">
        <f>_xll.qlTenorBasisForwardRate($X$17,BC301,_xll.ohTrigger(trigger,$X$24))</f>
        <v>6.0430677937639934E-4</v>
      </c>
      <c r="BE301" s="49">
        <f>_xll.qlTenorBasisForwardRate($X$17,BC301,_xll.ohTrigger(trigger,$X$24))*_xll.qlInterpolationInterpolate($AJ$1,BC301,,trigger)</f>
        <v>5.504913717867873E-4</v>
      </c>
      <c r="BF301" s="49">
        <f>_xll.qlIndexFixing($X$9,_xll.qlInterestRateIndexFixingDate($X$9,BC301,trigger),TRUE,trigger)</f>
        <v>5.5032582375401417E-4</v>
      </c>
      <c r="BG301" s="104">
        <f t="shared" si="30"/>
        <v>-0.53980955622385174</v>
      </c>
    </row>
    <row r="302" spans="27:59" x14ac:dyDescent="0.2">
      <c r="AA302" s="1">
        <f t="shared" si="31"/>
        <v>299</v>
      </c>
      <c r="AB302" s="44" t="str">
        <f t="shared" si="32"/>
        <v>299M</v>
      </c>
      <c r="AC302" s="45">
        <f>_xll.qlCalendarAdvance(calendar,$AC$3,AB302,,,trigger)</f>
        <v>51382</v>
      </c>
      <c r="AD302" s="45">
        <f>_xll.qlInterestRateIndexMaturity($X$9,AC302,trigger)</f>
        <v>51564</v>
      </c>
      <c r="AE302" s="49">
        <f>_xll.qlTenorBasisValue($X$17,AC302,_xll.ohTrigger(trigger,$X$24))</f>
        <v>3.8844857604863344E-4</v>
      </c>
      <c r="AF302" s="49">
        <f>_xll.qlTenorBasisForwardRate($X$17,AC302,_xll.ohTrigger(trigger,$X$24))</f>
        <v>1.5303580161511522E-2</v>
      </c>
      <c r="AG302" s="49">
        <f>_xll.qlTenorBasisForwardRate2($X$17,AC302,AD302,_xll.ohTrigger(trigger,$X$24))</f>
        <v>1.5303580161511522E-2</v>
      </c>
      <c r="AH302" s="49">
        <f>_xll.qlIndexFixing($X$9,_xll.qlInterestRateIndexFixingDate($X$9,AC302,trigger),TRUE,trigger)</f>
        <v>1.5428123568210382E-2</v>
      </c>
      <c r="AI302" s="52">
        <f t="shared" si="28"/>
        <v>-1.2454340669885988</v>
      </c>
      <c r="AJ302" s="52">
        <f t="shared" si="29"/>
        <v>1.0081381876256699</v>
      </c>
      <c r="BC302" s="45">
        <f>_xll.qlCalendarAdvance(calendar,BC301,"1D",,,trigger)</f>
        <v>42704</v>
      </c>
      <c r="BD302" s="49">
        <f>_xll.qlTenorBasisForwardRate($X$17,BC302,_xll.ohTrigger(trigger,$X$24))</f>
        <v>6.0871544742219783E-4</v>
      </c>
      <c r="BE302" s="49">
        <f>_xll.qlTenorBasisForwardRate($X$17,BC302,_xll.ohTrigger(trigger,$X$24))*_xll.qlInterpolationInterpolate($AJ$1,BC302,,trigger)</f>
        <v>5.5456417547237026E-4</v>
      </c>
      <c r="BF302" s="49">
        <f>_xll.qlIndexFixing($X$9,_xll.qlInterestRateIndexFixingDate($X$9,BC302,trigger),TRUE,trigger)</f>
        <v>5.5398144348158733E-4</v>
      </c>
      <c r="BG302" s="104">
        <f t="shared" si="30"/>
        <v>-0.54734003940610498</v>
      </c>
    </row>
    <row r="303" spans="27:59" x14ac:dyDescent="0.2">
      <c r="AA303" s="1">
        <f t="shared" si="31"/>
        <v>300</v>
      </c>
      <c r="AB303" s="44" t="str">
        <f t="shared" si="32"/>
        <v>300M</v>
      </c>
      <c r="AC303" s="45">
        <f>_xll.qlCalendarAdvance(calendar,$AC$3,AB303,,,trigger)</f>
        <v>51411</v>
      </c>
      <c r="AD303" s="45">
        <f>_xll.qlInterestRateIndexMaturity($X$9,AC303,trigger)</f>
        <v>51593</v>
      </c>
      <c r="AE303" s="49">
        <f>_xll.qlTenorBasisValue($X$17,AC303,_xll.ohTrigger(trigger,$X$24))</f>
        <v>3.8582805181119873E-4</v>
      </c>
      <c r="AF303" s="49">
        <f>_xll.qlTenorBasisForwardRate($X$17,AC303,_xll.ohTrigger(trigger,$X$24))</f>
        <v>1.528110834917135E-2</v>
      </c>
      <c r="AG303" s="49">
        <f>_xll.qlTenorBasisForwardRate2($X$17,AC303,AD303,_xll.ohTrigger(trigger,$X$24))</f>
        <v>1.528110834917135E-2</v>
      </c>
      <c r="AH303" s="49">
        <f>_xll.qlIndexFixing($X$9,_xll.qlInterestRateIndexFixingDate($X$9,AC303,trigger),TRUE,trigger)</f>
        <v>1.5411663867563973E-2</v>
      </c>
      <c r="AI303" s="52">
        <f t="shared" si="28"/>
        <v>-1.3055551839262318</v>
      </c>
      <c r="AJ303" s="52">
        <f t="shared" si="29"/>
        <v>1.0085435896015817</v>
      </c>
      <c r="BC303" s="45">
        <f>_xll.qlCalendarAdvance(calendar,BC302,"1D",,,trigger)</f>
        <v>42705</v>
      </c>
      <c r="BD303" s="49">
        <f>_xll.qlTenorBasisForwardRate($X$17,BC303,_xll.ohTrigger(trigger,$X$24))</f>
        <v>6.1163237239409047E-4</v>
      </c>
      <c r="BE303" s="49">
        <f>_xll.qlTenorBasisForwardRate($X$17,BC303,_xll.ohTrigger(trigger,$X$24))*_xll.qlInterpolationInterpolate($AJ$1,BC303,,trigger)</f>
        <v>5.5727862426888585E-4</v>
      </c>
      <c r="BF303" s="49">
        <f>_xll.qlIndexFixing($X$9,_xll.qlInterestRateIndexFixingDate($X$9,BC303,trigger),TRUE,trigger)</f>
        <v>5.5695942752732094E-4</v>
      </c>
      <c r="BG303" s="104">
        <f t="shared" si="30"/>
        <v>-0.54672944866769535</v>
      </c>
    </row>
    <row r="304" spans="27:59" x14ac:dyDescent="0.2">
      <c r="AA304" s="1">
        <f t="shared" si="31"/>
        <v>301</v>
      </c>
      <c r="AB304" s="44" t="str">
        <f t="shared" si="32"/>
        <v>301M</v>
      </c>
      <c r="AC304" s="45">
        <f>_xll.qlCalendarAdvance(calendar,$AC$3,AB304,,,trigger)</f>
        <v>51442</v>
      </c>
      <c r="AD304" s="45">
        <f>_xll.qlInterestRateIndexMaturity($X$9,AC304,trigger)</f>
        <v>51623</v>
      </c>
      <c r="AE304" s="49">
        <f>_xll.qlTenorBasisValue($X$17,AC304,_xll.ohTrigger(trigger,$X$24))</f>
        <v>3.8306089211427997E-4</v>
      </c>
      <c r="AF304" s="49">
        <f>_xll.qlTenorBasisForwardRate($X$17,AC304,_xll.ohTrigger(trigger,$X$24))</f>
        <v>1.5257916069410567E-2</v>
      </c>
      <c r="AG304" s="49">
        <f>_xll.qlTenorBasisForwardRate2($X$17,AC304,AD304,_xll.ohTrigger(trigger,$X$24))</f>
        <v>1.5257916069410567E-2</v>
      </c>
      <c r="AH304" s="49">
        <f>_xll.qlIndexFixing($X$9,_xll.qlInterestRateIndexFixingDate($X$9,AC304,trigger),TRUE,trigger)</f>
        <v>1.5394591814512245E-2</v>
      </c>
      <c r="AI304" s="52">
        <f t="shared" si="28"/>
        <v>-1.3667574510167757</v>
      </c>
      <c r="AJ304" s="52">
        <f t="shared" si="29"/>
        <v>1.0089576941228355</v>
      </c>
      <c r="BC304" s="45">
        <f>_xll.qlCalendarAdvance(calendar,BC303,"1D",,,trigger)</f>
        <v>42706</v>
      </c>
      <c r="BD304" s="49">
        <f>_xll.qlTenorBasisForwardRate($X$17,BC304,_xll.ohTrigger(trigger,$X$24))</f>
        <v>6.1455630235641696E-4</v>
      </c>
      <c r="BE304" s="49">
        <f>_xll.qlTenorBasisForwardRate($X$17,BC304,_xll.ohTrigger(trigger,$X$24))*_xll.qlInterpolationInterpolate($AJ$1,BC304,,trigger)</f>
        <v>5.599999999998036E-4</v>
      </c>
      <c r="BF304" s="49">
        <f>_xll.qlIndexFixing($X$9,_xll.qlInterestRateIndexFixingDate($X$9,BC304,trigger),TRUE,trigger)</f>
        <v>5.599999999998036E-4</v>
      </c>
      <c r="BG304" s="104">
        <f t="shared" si="30"/>
        <v>-0.54556302356613362</v>
      </c>
    </row>
    <row r="305" spans="27:59" x14ac:dyDescent="0.2">
      <c r="AA305" s="1">
        <f t="shared" si="31"/>
        <v>302</v>
      </c>
      <c r="AB305" s="44" t="str">
        <f t="shared" si="32"/>
        <v>302M</v>
      </c>
      <c r="AC305" s="45">
        <f>_xll.qlCalendarAdvance(calendar,$AC$3,AB305,,,trigger)</f>
        <v>51473</v>
      </c>
      <c r="AD305" s="45">
        <f>_xll.qlInterestRateIndexMaturity($X$9,AC305,trigger)</f>
        <v>51655</v>
      </c>
      <c r="AE305" s="49">
        <f>_xll.qlTenorBasisValue($X$17,AC305,_xll.ohTrigger(trigger,$X$24))</f>
        <v>3.8032856735739759E-4</v>
      </c>
      <c r="AF305" s="49">
        <f>_xll.qlTenorBasisForwardRate($X$17,AC305,_xll.ohTrigger(trigger,$X$24))</f>
        <v>1.5235482293454051E-2</v>
      </c>
      <c r="AG305" s="49">
        <f>_xll.qlTenorBasisForwardRate2($X$17,AC305,AD305,_xll.ohTrigger(trigger,$X$24))</f>
        <v>1.5235482293454051E-2</v>
      </c>
      <c r="AH305" s="49">
        <f>_xll.qlIndexFixing($X$9,_xll.qlInterestRateIndexFixingDate($X$9,AC305,trigger),TRUE,trigger)</f>
        <v>1.5378257477112703E-2</v>
      </c>
      <c r="AI305" s="52">
        <f t="shared" si="28"/>
        <v>-1.4277518365865203</v>
      </c>
      <c r="AJ305" s="52">
        <f t="shared" si="29"/>
        <v>1.0093712283542213</v>
      </c>
      <c r="BC305" s="45">
        <f>_xll.qlCalendarAdvance(calendar,BC304,"1D",,,trigger)</f>
        <v>42709</v>
      </c>
      <c r="BD305" s="49">
        <f>_xll.qlTenorBasisForwardRate($X$17,BC305,_xll.ohTrigger(trigger,$X$24))</f>
        <v>6.2337036189315503E-4</v>
      </c>
      <c r="BE305" s="49">
        <f>_xll.qlTenorBasisForwardRate($X$17,BC305,_xll.ohTrigger(trigger,$X$24))*_xll.qlInterpolationInterpolate($AJ$1,BC305,,trigger)</f>
        <v>5.7030845205386152E-4</v>
      </c>
      <c r="BF305" s="49">
        <f>_xll.qlIndexFixing($X$9,_xll.qlInterestRateIndexFixingDate($X$9,BC305,trigger),TRUE,trigger)</f>
        <v>5.6950467015139073E-4</v>
      </c>
      <c r="BG305" s="104">
        <f t="shared" si="30"/>
        <v>-0.53865691741764288</v>
      </c>
    </row>
    <row r="306" spans="27:59" x14ac:dyDescent="0.2">
      <c r="AA306" s="1">
        <f t="shared" si="31"/>
        <v>303</v>
      </c>
      <c r="AB306" s="44" t="str">
        <f t="shared" si="32"/>
        <v>303M</v>
      </c>
      <c r="AC306" s="45">
        <f>_xll.qlCalendarAdvance(calendar,$AC$3,AB306,,,trigger)</f>
        <v>51503</v>
      </c>
      <c r="AD306" s="45">
        <f>_xll.qlInterestRateIndexMaturity($X$9,AC306,trigger)</f>
        <v>51684</v>
      </c>
      <c r="AE306" s="49">
        <f>_xll.qlTenorBasisValue($X$17,AC306,_xll.ohTrigger(trigger,$X$24))</f>
        <v>3.7771717584708805E-4</v>
      </c>
      <c r="AF306" s="49">
        <f>_xll.qlTenorBasisForwardRate($X$17,AC306,_xll.ohTrigger(trigger,$X$24))</f>
        <v>1.521459584288194E-2</v>
      </c>
      <c r="AG306" s="49">
        <f>_xll.qlTenorBasisForwardRate2($X$17,AC306,AD306,_xll.ohTrigger(trigger,$X$24))</f>
        <v>1.521459584288194E-2</v>
      </c>
      <c r="AH306" s="49">
        <f>_xll.qlIndexFixing($X$9,_xll.qlInterestRateIndexFixingDate($X$9,AC306,trigger),TRUE,trigger)</f>
        <v>1.5362870293128678E-2</v>
      </c>
      <c r="AI306" s="52">
        <f t="shared" si="28"/>
        <v>-1.4827445024673778</v>
      </c>
      <c r="AJ306" s="52">
        <f t="shared" si="29"/>
        <v>1.0097455398604036</v>
      </c>
      <c r="BC306" s="45">
        <f>_xll.qlCalendarAdvance(calendar,BC305,"1D",,,trigger)</f>
        <v>42710</v>
      </c>
      <c r="BD306" s="49">
        <f>_xll.qlTenorBasisForwardRate($X$17,BC306,_xll.ohTrigger(trigger,$X$24))</f>
        <v>6.2632255152129783E-4</v>
      </c>
      <c r="BE306" s="49">
        <f>_xll.qlTenorBasisForwardRate($X$17,BC306,_xll.ohTrigger(trigger,$X$24))*_xll.qlInterpolationInterpolate($AJ$1,BC306,,trigger)</f>
        <v>5.7377189170170666E-4</v>
      </c>
      <c r="BF306" s="49">
        <f>_xll.qlIndexFixing($X$9,_xll.qlInterestRateIndexFixingDate($X$9,BC306,trigger),TRUE,trigger)</f>
        <v>5.7279233218060076E-4</v>
      </c>
      <c r="BG306" s="104">
        <f t="shared" si="30"/>
        <v>-0.53530219340697061</v>
      </c>
    </row>
    <row r="307" spans="27:59" x14ac:dyDescent="0.2">
      <c r="AA307" s="1">
        <f t="shared" si="31"/>
        <v>304</v>
      </c>
      <c r="AB307" s="44" t="str">
        <f t="shared" si="32"/>
        <v>304M</v>
      </c>
      <c r="AC307" s="45">
        <f>_xll.qlCalendarAdvance(calendar,$AC$3,AB307,,,trigger)</f>
        <v>51536</v>
      </c>
      <c r="AD307" s="45">
        <f>_xll.qlInterestRateIndexMaturity($X$9,AC307,trigger)</f>
        <v>51718</v>
      </c>
      <c r="AE307" s="49">
        <f>_xll.qlTenorBasisValue($X$17,AC307,_xll.ohTrigger(trigger,$X$24))</f>
        <v>3.7488147116096656E-4</v>
      </c>
      <c r="AF307" s="49">
        <f>_xll.qlTenorBasisForwardRate($X$17,AC307,_xll.ohTrigger(trigger,$X$24))</f>
        <v>1.5192493372927411E-2</v>
      </c>
      <c r="AG307" s="49">
        <f>_xll.qlTenorBasisForwardRate2($X$17,AC307,AD307,_xll.ohTrigger(trigger,$X$24))</f>
        <v>1.5192493372927411E-2</v>
      </c>
      <c r="AH307" s="49">
        <f>_xll.qlIndexFixing($X$9,_xll.qlInterestRateIndexFixingDate($X$9,AC307,trigger),TRUE,trigger)</f>
        <v>1.5346775237143456E-2</v>
      </c>
      <c r="AI307" s="52">
        <f t="shared" si="28"/>
        <v>-1.5428186421604511</v>
      </c>
      <c r="AJ307" s="52">
        <f t="shared" si="29"/>
        <v>1.0101551378321463</v>
      </c>
      <c r="BC307" s="45">
        <f>_xll.qlCalendarAdvance(calendar,BC306,"1D",,,trigger)</f>
        <v>42711</v>
      </c>
      <c r="BD307" s="49">
        <f>_xll.qlTenorBasisForwardRate($X$17,BC307,_xll.ohTrigger(trigger,$X$24))</f>
        <v>6.2928186598905996E-4</v>
      </c>
      <c r="BE307" s="49">
        <f>_xll.qlTenorBasisForwardRate($X$17,BC307,_xll.ohTrigger(trigger,$X$24))*_xll.qlInterpolationInterpolate($AJ$1,BC307,,trigger)</f>
        <v>5.7724905560532975E-4</v>
      </c>
      <c r="BF307" s="49">
        <f>_xll.qlIndexFixing($X$9,_xll.qlInterestRateIndexFixingDate($X$9,BC307,trigger),TRUE,trigger)</f>
        <v>5.7613507305503172E-4</v>
      </c>
      <c r="BG307" s="104">
        <f t="shared" si="30"/>
        <v>-0.53146792934028231</v>
      </c>
    </row>
    <row r="308" spans="27:59" x14ac:dyDescent="0.2">
      <c r="AA308" s="1">
        <f t="shared" si="31"/>
        <v>305</v>
      </c>
      <c r="AB308" s="44" t="str">
        <f t="shared" si="32"/>
        <v>305M</v>
      </c>
      <c r="AC308" s="45">
        <f>_xll.qlCalendarAdvance(calendar,$AC$3,AB308,,,trigger)</f>
        <v>51564</v>
      </c>
      <c r="AD308" s="45">
        <f>_xll.qlInterestRateIndexMaturity($X$9,AC308,trigger)</f>
        <v>51748</v>
      </c>
      <c r="AE308" s="49">
        <f>_xll.qlTenorBasisValue($X$17,AC308,_xll.ohTrigger(trigger,$X$24))</f>
        <v>3.7250533424222187E-4</v>
      </c>
      <c r="AF308" s="49">
        <f>_xll.qlTenorBasisForwardRate($X$17,AC308,_xll.ohTrigger(trigger,$X$24))</f>
        <v>1.5174510673489315E-2</v>
      </c>
      <c r="AG308" s="49">
        <f>_xll.qlTenorBasisForwardRate2($X$17,AC308,AD308,_xll.ohTrigger(trigger,$X$24))</f>
        <v>1.5174510673489315E-2</v>
      </c>
      <c r="AH308" s="49">
        <f>_xll.qlIndexFixing($X$9,_xll.qlInterestRateIndexFixingDate($X$9,AC308,trigger),TRUE,trigger)</f>
        <v>1.533378829694413E-2</v>
      </c>
      <c r="AI308" s="52">
        <f t="shared" si="28"/>
        <v>-1.5927762345481489</v>
      </c>
      <c r="AJ308" s="52">
        <f t="shared" si="29"/>
        <v>1.0104963927260653</v>
      </c>
      <c r="BC308" s="45">
        <f>_xll.qlCalendarAdvance(calendar,BC307,"1D",,,trigger)</f>
        <v>42712</v>
      </c>
      <c r="BD308" s="49">
        <f>_xll.qlTenorBasisForwardRate($X$17,BC308,_xll.ohTrigger(trigger,$X$24))</f>
        <v>6.3224832926232571E-4</v>
      </c>
      <c r="BE308" s="49">
        <f>_xll.qlTenorBasisForwardRate($X$17,BC308,_xll.ohTrigger(trigger,$X$24))*_xll.qlInterpolationInterpolate($AJ$1,BC308,,trigger)</f>
        <v>5.8073999180147844E-4</v>
      </c>
      <c r="BF308" s="49">
        <f>_xll.qlIndexFixing($X$9,_xll.qlInterestRateIndexFixingDate($X$9,BC308,trigger),TRUE,trigger)</f>
        <v>5.7953010846563662E-4</v>
      </c>
      <c r="BG308" s="104">
        <f t="shared" si="30"/>
        <v>-0.52718220796689086</v>
      </c>
    </row>
    <row r="309" spans="27:59" x14ac:dyDescent="0.2">
      <c r="AA309" s="1">
        <f t="shared" si="31"/>
        <v>306</v>
      </c>
      <c r="AB309" s="44" t="str">
        <f t="shared" si="32"/>
        <v>306M</v>
      </c>
      <c r="AC309" s="45">
        <f>_xll.qlCalendarAdvance(calendar,$AC$3,AB309,,,trigger)</f>
        <v>51593</v>
      </c>
      <c r="AD309" s="45">
        <f>_xll.qlInterestRateIndexMaturity($X$9,AC309,trigger)</f>
        <v>51776</v>
      </c>
      <c r="AE309" s="49">
        <f>_xll.qlTenorBasisValue($X$17,AC309,_xll.ohTrigger(trigger,$X$24))</f>
        <v>3.7007296612592838E-4</v>
      </c>
      <c r="AF309" s="49">
        <f>_xll.qlTenorBasisForwardRate($X$17,AC309,_xll.ohTrigger(trigger,$X$24))</f>
        <v>1.5156553488968097E-2</v>
      </c>
      <c r="AG309" s="49">
        <f>_xll.qlTenorBasisForwardRate2($X$17,AC309,AD309,_xll.ohTrigger(trigger,$X$24))</f>
        <v>1.5156553488968097E-2</v>
      </c>
      <c r="AH309" s="49">
        <f>_xll.qlIndexFixing($X$9,_xll.qlInterestRateIndexFixingDate($X$9,AC309,trigger),TRUE,trigger)</f>
        <v>1.5320543025883655E-2</v>
      </c>
      <c r="AI309" s="52">
        <f t="shared" si="28"/>
        <v>-1.6398953691555869</v>
      </c>
      <c r="AJ309" s="52">
        <f t="shared" si="29"/>
        <v>1.0108197115548017</v>
      </c>
      <c r="BC309" s="45">
        <f>_xll.qlCalendarAdvance(calendar,BC308,"1D",,,trigger)</f>
        <v>42713</v>
      </c>
      <c r="BD309" s="49">
        <f>_xll.qlTenorBasisForwardRate($X$17,BC309,_xll.ohTrigger(trigger,$X$24))</f>
        <v>6.352219653087361E-4</v>
      </c>
      <c r="BE309" s="49">
        <f>_xll.qlTenorBasisForwardRate($X$17,BC309,_xll.ohTrigger(trigger,$X$24))*_xll.qlInterpolationInterpolate($AJ$1,BC309,,trigger)</f>
        <v>5.8424474844522912E-4</v>
      </c>
      <c r="BF309" s="49">
        <f>_xll.qlIndexFixing($X$9,_xll.qlInterestRateIndexFixingDate($X$9,BC309,trigger),TRUE,trigger)</f>
        <v>5.8297465409063137E-4</v>
      </c>
      <c r="BG309" s="104">
        <f t="shared" si="30"/>
        <v>-0.52247311218104731</v>
      </c>
    </row>
    <row r="310" spans="27:59" x14ac:dyDescent="0.2">
      <c r="AA310" s="1">
        <f t="shared" si="31"/>
        <v>307</v>
      </c>
      <c r="AB310" s="44" t="str">
        <f t="shared" si="32"/>
        <v>307M</v>
      </c>
      <c r="AC310" s="45">
        <f>_xll.qlCalendarAdvance(calendar,$AC$3,AB310,,,trigger)</f>
        <v>51623</v>
      </c>
      <c r="AD310" s="45">
        <f>_xll.qlInterestRateIndexMaturity($X$9,AC310,trigger)</f>
        <v>51809</v>
      </c>
      <c r="AE310" s="49">
        <f>_xll.qlTenorBasisValue($X$17,AC310,_xll.ohTrigger(trigger,$X$24))</f>
        <v>3.6758705091159683E-4</v>
      </c>
      <c r="AF310" s="49">
        <f>_xll.qlTenorBasisForwardRate($X$17,AC310,_xll.ohTrigger(trigger,$X$24))</f>
        <v>1.5138872904696111E-2</v>
      </c>
      <c r="AG310" s="49">
        <f>_xll.qlTenorBasisForwardRate2($X$17,AC310,AD310,_xll.ohTrigger(trigger,$X$24))</f>
        <v>1.5138872904696111E-2</v>
      </c>
      <c r="AH310" s="49">
        <f>_xll.qlIndexFixing($X$9,_xll.qlInterestRateIndexFixingDate($X$9,AC310,trigger),TRUE,trigger)</f>
        <v>1.5307867782671486E-2</v>
      </c>
      <c r="AI310" s="52">
        <f t="shared" si="28"/>
        <v>-1.6899487797537514</v>
      </c>
      <c r="AJ310" s="52">
        <f t="shared" si="29"/>
        <v>1.0111629762030008</v>
      </c>
      <c r="BC310" s="45">
        <f>_xll.qlCalendarAdvance(calendar,BC309,"1D",,,trigger)</f>
        <v>42716</v>
      </c>
      <c r="BD310" s="49">
        <f>_xll.qlTenorBasisForwardRate($X$17,BC310,_xll.ohTrigger(trigger,$X$24))</f>
        <v>6.4418614972283877E-4</v>
      </c>
      <c r="BE310" s="49">
        <f>_xll.qlTenorBasisForwardRate($X$17,BC310,_xll.ohTrigger(trigger,$X$24))*_xll.qlInterpolationInterpolate($AJ$1,BC310,,trigger)</f>
        <v>5.9484242432637086E-4</v>
      </c>
      <c r="BF310" s="49">
        <f>_xll.qlIndexFixing($X$9,_xll.qlInterestRateIndexFixingDate($X$9,BC310,trigger),TRUE,trigger)</f>
        <v>5.9357750878727747E-4</v>
      </c>
      <c r="BG310" s="104">
        <f t="shared" si="30"/>
        <v>-0.506086409355613</v>
      </c>
    </row>
    <row r="311" spans="27:59" x14ac:dyDescent="0.2">
      <c r="AA311" s="1">
        <f t="shared" si="31"/>
        <v>308</v>
      </c>
      <c r="AB311" s="44" t="str">
        <f t="shared" si="32"/>
        <v>308M</v>
      </c>
      <c r="AC311" s="45">
        <f>_xll.qlCalendarAdvance(calendar,$AC$3,AB311,,,trigger)</f>
        <v>51655</v>
      </c>
      <c r="AD311" s="45">
        <f>_xll.qlInterestRateIndexMaturity($X$9,AC311,trigger)</f>
        <v>51838</v>
      </c>
      <c r="AE311" s="49">
        <f>_xll.qlTenorBasisValue($X$17,AC311,_xll.ohTrigger(trigger,$X$24))</f>
        <v>3.6496901935617501E-4</v>
      </c>
      <c r="AF311" s="49">
        <f>_xll.qlTenorBasisForwardRate($X$17,AC311,_xll.ohTrigger(trigger,$X$24))</f>
        <v>1.5120609463409738E-2</v>
      </c>
      <c r="AG311" s="49">
        <f>_xll.qlTenorBasisForwardRate2($X$17,AC311,AD311,_xll.ohTrigger(trigger,$X$24))</f>
        <v>1.5120609463409738E-2</v>
      </c>
      <c r="AH311" s="49">
        <f>_xll.qlIndexFixing($X$9,_xll.qlInterestRateIndexFixingDate($X$9,AC311,trigger),TRUE,trigger)</f>
        <v>1.5294212905120178E-2</v>
      </c>
      <c r="AI311" s="52">
        <f t="shared" si="28"/>
        <v>-1.736034417104404</v>
      </c>
      <c r="AJ311" s="52">
        <f t="shared" si="29"/>
        <v>1.0114812463168592</v>
      </c>
      <c r="BC311" s="45">
        <f>_xll.qlCalendarAdvance(calendar,BC310,"1D",,,trigger)</f>
        <v>42717</v>
      </c>
      <c r="BD311" s="49">
        <f>_xll.qlTenorBasisForwardRate($X$17,BC311,_xll.ohTrigger(trigger,$X$24))</f>
        <v>6.4718871649739195E-4</v>
      </c>
      <c r="BE311" s="49">
        <f>_xll.qlTenorBasisForwardRate($X$17,BC311,_xll.ohTrigger(trigger,$X$24))*_xll.qlInterpolationInterpolate($AJ$1,BC311,,trigger)</f>
        <v>5.9840294660791168E-4</v>
      </c>
      <c r="BF311" s="49">
        <f>_xll.qlIndexFixing($X$9,_xll.qlInterestRateIndexFixingDate($X$9,BC311,trigger),TRUE,trigger)</f>
        <v>5.9719225172258329E-4</v>
      </c>
      <c r="BG311" s="104">
        <f t="shared" si="30"/>
        <v>-0.49996464774808658</v>
      </c>
    </row>
    <row r="312" spans="27:59" x14ac:dyDescent="0.2">
      <c r="AA312" s="1">
        <f t="shared" si="31"/>
        <v>309</v>
      </c>
      <c r="AB312" s="44" t="str">
        <f t="shared" si="32"/>
        <v>309M</v>
      </c>
      <c r="AC312" s="45">
        <f>_xll.qlCalendarAdvance(calendar,$AC$3,AB312,,,trigger)</f>
        <v>51684</v>
      </c>
      <c r="AD312" s="45">
        <f>_xll.qlInterestRateIndexMaturity($X$9,AC312,trigger)</f>
        <v>51868</v>
      </c>
      <c r="AE312" s="49">
        <f>_xll.qlTenorBasisValue($X$17,AC312,_xll.ohTrigger(trigger,$X$24))</f>
        <v>3.6262605879394498E-4</v>
      </c>
      <c r="AF312" s="49">
        <f>_xll.qlTenorBasisForwardRate($X$17,AC312,_xll.ohTrigger(trigger,$X$24))</f>
        <v>1.510498922735287E-2</v>
      </c>
      <c r="AG312" s="49">
        <f>_xll.qlTenorBasisForwardRate2($X$17,AC312,AD312,_xll.ohTrigger(trigger,$X$24))</f>
        <v>1.510498922735287E-2</v>
      </c>
      <c r="AH312" s="49">
        <f>_xll.qlIndexFixing($X$9,_xll.qlInterestRateIndexFixingDate($X$9,AC312,trigger),TRUE,trigger)</f>
        <v>1.5282862122824231E-2</v>
      </c>
      <c r="AI312" s="52">
        <f t="shared" si="28"/>
        <v>-1.7787289547136105</v>
      </c>
      <c r="AJ312" s="52">
        <f t="shared" si="29"/>
        <v>1.0117757710908697</v>
      </c>
      <c r="BC312" s="45">
        <f>_xll.qlCalendarAdvance(calendar,BC311,"1D",,,trigger)</f>
        <v>42718</v>
      </c>
      <c r="BD312" s="49">
        <f>_xll.qlTenorBasisForwardRate($X$17,BC312,_xll.ohTrigger(trigger,$X$24))</f>
        <v>6.5019857586001706E-4</v>
      </c>
      <c r="BE312" s="49">
        <f>_xll.qlTenorBasisForwardRate($X$17,BC312,_xll.ohTrigger(trigger,$X$24))*_xll.qlInterpolationInterpolate($AJ$1,BC312,,trigger)</f>
        <v>6.0197753184161162E-4</v>
      </c>
      <c r="BF312" s="49">
        <f>_xll.qlIndexFixing($X$9,_xll.qlInterestRateIndexFixingDate($X$9,BC312,trigger),TRUE,trigger)</f>
        <v>6.0084258301300916E-4</v>
      </c>
      <c r="BG312" s="104">
        <f t="shared" si="30"/>
        <v>-0.49355992847007901</v>
      </c>
    </row>
    <row r="313" spans="27:59" x14ac:dyDescent="0.2">
      <c r="AA313" s="1">
        <f t="shared" si="31"/>
        <v>310</v>
      </c>
      <c r="AB313" s="44" t="str">
        <f t="shared" si="32"/>
        <v>310M</v>
      </c>
      <c r="AC313" s="45">
        <f>_xll.qlCalendarAdvance(calendar,$AC$3,AB313,,,trigger)</f>
        <v>51715</v>
      </c>
      <c r="AD313" s="45">
        <f>_xll.qlInterestRateIndexMaturity($X$9,AC313,trigger)</f>
        <v>51900</v>
      </c>
      <c r="AE313" s="49">
        <f>_xll.qlTenorBasisValue($X$17,AC313,_xll.ohTrigger(trigger,$X$24))</f>
        <v>3.6015231308907049E-4</v>
      </c>
      <c r="AF313" s="49">
        <f>_xll.qlTenorBasisForwardRate($X$17,AC313,_xll.ohTrigger(trigger,$X$24))</f>
        <v>1.5089106679918977E-2</v>
      </c>
      <c r="AG313" s="49">
        <f>_xll.qlTenorBasisForwardRate2($X$17,AC313,AD313,_xll.ohTrigger(trigger,$X$24))</f>
        <v>1.5089106679918977E-2</v>
      </c>
      <c r="AH313" s="49">
        <f>_xll.qlIndexFixing($X$9,_xll.qlInterestRateIndexFixingDate($X$9,AC313,trigger),TRUE,trigger)</f>
        <v>1.5271319171656137E-2</v>
      </c>
      <c r="AI313" s="52">
        <f t="shared" si="28"/>
        <v>-1.8221249173716072</v>
      </c>
      <c r="AJ313" s="52">
        <f t="shared" si="29"/>
        <v>1.0120757640331124</v>
      </c>
      <c r="BC313" s="45">
        <f>_xll.qlCalendarAdvance(calendar,BC312,"1D",,,trigger)</f>
        <v>42719</v>
      </c>
      <c r="BD313" s="49">
        <f>_xll.qlTenorBasisForwardRate($X$17,BC313,_xll.ohTrigger(trigger,$X$24))</f>
        <v>6.5321574388444987E-4</v>
      </c>
      <c r="BE313" s="49">
        <f>_xll.qlTenorBasisForwardRate($X$17,BC313,_xll.ohTrigger(trigger,$X$24))*_xll.qlInterpolationInterpolate($AJ$1,BC313,,trigger)</f>
        <v>6.0556622156471653E-4</v>
      </c>
      <c r="BF313" s="49">
        <f>_xll.qlIndexFixing($X$9,_xll.qlInterestRateIndexFixingDate($X$9,BC313,trigger),TRUE,trigger)</f>
        <v>6.0452571823443511E-4</v>
      </c>
      <c r="BG313" s="104">
        <f t="shared" si="30"/>
        <v>-0.48690025650014768</v>
      </c>
    </row>
    <row r="314" spans="27:59" x14ac:dyDescent="0.2">
      <c r="AA314" s="1">
        <f t="shared" si="31"/>
        <v>311</v>
      </c>
      <c r="AB314" s="44" t="str">
        <f t="shared" si="32"/>
        <v>311M</v>
      </c>
      <c r="AC314" s="45">
        <f>_xll.qlCalendarAdvance(calendar,$AC$3,AB314,,,trigger)</f>
        <v>51746</v>
      </c>
      <c r="AD314" s="45">
        <f>_xll.qlInterestRateIndexMaturity($X$9,AC314,trigger)</f>
        <v>51928</v>
      </c>
      <c r="AE314" s="49">
        <f>_xll.qlTenorBasisValue($X$17,AC314,_xll.ohTrigger(trigger,$X$24))</f>
        <v>3.5771003145910151E-4</v>
      </c>
      <c r="AF314" s="49">
        <f>_xll.qlTenorBasisForwardRate($X$17,AC314,_xll.ohTrigger(trigger,$X$24))</f>
        <v>1.5073708650583419E-2</v>
      </c>
      <c r="AG314" s="49">
        <f>_xll.qlTenorBasisForwardRate2($X$17,AC314,AD314,_xll.ohTrigger(trigger,$X$24))</f>
        <v>1.5073708650583419E-2</v>
      </c>
      <c r="AH314" s="49">
        <f>_xll.qlIndexFixing($X$9,_xll.qlInterestRateIndexFixingDate($X$9,AC314,trigger),TRUE,trigger)</f>
        <v>1.5259763373736282E-2</v>
      </c>
      <c r="AI314" s="52">
        <f t="shared" si="28"/>
        <v>-1.8605472315286371</v>
      </c>
      <c r="AJ314" s="52">
        <f t="shared" si="29"/>
        <v>1.0123429958390275</v>
      </c>
      <c r="BC314" s="45">
        <f>_xll.qlCalendarAdvance(calendar,BC313,"1D",,,trigger)</f>
        <v>42720</v>
      </c>
      <c r="BD314" s="49">
        <f>_xll.qlTenorBasisForwardRate($X$17,BC314,_xll.ohTrigger(trigger,$X$24))</f>
        <v>6.5624020510877273E-4</v>
      </c>
      <c r="BE314" s="49">
        <f>_xll.qlTenorBasisForwardRate($X$17,BC314,_xll.ohTrigger(trigger,$X$24))*_xll.qlInterpolationInterpolate($AJ$1,BC314,,trigger)</f>
        <v>6.0916902811910547E-4</v>
      </c>
      <c r="BF314" s="49">
        <f>_xll.qlIndexFixing($X$9,_xll.qlInterestRateIndexFixingDate($X$9,BC314,trigger),TRUE,trigger)</f>
        <v>6.0823887294165937E-4</v>
      </c>
      <c r="BG314" s="104">
        <f t="shared" si="30"/>
        <v>-0.48001332167113359</v>
      </c>
    </row>
    <row r="315" spans="27:59" x14ac:dyDescent="0.2">
      <c r="AA315" s="1">
        <f t="shared" si="31"/>
        <v>312</v>
      </c>
      <c r="AB315" s="44" t="str">
        <f t="shared" si="32"/>
        <v>312M</v>
      </c>
      <c r="AC315" s="45">
        <f>_xll.qlCalendarAdvance(calendar,$AC$3,AB315,,,trigger)</f>
        <v>51776</v>
      </c>
      <c r="AD315" s="45">
        <f>_xll.qlInterestRateIndexMaturity($X$9,AC315,trigger)</f>
        <v>51958</v>
      </c>
      <c r="AE315" s="49">
        <f>_xll.qlTenorBasisValue($X$17,AC315,_xll.ohTrigger(trigger,$X$24))</f>
        <v>3.5537614694542628E-4</v>
      </c>
      <c r="AF315" s="49">
        <f>_xll.qlTenorBasisForwardRate($X$17,AC315,_xll.ohTrigger(trigger,$X$24))</f>
        <v>1.505981295569417E-2</v>
      </c>
      <c r="AG315" s="49">
        <f>_xll.qlTenorBasisForwardRate2($X$17,AC315,AD315,_xll.ohTrigger(trigger,$X$24))</f>
        <v>1.505981295569417E-2</v>
      </c>
      <c r="AH315" s="49">
        <f>_xll.qlIndexFixing($X$9,_xll.qlInterestRateIndexFixingDate($X$9,AC315,trigger),TRUE,trigger)</f>
        <v>1.5249584635743151E-2</v>
      </c>
      <c r="AI315" s="52">
        <f t="shared" si="28"/>
        <v>-1.8977168004898071</v>
      </c>
      <c r="AJ315" s="52">
        <f t="shared" si="29"/>
        <v>1.012601197678038</v>
      </c>
      <c r="BC315" s="45">
        <f>_xll.qlCalendarAdvance(calendar,BC314,"1D",,,trigger)</f>
        <v>42723</v>
      </c>
      <c r="BD315" s="49">
        <f>_xll.qlTenorBasisForwardRate($X$17,BC315,_xll.ohTrigger(trigger,$X$24))</f>
        <v>6.6535711447028936E-4</v>
      </c>
      <c r="BE315" s="49">
        <f>_xll.qlTenorBasisForwardRate($X$17,BC315,_xll.ohTrigger(trigger,$X$24))*_xll.qlInterpolationInterpolate($AJ$1,BC315,,trigger)</f>
        <v>6.200621975382941E-4</v>
      </c>
      <c r="BF315" s="49">
        <f>_xll.qlIndexFixing($X$9,_xll.qlInterestRateIndexFixingDate($X$9,BC315,trigger),TRUE,trigger)</f>
        <v>6.1953060924544833E-4</v>
      </c>
      <c r="BG315" s="104">
        <f t="shared" si="30"/>
        <v>-0.45826505224841024</v>
      </c>
    </row>
    <row r="316" spans="27:59" x14ac:dyDescent="0.2">
      <c r="AA316" s="1">
        <f t="shared" si="31"/>
        <v>313</v>
      </c>
      <c r="AB316" s="44" t="str">
        <f t="shared" si="32"/>
        <v>313M</v>
      </c>
      <c r="AC316" s="45">
        <f>_xll.qlCalendarAdvance(calendar,$AC$3,AB316,,,trigger)</f>
        <v>51809</v>
      </c>
      <c r="AD316" s="45">
        <f>_xll.qlInterestRateIndexMaturity($X$9,AC316,trigger)</f>
        <v>51991</v>
      </c>
      <c r="AE316" s="49">
        <f>_xll.qlTenorBasisValue($X$17,AC316,_xll.ohTrigger(trigger,$X$24))</f>
        <v>3.528421216195582E-4</v>
      </c>
      <c r="AF316" s="49">
        <f>_xll.qlTenorBasisForwardRate($X$17,AC316,_xll.ohTrigger(trigger,$X$24))</f>
        <v>1.5045413959455751E-2</v>
      </c>
      <c r="AG316" s="49">
        <f>_xll.qlTenorBasisForwardRate2($X$17,AC316,AD316,_xll.ohTrigger(trigger,$X$24))</f>
        <v>1.5045413959455751E-2</v>
      </c>
      <c r="AH316" s="49">
        <f>_xll.qlIndexFixing($X$9,_xll.qlInterestRateIndexFixingDate($X$9,AC316,trigger),TRUE,trigger)</f>
        <v>1.52390381200481E-2</v>
      </c>
      <c r="AI316" s="52">
        <f t="shared" si="28"/>
        <v>-1.9362416059234833</v>
      </c>
      <c r="AJ316" s="52">
        <f t="shared" si="29"/>
        <v>1.0128693142717193</v>
      </c>
      <c r="BC316" s="45">
        <f>_xll.qlCalendarAdvance(calendar,BC315,"1D",,,trigger)</f>
        <v>42724</v>
      </c>
      <c r="BD316" s="49">
        <f>_xll.qlTenorBasisForwardRate($X$17,BC316,_xll.ohTrigger(trigger,$X$24))</f>
        <v>6.6841051497854844E-4</v>
      </c>
      <c r="BE316" s="49">
        <f>_xll.qlTenorBasisForwardRate($X$17,BC316,_xll.ohTrigger(trigger,$X$24))*_xll.qlInterpolationInterpolate($AJ$1,BC316,,trigger)</f>
        <v>6.2372151961303298E-4</v>
      </c>
      <c r="BF316" s="49">
        <f>_xll.qlIndexFixing($X$9,_xll.qlInterestRateIndexFixingDate($X$9,BC316,trigger),TRUE,trigger)</f>
        <v>6.2333599706217418E-4</v>
      </c>
      <c r="BG316" s="104">
        <f t="shared" si="30"/>
        <v>-0.45074517916374268</v>
      </c>
    </row>
    <row r="317" spans="27:59" x14ac:dyDescent="0.2">
      <c r="AA317" s="1">
        <f t="shared" si="31"/>
        <v>314</v>
      </c>
      <c r="AB317" s="44" t="str">
        <f t="shared" si="32"/>
        <v>314M</v>
      </c>
      <c r="AC317" s="45">
        <f>_xll.qlCalendarAdvance(calendar,$AC$3,AB317,,,trigger)</f>
        <v>51837</v>
      </c>
      <c r="AD317" s="45">
        <f>_xll.qlInterestRateIndexMaturity($X$9,AC317,trigger)</f>
        <v>52019</v>
      </c>
      <c r="AE317" s="49">
        <f>_xll.qlTenorBasisValue($X$17,AC317,_xll.ohTrigger(trigger,$X$24))</f>
        <v>3.5071904241342611E-4</v>
      </c>
      <c r="AF317" s="49">
        <f>_xll.qlTenorBasisForwardRate($X$17,AC317,_xll.ohTrigger(trigger,$X$24))</f>
        <v>1.5033924417334523E-2</v>
      </c>
      <c r="AG317" s="49">
        <f>_xll.qlTenorBasisForwardRate2($X$17,AC317,AD317,_xll.ohTrigger(trigger,$X$24))</f>
        <v>1.5033924417334523E-2</v>
      </c>
      <c r="AH317" s="49">
        <f>_xll.qlIndexFixing($X$9,_xll.qlInterestRateIndexFixingDate($X$9,AC317,trigger),TRUE,trigger)</f>
        <v>1.5230623639160213E-2</v>
      </c>
      <c r="AI317" s="52">
        <f t="shared" si="28"/>
        <v>-1.966992218256896</v>
      </c>
      <c r="AJ317" s="52">
        <f t="shared" si="29"/>
        <v>1.0130836910154271</v>
      </c>
      <c r="BC317" s="45">
        <f>_xll.qlCalendarAdvance(calendar,BC316,"1D",,,trigger)</f>
        <v>42725</v>
      </c>
      <c r="BD317" s="49">
        <f>_xll.qlTenorBasisForwardRate($X$17,BC317,_xll.ohTrigger(trigger,$X$24))</f>
        <v>6.7147109192295621E-4</v>
      </c>
      <c r="BE317" s="49">
        <f>_xll.qlTenorBasisForwardRate($X$17,BC317,_xll.ohTrigger(trigger,$X$24))*_xll.qlInterpolationInterpolate($AJ$1,BC317,,trigger)</f>
        <v>6.2739498204251272E-4</v>
      </c>
      <c r="BF317" s="49">
        <f>_xll.qlIndexFixing($X$9,_xll.qlInterestRateIndexFixingDate($X$9,BC317,trigger),TRUE,trigger)</f>
        <v>6.27157481844858E-4</v>
      </c>
      <c r="BG317" s="104">
        <f t="shared" si="30"/>
        <v>-0.44313610078098209</v>
      </c>
    </row>
    <row r="318" spans="27:59" x14ac:dyDescent="0.2">
      <c r="AA318" s="1">
        <f t="shared" si="31"/>
        <v>315</v>
      </c>
      <c r="AB318" s="44" t="str">
        <f t="shared" si="32"/>
        <v>315M</v>
      </c>
      <c r="AC318" s="45">
        <f>_xll.qlCalendarAdvance(calendar,$AC$3,AB318,,,trigger)</f>
        <v>51868</v>
      </c>
      <c r="AD318" s="45">
        <f>_xll.qlInterestRateIndexMaturity($X$9,AC318,trigger)</f>
        <v>52049</v>
      </c>
      <c r="AE318" s="49">
        <f>_xll.qlTenorBasisValue($X$17,AC318,_xll.ohTrigger(trigger,$X$24))</f>
        <v>3.4839707208533224E-4</v>
      </c>
      <c r="AF318" s="49">
        <f>_xll.qlTenorBasisForwardRate($X$17,AC318,_xll.ohTrigger(trigger,$X$24))</f>
        <v>1.502184345844115E-2</v>
      </c>
      <c r="AG318" s="49">
        <f>_xll.qlTenorBasisForwardRate2($X$17,AC318,AD318,_xll.ohTrigger(trigger,$X$24))</f>
        <v>1.502184345844115E-2</v>
      </c>
      <c r="AH318" s="49">
        <f>_xll.qlIndexFixing($X$9,_xll.qlInterestRateIndexFixingDate($X$9,AC318,trigger),TRUE,trigger)</f>
        <v>1.5221685328314241E-2</v>
      </c>
      <c r="AI318" s="52">
        <f t="shared" si="28"/>
        <v>-1.9984186987309118</v>
      </c>
      <c r="AJ318" s="52">
        <f t="shared" si="29"/>
        <v>1.0133034184802927</v>
      </c>
      <c r="BC318" s="45">
        <f>_xll.qlCalendarAdvance(calendar,BC317,"1D",,,trigger)</f>
        <v>42726</v>
      </c>
      <c r="BD318" s="49">
        <f>_xll.qlTenorBasisForwardRate($X$17,BC318,_xll.ohTrigger(trigger,$X$24))</f>
        <v>6.7453882194812916E-4</v>
      </c>
      <c r="BE318" s="49">
        <f>_xll.qlTenorBasisForwardRate($X$17,BC318,_xll.ohTrigger(trigger,$X$24))*_xll.qlInterpolationInterpolate($AJ$1,BC318,,trigger)</f>
        <v>6.3108258918777175E-4</v>
      </c>
      <c r="BF318" s="49">
        <f>_xll.qlIndexFixing($X$9,_xll.qlInterestRateIndexFixingDate($X$9,BC318,trigger),TRUE,trigger)</f>
        <v>6.3099227902795453E-4</v>
      </c>
      <c r="BG318" s="104">
        <f t="shared" si="30"/>
        <v>-0.4354654292017463</v>
      </c>
    </row>
    <row r="319" spans="27:59" x14ac:dyDescent="0.2">
      <c r="AA319" s="1">
        <f t="shared" si="31"/>
        <v>316</v>
      </c>
      <c r="AB319" s="44" t="str">
        <f t="shared" si="32"/>
        <v>316M</v>
      </c>
      <c r="AC319" s="45">
        <f>_xll.qlCalendarAdvance(calendar,$AC$3,AB319,,,trigger)</f>
        <v>51900</v>
      </c>
      <c r="AD319" s="45">
        <f>_xll.qlInterestRateIndexMaturity($X$9,AC319,trigger)</f>
        <v>52082</v>
      </c>
      <c r="AE319" s="49">
        <f>_xll.qlTenorBasisValue($X$17,AC319,_xll.ohTrigger(trigger,$X$24))</f>
        <v>3.4603134254278538E-4</v>
      </c>
      <c r="AF319" s="49">
        <f>_xll.qlTenorBasisForwardRate($X$17,AC319,_xll.ohTrigger(trigger,$X$24))</f>
        <v>1.5010514347556014E-2</v>
      </c>
      <c r="AG319" s="49">
        <f>_xll.qlTenorBasisForwardRate2($X$17,AC319,AD319,_xll.ohTrigger(trigger,$X$24))</f>
        <v>1.5010514347556014E-2</v>
      </c>
      <c r="AH319" s="49">
        <f>_xll.qlIndexFixing($X$9,_xll.qlInterestRateIndexFixingDate($X$9,AC319,trigger),TRUE,trigger)</f>
        <v>1.5213483687231686E-2</v>
      </c>
      <c r="AI319" s="52">
        <f t="shared" si="28"/>
        <v>-2.0296933967567203</v>
      </c>
      <c r="AJ319" s="52">
        <f t="shared" si="29"/>
        <v>1.0135218111102715</v>
      </c>
      <c r="BC319" s="45">
        <f>_xll.qlCalendarAdvance(calendar,BC318,"1D",,,trigger)</f>
        <v>42727</v>
      </c>
      <c r="BD319" s="49">
        <f>_xll.qlTenorBasisForwardRate($X$17,BC319,_xll.ohTrigger(trigger,$X$24))</f>
        <v>6.7761368169560901E-4</v>
      </c>
      <c r="BE319" s="49">
        <f>_xll.qlTenorBasisForwardRate($X$17,BC319,_xll.ohTrigger(trigger,$X$24))*_xll.qlInterpolationInterpolate($AJ$1,BC319,,trigger)</f>
        <v>6.3478434529322782E-4</v>
      </c>
      <c r="BF319" s="49">
        <f>_xll.qlIndexFixing($X$9,_xll.qlInterestRateIndexFixingDate($X$9,BC319,trigger),TRUE,trigger)</f>
        <v>6.3483760402439752E-4</v>
      </c>
      <c r="BG319" s="104">
        <f t="shared" si="30"/>
        <v>-0.42776077671211488</v>
      </c>
    </row>
    <row r="320" spans="27:59" x14ac:dyDescent="0.2">
      <c r="AA320" s="1">
        <f t="shared" si="31"/>
        <v>317</v>
      </c>
      <c r="AB320" s="44" t="str">
        <f t="shared" si="32"/>
        <v>317M</v>
      </c>
      <c r="AC320" s="45">
        <f>_xll.qlCalendarAdvance(calendar,$AC$3,AB320,,,trigger)</f>
        <v>51928</v>
      </c>
      <c r="AD320" s="45">
        <f>_xll.qlInterestRateIndexMaturity($X$9,AC320,trigger)</f>
        <v>52112</v>
      </c>
      <c r="AE320" s="49">
        <f>_xll.qlTenorBasisValue($X$17,AC320,_xll.ohTrigger(trigger,$X$24))</f>
        <v>3.4398698386327011E-4</v>
      </c>
      <c r="AF320" s="49">
        <f>_xll.qlTenorBasisForwardRate($X$17,AC320,_xll.ohTrigger(trigger,$X$24))</f>
        <v>1.5001523267386662E-2</v>
      </c>
      <c r="AG320" s="49">
        <f>_xll.qlTenorBasisForwardRate2($X$17,AC320,AD320,_xll.ohTrigger(trigger,$X$24))</f>
        <v>1.5001523267386662E-2</v>
      </c>
      <c r="AH320" s="49">
        <f>_xll.qlIndexFixing($X$9,_xll.qlInterestRateIndexFixingDate($X$9,AC320,trigger),TRUE,trigger)</f>
        <v>1.5207087874283676E-2</v>
      </c>
      <c r="AI320" s="52">
        <f t="shared" si="28"/>
        <v>-2.0556460689701366</v>
      </c>
      <c r="AJ320" s="52">
        <f t="shared" si="29"/>
        <v>1.0137029155795072</v>
      </c>
      <c r="BC320" s="45">
        <f>_xll.qlCalendarAdvance(calendar,BC319,"1D",,,trigger)</f>
        <v>42731</v>
      </c>
      <c r="BD320" s="49">
        <f>_xll.qlTenorBasisForwardRate($X$17,BC320,_xll.ohTrigger(trigger,$X$24))</f>
        <v>6.8998395072187029E-4</v>
      </c>
      <c r="BE320" s="49">
        <f>_xll.qlTenorBasisForwardRate($X$17,BC320,_xll.ohTrigger(trigger,$X$24))*_xll.qlInterpolationInterpolate($AJ$1,BC320,,trigger)</f>
        <v>6.4973294020741917E-4</v>
      </c>
      <c r="BF320" s="49">
        <f>_xll.qlIndexFixing($X$9,_xll.qlInterestRateIndexFixingDate($X$9,BC320,trigger),TRUE,trigger)</f>
        <v>6.5026848964115517E-4</v>
      </c>
      <c r="BG320" s="104">
        <f t="shared" si="30"/>
        <v>-0.3971546108071512</v>
      </c>
    </row>
    <row r="321" spans="27:59" x14ac:dyDescent="0.2">
      <c r="AA321" s="1">
        <f t="shared" si="31"/>
        <v>318</v>
      </c>
      <c r="AB321" s="44" t="str">
        <f t="shared" si="32"/>
        <v>318M</v>
      </c>
      <c r="AC321" s="45">
        <f>_xll.qlCalendarAdvance(calendar,$AC$3,AB321,,,trigger)</f>
        <v>51958</v>
      </c>
      <c r="AD321" s="45">
        <f>_xll.qlInterestRateIndexMaturity($X$9,AC321,trigger)</f>
        <v>52141</v>
      </c>
      <c r="AE321" s="49">
        <f>_xll.qlTenorBasisValue($X$17,AC321,_xll.ohTrigger(trigger,$X$24))</f>
        <v>3.4182286826952256E-4</v>
      </c>
      <c r="AF321" s="49">
        <f>_xll.qlTenorBasisForwardRate($X$17,AC321,_xll.ohTrigger(trigger,$X$24))</f>
        <v>1.4992125426329262E-2</v>
      </c>
      <c r="AG321" s="49">
        <f>_xll.qlTenorBasisForwardRate2($X$17,AC321,AD321,_xll.ohTrigger(trigger,$X$24))</f>
        <v>1.4992125426329262E-2</v>
      </c>
      <c r="AH321" s="49">
        <f>_xll.qlIndexFixing($X$9,_xll.qlInterestRateIndexFixingDate($X$9,AC321,trigger),TRUE,trigger)</f>
        <v>1.5200120044754888E-2</v>
      </c>
      <c r="AI321" s="52">
        <f t="shared" si="28"/>
        <v>-2.0799461842562623</v>
      </c>
      <c r="AJ321" s="52">
        <f t="shared" si="29"/>
        <v>1.0138735911360737</v>
      </c>
      <c r="BC321" s="45">
        <f>_xll.qlCalendarAdvance(calendar,BC320,"1D",,,trigger)</f>
        <v>42732</v>
      </c>
      <c r="BD321" s="49">
        <f>_xll.qlTenorBasisForwardRate($X$17,BC321,_xll.ohTrigger(trigger,$X$24))</f>
        <v>6.9309410867766247E-4</v>
      </c>
      <c r="BE321" s="49">
        <f>_xll.qlTenorBasisForwardRate($X$17,BC321,_xll.ohTrigger(trigger,$X$24))*_xll.qlInterpolationInterpolate($AJ$1,BC321,,trigger)</f>
        <v>6.5350550077383936E-4</v>
      </c>
      <c r="BF321" s="49">
        <f>_xll.qlIndexFixing($X$9,_xll.qlInterestRateIndexFixingDate($X$9,BC321,trigger),TRUE,trigger)</f>
        <v>6.5412468413850178E-4</v>
      </c>
      <c r="BG321" s="104">
        <f t="shared" si="30"/>
        <v>-0.38969424539160691</v>
      </c>
    </row>
    <row r="322" spans="27:59" x14ac:dyDescent="0.2">
      <c r="AA322" s="1">
        <f t="shared" si="31"/>
        <v>319</v>
      </c>
      <c r="AB322" s="44" t="str">
        <f t="shared" si="32"/>
        <v>319M</v>
      </c>
      <c r="AC322" s="45">
        <f>_xll.qlCalendarAdvance(calendar,$AC$3,AB322,,,trigger)</f>
        <v>51988</v>
      </c>
      <c r="AD322" s="45">
        <f>_xll.qlInterestRateIndexMaturity($X$9,AC322,trigger)</f>
        <v>52173</v>
      </c>
      <c r="AE322" s="49">
        <f>_xll.qlTenorBasisValue($X$17,AC322,_xll.ohTrigger(trigger,$X$24))</f>
        <v>3.3968562443713432E-4</v>
      </c>
      <c r="AF322" s="49">
        <f>_xll.qlTenorBasisForwardRate($X$17,AC322,_xll.ohTrigger(trigger,$X$24))</f>
        <v>1.4984036615405448E-2</v>
      </c>
      <c r="AG322" s="49">
        <f>_xll.qlTenorBasisForwardRate2($X$17,AC322,AD322,_xll.ohTrigger(trigger,$X$24))</f>
        <v>1.4984036615405448E-2</v>
      </c>
      <c r="AH322" s="49">
        <f>_xll.qlIndexFixing($X$9,_xll.qlInterestRateIndexFixingDate($X$9,AC322,trigger),TRUE,trigger)</f>
        <v>1.5194389855963521E-2</v>
      </c>
      <c r="AI322" s="52">
        <f t="shared" si="28"/>
        <v>-2.1035324055807338</v>
      </c>
      <c r="AJ322" s="52">
        <f t="shared" si="29"/>
        <v>1.0140384894909964</v>
      </c>
      <c r="BC322" s="45">
        <f>_xll.qlCalendarAdvance(calendar,BC321,"1D",,,trigger)</f>
        <v>42733</v>
      </c>
      <c r="BD322" s="49">
        <f>_xll.qlTenorBasisForwardRate($X$17,BC322,_xll.ohTrigger(trigger,$X$24))</f>
        <v>6.962112561852492E-4</v>
      </c>
      <c r="BE322" s="49">
        <f>_xll.qlTenorBasisForwardRate($X$17,BC322,_xll.ohTrigger(trigger,$X$24))*_xll.qlInterpolationInterpolate($AJ$1,BC322,,trigger)</f>
        <v>6.5729223335938625E-4</v>
      </c>
      <c r="BF322" s="49">
        <f>_xll.qlIndexFixing($X$9,_xll.qlInterestRateIndexFixingDate($X$9,BC322,trigger),TRUE,trigger)</f>
        <v>6.5797469847133651E-4</v>
      </c>
      <c r="BG322" s="104">
        <f t="shared" si="30"/>
        <v>-0.38236557713912683</v>
      </c>
    </row>
    <row r="323" spans="27:59" x14ac:dyDescent="0.2">
      <c r="AA323" s="1">
        <f t="shared" si="31"/>
        <v>320</v>
      </c>
      <c r="AB323" s="44" t="str">
        <f t="shared" si="32"/>
        <v>320M</v>
      </c>
      <c r="AC323" s="45">
        <f>_xll.qlCalendarAdvance(calendar,$AC$3,AB323,,,trigger)</f>
        <v>52019</v>
      </c>
      <c r="AD323" s="45">
        <f>_xll.qlInterestRateIndexMaturity($X$9,AC323,trigger)</f>
        <v>52202</v>
      </c>
      <c r="AE323" s="49">
        <f>_xll.qlTenorBasisValue($X$17,AC323,_xll.ohTrigger(trigger,$X$24))</f>
        <v>3.3750504363382565E-4</v>
      </c>
      <c r="AF323" s="49">
        <f>_xll.qlTenorBasisForwardRate($X$17,AC323,_xll.ohTrigger(trigger,$X$24))</f>
        <v>1.4975711195483476E-2</v>
      </c>
      <c r="AG323" s="49">
        <f>_xll.qlTenorBasisForwardRate2($X$17,AC323,AD323,_xll.ohTrigger(trigger,$X$24))</f>
        <v>1.4975711195483476E-2</v>
      </c>
      <c r="AH323" s="49">
        <f>_xll.qlIndexFixing($X$9,_xll.qlInterestRateIndexFixingDate($X$9,AC323,trigger),TRUE,trigger)</f>
        <v>1.5188120372708492E-2</v>
      </c>
      <c r="AI323" s="52">
        <f t="shared" si="28"/>
        <v>-2.1240917722501611</v>
      </c>
      <c r="AJ323" s="52">
        <f t="shared" si="29"/>
        <v>1.014183578626241</v>
      </c>
      <c r="BC323" s="45">
        <f>_xll.qlCalendarAdvance(calendar,BC322,"1D",,,trigger)</f>
        <v>42734</v>
      </c>
      <c r="BD323" s="49">
        <f>_xll.qlTenorBasisForwardRate($X$17,BC323,_xll.ohTrigger(trigger,$X$24))</f>
        <v>6.9933536987782741E-4</v>
      </c>
      <c r="BE323" s="49">
        <f>_xll.qlTenorBasisForwardRate($X$17,BC323,_xll.ohTrigger(trigger,$X$24))*_xll.qlInterpolationInterpolate($AJ$1,BC323,,trigger)</f>
        <v>6.6109314140423204E-4</v>
      </c>
      <c r="BF323" s="49">
        <f>_xll.qlIndexFixing($X$9,_xll.qlInterestRateIndexFixingDate($X$9,BC323,trigger),TRUE,trigger)</f>
        <v>6.6181574790106557E-4</v>
      </c>
      <c r="BG323" s="104">
        <f t="shared" si="30"/>
        <v>-0.37519621976761836</v>
      </c>
    </row>
    <row r="324" spans="27:59" x14ac:dyDescent="0.2">
      <c r="AA324" s="1">
        <f t="shared" si="31"/>
        <v>321</v>
      </c>
      <c r="AB324" s="44" t="str">
        <f t="shared" si="32"/>
        <v>321M</v>
      </c>
      <c r="AC324" s="45">
        <f>_xll.qlCalendarAdvance(calendar,$AC$3,AB324,,,trigger)</f>
        <v>52049</v>
      </c>
      <c r="AD324" s="45">
        <f>_xll.qlInterestRateIndexMaturity($X$9,AC324,trigger)</f>
        <v>52233</v>
      </c>
      <c r="AE324" s="49">
        <f>_xll.qlTenorBasisValue($X$17,AC324,_xll.ohTrigger(trigger,$X$24))</f>
        <v>3.3542149627039015E-4</v>
      </c>
      <c r="AF324" s="49">
        <f>_xll.qlTenorBasisForwardRate($X$17,AC324,_xll.ohTrigger(trigger,$X$24))</f>
        <v>1.4969013313167565E-2</v>
      </c>
      <c r="AG324" s="49">
        <f>_xll.qlTenorBasisForwardRate2($X$17,AC324,AD324,_xll.ohTrigger(trigger,$X$24))</f>
        <v>1.4969013313167565E-2</v>
      </c>
      <c r="AH324" s="49">
        <f>_xll.qlIndexFixing($X$9,_xll.qlInterestRateIndexFixingDate($X$9,AC324,trigger),TRUE,trigger)</f>
        <v>1.5183322071249009E-2</v>
      </c>
      <c r="AI324" s="52">
        <f t="shared" ref="AI324:AI387" si="33">(AF324-AH324)*10000</f>
        <v>-2.1430875808144472</v>
      </c>
      <c r="AJ324" s="52">
        <f t="shared" ref="AJ324:AJ387" si="34">AH324/AG324</f>
        <v>1.0143168259388831</v>
      </c>
      <c r="BC324" s="45">
        <f>_xll.qlCalendarAdvance(calendar,BC323,"1D",,,trigger)</f>
        <v>42737</v>
      </c>
      <c r="BD324" s="49">
        <f>_xll.qlTenorBasisForwardRate($X$17,BC324,_xll.ohTrigger(trigger,$X$24))</f>
        <v>6.9549177851703709E-4</v>
      </c>
      <c r="BE324" s="49">
        <f>_xll.qlTenorBasisForwardRate($X$17,BC324,_xll.ohTrigger(trigger,$X$24))*_xll.qlInterpolationInterpolate($AJ$1,BC324,,trigger)</f>
        <v>6.600000009847264E-4</v>
      </c>
      <c r="BF324" s="49">
        <f>_xll.qlIndexFixing($X$9,_xll.qlInterestRateIndexFixingDate($X$9,BC324,trigger),TRUE,trigger)</f>
        <v>6.600000009847264E-4</v>
      </c>
      <c r="BG324" s="104">
        <f t="shared" ref="BG324:BG387" si="35">(BF324-BD324)*10000</f>
        <v>-0.35491777532310687</v>
      </c>
    </row>
    <row r="325" spans="27:59" x14ac:dyDescent="0.2">
      <c r="AA325" s="1">
        <f t="shared" si="31"/>
        <v>322</v>
      </c>
      <c r="AB325" s="44" t="str">
        <f t="shared" si="32"/>
        <v>322M</v>
      </c>
      <c r="AC325" s="45">
        <f>_xll.qlCalendarAdvance(calendar,$AC$3,AB325,,,trigger)</f>
        <v>52082</v>
      </c>
      <c r="AD325" s="45">
        <f>_xll.qlInterestRateIndexMaturity($X$9,AC325,trigger)</f>
        <v>52266</v>
      </c>
      <c r="AE325" s="49">
        <f>_xll.qlTenorBasisValue($X$17,AC325,_xll.ohTrigger(trigger,$X$24))</f>
        <v>3.3315955543139161E-4</v>
      </c>
      <c r="AF325" s="49">
        <f>_xll.qlTenorBasisForwardRate($X$17,AC325,_xll.ohTrigger(trigger,$X$24))</f>
        <v>1.4962306141525133E-2</v>
      </c>
      <c r="AG325" s="49">
        <f>_xll.qlTenorBasisForwardRate2($X$17,AC325,AD325,_xll.ohTrigger(trigger,$X$24))</f>
        <v>1.4962306141525133E-2</v>
      </c>
      <c r="AH325" s="49">
        <f>_xll.qlIndexFixing($X$9,_xll.qlInterestRateIndexFixingDate($X$9,AC325,trigger),TRUE,trigger)</f>
        <v>1.517842959963161E-2</v>
      </c>
      <c r="AI325" s="52">
        <f t="shared" si="33"/>
        <v>-2.1612345810647673</v>
      </c>
      <c r="AJ325" s="52">
        <f t="shared" si="34"/>
        <v>1.0144445285414034</v>
      </c>
      <c r="BC325" s="45">
        <f>_xll.qlCalendarAdvance(calendar,BC324,"1D",,,trigger)</f>
        <v>42738</v>
      </c>
      <c r="BD325" s="49">
        <f>_xll.qlTenorBasisForwardRate($X$17,BC325,_xll.ohTrigger(trigger,$X$24))</f>
        <v>6.9696249708821149E-4</v>
      </c>
      <c r="BE325" s="49">
        <f>_xll.qlTenorBasisForwardRate($X$17,BC325,_xll.ohTrigger(trigger,$X$24))*_xll.qlInterpolationInterpolate($AJ$1,BC325,,trigger)</f>
        <v>6.6183823120076479E-4</v>
      </c>
      <c r="BF325" s="49">
        <f>_xll.qlIndexFixing($X$9,_xll.qlInterestRateIndexFixingDate($X$9,BC325,trigger),TRUE,trigger)</f>
        <v>6.6103423373904365E-4</v>
      </c>
      <c r="BG325" s="104">
        <f t="shared" si="35"/>
        <v>-0.35928263349167844</v>
      </c>
    </row>
    <row r="326" spans="27:59" x14ac:dyDescent="0.2">
      <c r="AA326" s="1">
        <f t="shared" ref="AA326:AA389" si="36">AA325+1</f>
        <v>323</v>
      </c>
      <c r="AB326" s="44" t="str">
        <f t="shared" ref="AB326:AB389" si="37">AA326&amp;"M"</f>
        <v>323M</v>
      </c>
      <c r="AC326" s="45">
        <f>_xll.qlCalendarAdvance(calendar,$AC$3,AB326,,,trigger)</f>
        <v>52111</v>
      </c>
      <c r="AD326" s="45">
        <f>_xll.qlInterestRateIndexMaturity($X$9,AC326,trigger)</f>
        <v>52292</v>
      </c>
      <c r="AE326" s="49">
        <f>_xll.qlTenorBasisValue($X$17,AC326,_xll.ohTrigger(trigger,$X$24))</f>
        <v>3.3119739691578733E-4</v>
      </c>
      <c r="AF326" s="49">
        <f>_xll.qlTenorBasisForwardRate($X$17,AC326,_xll.ohTrigger(trigger,$X$24))</f>
        <v>1.4956454637529001E-2</v>
      </c>
      <c r="AG326" s="49">
        <f>_xll.qlTenorBasisForwardRate2($X$17,AC326,AD326,_xll.ohTrigger(trigger,$X$24))</f>
        <v>1.4956454637529001E-2</v>
      </c>
      <c r="AH326" s="49">
        <f>_xll.qlIndexFixing($X$9,_xll.qlInterestRateIndexFixingDate($X$9,AC326,trigger),TRUE,trigger)</f>
        <v>1.5173887272754729E-2</v>
      </c>
      <c r="AI326" s="52">
        <f t="shared" si="33"/>
        <v>-2.1743263522572795</v>
      </c>
      <c r="AJ326" s="52">
        <f t="shared" si="34"/>
        <v>1.0145377123452868</v>
      </c>
      <c r="BC326" s="45">
        <f>_xll.qlCalendarAdvance(calendar,BC325,"1D",,,trigger)</f>
        <v>42739</v>
      </c>
      <c r="BD326" s="49">
        <f>_xll.qlTenorBasisForwardRate($X$17,BC326,_xll.ohTrigger(trigger,$X$24))</f>
        <v>7.0011820126750701E-4</v>
      </c>
      <c r="BE326" s="49">
        <f>_xll.qlTenorBasisForwardRate($X$17,BC326,_xll.ohTrigger(trigger,$X$24))*_xll.qlInterpolationInterpolate($AJ$1,BC326,,trigger)</f>
        <v>6.652794678742585E-4</v>
      </c>
      <c r="BF326" s="49">
        <f>_xll.qlIndexFixing($X$9,_xll.qlInterestRateIndexFixingDate($X$9,BC326,trigger),TRUE,trigger)</f>
        <v>6.6489767057711544E-4</v>
      </c>
      <c r="BG326" s="104">
        <f t="shared" si="35"/>
        <v>-0.35220530690391566</v>
      </c>
    </row>
    <row r="327" spans="27:59" x14ac:dyDescent="0.2">
      <c r="AA327" s="1">
        <f t="shared" si="36"/>
        <v>324</v>
      </c>
      <c r="AB327" s="44" t="str">
        <f t="shared" si="37"/>
        <v>324M</v>
      </c>
      <c r="AC327" s="45">
        <f>_xll.qlCalendarAdvance(calendar,$AC$3,AB327,,,trigger)</f>
        <v>52141</v>
      </c>
      <c r="AD327" s="45">
        <f>_xll.qlInterestRateIndexMaturity($X$9,AC327,trigger)</f>
        <v>52323</v>
      </c>
      <c r="AE327" s="49">
        <f>_xll.qlTenorBasisValue($X$17,AC327,_xll.ohTrigger(trigger,$X$24))</f>
        <v>3.291924903635247E-4</v>
      </c>
      <c r="AF327" s="49">
        <f>_xll.qlTenorBasisForwardRate($X$17,AC327,_xll.ohTrigger(trigger,$X$24))</f>
        <v>1.4952112775948696E-2</v>
      </c>
      <c r="AG327" s="49">
        <f>_xll.qlTenorBasisForwardRate2($X$17,AC327,AD327,_xll.ohTrigger(trigger,$X$24))</f>
        <v>1.4952112775948696E-2</v>
      </c>
      <c r="AH327" s="49">
        <f>_xll.qlIndexFixing($X$9,_xll.qlInterestRateIndexFixingDate($X$9,AC327,trigger),TRUE,trigger)</f>
        <v>1.5170824301381955E-2</v>
      </c>
      <c r="AI327" s="52">
        <f t="shared" si="33"/>
        <v>-2.1871152543325931</v>
      </c>
      <c r="AJ327" s="52">
        <f t="shared" si="34"/>
        <v>1.0146274662792183</v>
      </c>
      <c r="BC327" s="45">
        <f>_xll.qlCalendarAdvance(calendar,BC326,"1D",,,trigger)</f>
        <v>42740</v>
      </c>
      <c r="BD327" s="49">
        <f>_xll.qlTenorBasisForwardRate($X$17,BC327,_xll.ohTrigger(trigger,$X$24))</f>
        <v>7.0328083303193795E-4</v>
      </c>
      <c r="BE327" s="49">
        <f>_xll.qlTenorBasisForwardRate($X$17,BC327,_xll.ohTrigger(trigger,$X$24))*_xll.qlInterpolationInterpolate($AJ$1,BC327,,trigger)</f>
        <v>6.6873129948757546E-4</v>
      </c>
      <c r="BF327" s="49">
        <f>_xll.qlIndexFixing($X$9,_xll.qlInterestRateIndexFixingDate($X$9,BC327,trigger),TRUE,trigger)</f>
        <v>6.6873861513179228E-4</v>
      </c>
      <c r="BG327" s="104">
        <f t="shared" si="35"/>
        <v>-0.34542217900145661</v>
      </c>
    </row>
    <row r="328" spans="27:59" x14ac:dyDescent="0.2">
      <c r="AA328" s="1">
        <f t="shared" si="36"/>
        <v>325</v>
      </c>
      <c r="AB328" s="44" t="str">
        <f t="shared" si="37"/>
        <v>325M</v>
      </c>
      <c r="AC328" s="45">
        <f>_xll.qlCalendarAdvance(calendar,$AC$3,AB328,,,trigger)</f>
        <v>52173</v>
      </c>
      <c r="AD328" s="45">
        <f>_xll.qlInterestRateIndexMaturity($X$9,AC328,trigger)</f>
        <v>52355</v>
      </c>
      <c r="AE328" s="49">
        <f>_xll.qlTenorBasisValue($X$17,AC328,_xll.ohTrigger(trigger,$X$24))</f>
        <v>3.2708152282496882E-4</v>
      </c>
      <c r="AF328" s="49">
        <f>_xll.qlTenorBasisForwardRate($X$17,AC328,_xll.ohTrigger(trigger,$X$24))</f>
        <v>1.4948067069944202E-2</v>
      </c>
      <c r="AG328" s="49">
        <f>_xll.qlTenorBasisForwardRate2($X$17,AC328,AD328,_xll.ohTrigger(trigger,$X$24))</f>
        <v>1.4948067069944202E-2</v>
      </c>
      <c r="AH328" s="49">
        <f>_xll.qlIndexFixing($X$9,_xll.qlInterestRateIndexFixingDate($X$9,AC328,trigger),TRUE,trigger)</f>
        <v>1.5167891418999284E-2</v>
      </c>
      <c r="AI328" s="52">
        <f t="shared" si="33"/>
        <v>-2.198243490550821</v>
      </c>
      <c r="AJ328" s="52">
        <f t="shared" si="34"/>
        <v>1.0147058712023762</v>
      </c>
      <c r="BC328" s="45">
        <f>_xll.qlCalendarAdvance(calendar,BC327,"1D",,,trigger)</f>
        <v>42741</v>
      </c>
      <c r="BD328" s="49">
        <f>_xll.qlTenorBasisForwardRate($X$17,BC328,_xll.ohTrigger(trigger,$X$24))</f>
        <v>7.0645045907953249E-4</v>
      </c>
      <c r="BE328" s="49">
        <f>_xll.qlTenorBasisForwardRate($X$17,BC328,_xll.ohTrigger(trigger,$X$24))*_xll.qlInterpolationInterpolate($AJ$1,BC328,,trigger)</f>
        <v>6.7219380270131467E-4</v>
      </c>
      <c r="BF328" s="49">
        <f>_xll.qlIndexFixing($X$9,_xll.qlInterestRateIndexFixingDate($X$9,BC328,trigger),TRUE,trigger)</f>
        <v>6.7255776854741013E-4</v>
      </c>
      <c r="BG328" s="104">
        <f t="shared" si="35"/>
        <v>-0.3389269053212236</v>
      </c>
    </row>
    <row r="329" spans="27:59" x14ac:dyDescent="0.2">
      <c r="AA329" s="1">
        <f t="shared" si="36"/>
        <v>326</v>
      </c>
      <c r="AB329" s="44" t="str">
        <f t="shared" si="37"/>
        <v>326M</v>
      </c>
      <c r="AC329" s="45">
        <f>_xll.qlCalendarAdvance(calendar,$AC$3,AB329,,,trigger)</f>
        <v>52202</v>
      </c>
      <c r="AD329" s="45">
        <f>_xll.qlInterestRateIndexMaturity($X$9,AC329,trigger)</f>
        <v>52384</v>
      </c>
      <c r="AE329" s="49">
        <f>_xll.qlTenorBasisValue($X$17,AC329,_xll.ohTrigger(trigger,$X$24))</f>
        <v>3.2519277997823193E-4</v>
      </c>
      <c r="AF329" s="49">
        <f>_xll.qlTenorBasisForwardRate($X$17,AC329,_xll.ohTrigger(trigger,$X$24))</f>
        <v>1.4945150692107834E-2</v>
      </c>
      <c r="AG329" s="49">
        <f>_xll.qlTenorBasisForwardRate2($X$17,AC329,AD329,_xll.ohTrigger(trigger,$X$24))</f>
        <v>1.4945150692107834E-2</v>
      </c>
      <c r="AH329" s="49">
        <f>_xll.qlIndexFixing($X$9,_xll.qlInterestRateIndexFixingDate($X$9,AC329,trigger),TRUE,trigger)</f>
        <v>1.5165786586843682E-2</v>
      </c>
      <c r="AI329" s="52">
        <f t="shared" si="33"/>
        <v>-2.2063589473584817</v>
      </c>
      <c r="AJ329" s="52">
        <f t="shared" si="34"/>
        <v>1.0147630424932657</v>
      </c>
      <c r="BC329" s="45">
        <f>_xll.qlCalendarAdvance(calendar,BC328,"1D",,,trigger)</f>
        <v>42744</v>
      </c>
      <c r="BD329" s="49">
        <f>_xll.qlTenorBasisForwardRate($X$17,BC329,_xll.ohTrigger(trigger,$X$24))</f>
        <v>7.1770198963740171E-4</v>
      </c>
      <c r="BE329" s="49">
        <f>_xll.qlTenorBasisForwardRate($X$17,BC329,_xll.ohTrigger(trigger,$X$24))*_xll.qlInterpolationInterpolate($AJ$1,BC329,,trigger)</f>
        <v>6.8426693325502881E-4</v>
      </c>
      <c r="BF329" s="49">
        <f>_xll.qlIndexFixing($X$9,_xll.qlInterestRateIndexFixingDate($X$9,BC329,trigger),TRUE,trigger)</f>
        <v>6.8606214721486983E-4</v>
      </c>
      <c r="BG329" s="104">
        <f t="shared" si="35"/>
        <v>-0.31639842422531878</v>
      </c>
    </row>
    <row r="330" spans="27:59" x14ac:dyDescent="0.2">
      <c r="AA330" s="1">
        <f t="shared" si="36"/>
        <v>327</v>
      </c>
      <c r="AB330" s="44" t="str">
        <f t="shared" si="37"/>
        <v>327M</v>
      </c>
      <c r="AC330" s="45">
        <f>_xll.qlCalendarAdvance(calendar,$AC$3,AB330,,,trigger)</f>
        <v>52233</v>
      </c>
      <c r="AD330" s="45">
        <f>_xll.qlInterestRateIndexMaturity($X$9,AC330,trigger)</f>
        <v>52414</v>
      </c>
      <c r="AE330" s="49">
        <f>_xll.qlTenorBasisValue($X$17,AC330,_xll.ohTrigger(trigger,$X$24))</f>
        <v>3.2319904949706187E-4</v>
      </c>
      <c r="AF330" s="49">
        <f>_xll.qlTenorBasisForwardRate($X$17,AC330,_xll.ohTrigger(trigger,$X$24))</f>
        <v>1.4942530456239032E-2</v>
      </c>
      <c r="AG330" s="49">
        <f>_xll.qlTenorBasisForwardRate2($X$17,AC330,AD330,_xll.ohTrigger(trigger,$X$24))</f>
        <v>1.4942530456239032E-2</v>
      </c>
      <c r="AH330" s="49">
        <f>_xll.qlIndexFixing($X$9,_xll.qlInterestRateIndexFixingDate($X$9,AC330,trigger),TRUE,trigger)</f>
        <v>1.5163812262231192E-2</v>
      </c>
      <c r="AI330" s="52">
        <f t="shared" si="33"/>
        <v>-2.2128180599216041</v>
      </c>
      <c r="AJ330" s="52">
        <f t="shared" si="34"/>
        <v>1.0148088576188758</v>
      </c>
      <c r="BC330" s="45">
        <f>_xll.qlCalendarAdvance(calendar,BC329,"1D",,,trigger)</f>
        <v>42745</v>
      </c>
      <c r="BD330" s="49">
        <f>_xll.qlTenorBasisForwardRate($X$17,BC330,_xll.ohTrigger(trigger,$X$24))</f>
        <v>7.1920024005416461E-4</v>
      </c>
      <c r="BE330" s="49">
        <f>_xll.qlTenorBasisForwardRate($X$17,BC330,_xll.ohTrigger(trigger,$X$24))*_xll.qlInterpolationInterpolate($AJ$1,BC330,,trigger)</f>
        <v>6.8615207069425176E-4</v>
      </c>
      <c r="BF330" s="49">
        <f>_xll.qlIndexFixing($X$9,_xll.qlInterestRateIndexFixingDate($X$9,BC330,trigger),TRUE,trigger)</f>
        <v>6.8763049391799662E-4</v>
      </c>
      <c r="BG330" s="104">
        <f t="shared" si="35"/>
        <v>-0.31569746136167998</v>
      </c>
    </row>
    <row r="331" spans="27:59" x14ac:dyDescent="0.2">
      <c r="AA331" s="1">
        <f t="shared" si="36"/>
        <v>328</v>
      </c>
      <c r="AB331" s="44" t="str">
        <f t="shared" si="37"/>
        <v>328M</v>
      </c>
      <c r="AC331" s="45">
        <f>_xll.qlCalendarAdvance(calendar,$AC$3,AB331,,,trigger)</f>
        <v>52264</v>
      </c>
      <c r="AD331" s="45">
        <f>_xll.qlInterestRateIndexMaturity($X$9,AC331,trigger)</f>
        <v>52446</v>
      </c>
      <c r="AE331" s="49">
        <f>_xll.qlTenorBasisValue($X$17,AC331,_xll.ohTrigger(trigger,$X$24))</f>
        <v>3.2123112618700892E-4</v>
      </c>
      <c r="AF331" s="49">
        <f>_xll.qlTenorBasisForwardRate($X$17,AC331,_xll.ohTrigger(trigger,$X$24))</f>
        <v>1.4941306615191711E-2</v>
      </c>
      <c r="AG331" s="49">
        <f>_xll.qlTenorBasisForwardRate2($X$17,AC331,AD331,_xll.ohTrigger(trigger,$X$24))</f>
        <v>1.4941306615191711E-2</v>
      </c>
      <c r="AH331" s="49">
        <f>_xll.qlIndexFixing($X$9,_xll.qlInterestRateIndexFixingDate($X$9,AC331,trigger),TRUE,trigger)</f>
        <v>1.5163050611501135E-2</v>
      </c>
      <c r="AI331" s="52">
        <f t="shared" si="33"/>
        <v>-2.2174399630942379</v>
      </c>
      <c r="AJ331" s="52">
        <f t="shared" si="34"/>
        <v>1.0148410043392031</v>
      </c>
      <c r="BC331" s="45">
        <f>_xll.qlCalendarAdvance(calendar,BC330,"1D",,,trigger)</f>
        <v>42746</v>
      </c>
      <c r="BD331" s="49">
        <f>_xll.qlTenorBasisForwardRate($X$17,BC331,_xll.ohTrigger(trigger,$X$24))</f>
        <v>7.2240583797651995E-4</v>
      </c>
      <c r="BE331" s="49">
        <f>_xll.qlTenorBasisForwardRate($X$17,BC331,_xll.ohTrigger(trigger,$X$24))*_xll.qlInterpolationInterpolate($AJ$1,BC331,,trigger)</f>
        <v>6.8966908773748152E-4</v>
      </c>
      <c r="BF331" s="49">
        <f>_xll.qlIndexFixing($X$9,_xll.qlInterestRateIndexFixingDate($X$9,BC331,trigger),TRUE,trigger)</f>
        <v>6.91351209014461E-4</v>
      </c>
      <c r="BG331" s="104">
        <f t="shared" si="35"/>
        <v>-0.31054628962058956</v>
      </c>
    </row>
    <row r="332" spans="27:59" x14ac:dyDescent="0.2">
      <c r="AA332" s="1">
        <f t="shared" si="36"/>
        <v>329</v>
      </c>
      <c r="AB332" s="44" t="str">
        <f t="shared" si="37"/>
        <v>329M</v>
      </c>
      <c r="AC332" s="45">
        <f>_xll.qlCalendarAdvance(calendar,$AC$3,AB332,,,trigger)</f>
        <v>52292</v>
      </c>
      <c r="AD332" s="45">
        <f>_xll.qlInterestRateIndexMaturity($X$9,AC332,trigger)</f>
        <v>52476</v>
      </c>
      <c r="AE332" s="49">
        <f>_xll.qlTenorBasisValue($X$17,AC332,_xll.ohTrigger(trigger,$X$24))</f>
        <v>3.1947557159762877E-4</v>
      </c>
      <c r="AF332" s="49">
        <f>_xll.qlTenorBasisForwardRate($X$17,AC332,_xll.ohTrigger(trigger,$X$24))</f>
        <v>1.494127071989839E-2</v>
      </c>
      <c r="AG332" s="49">
        <f>_xll.qlTenorBasisForwardRate2($X$17,AC332,AD332,_xll.ohTrigger(trigger,$X$24))</f>
        <v>1.494127071989839E-2</v>
      </c>
      <c r="AH332" s="49">
        <f>_xll.qlIndexFixing($X$9,_xll.qlInterestRateIndexFixingDate($X$9,AC332,trigger),TRUE,trigger)</f>
        <v>1.5163252069621862E-2</v>
      </c>
      <c r="AI332" s="52">
        <f t="shared" si="33"/>
        <v>-2.2198134972347199</v>
      </c>
      <c r="AJ332" s="52">
        <f t="shared" si="34"/>
        <v>1.0148569257518267</v>
      </c>
      <c r="BC332" s="45">
        <f>_xll.qlCalendarAdvance(calendar,BC331,"1D",,,trigger)</f>
        <v>42747</v>
      </c>
      <c r="BD332" s="49">
        <f>_xll.qlTenorBasisForwardRate($X$17,BC332,_xll.ohTrigger(trigger,$X$24))</f>
        <v>7.2561883035872625E-4</v>
      </c>
      <c r="BE332" s="49">
        <f>_xll.qlTenorBasisForwardRate($X$17,BC332,_xll.ohTrigger(trigger,$X$24))*_xll.qlInterpolationInterpolate($AJ$1,BC332,,trigger)</f>
        <v>6.9319723989135992E-4</v>
      </c>
      <c r="BF332" s="49">
        <f>_xll.qlIndexFixing($X$9,_xll.qlInterestRateIndexFixingDate($X$9,BC332,trigger),TRUE,trigger)</f>
        <v>6.9505433996419012E-4</v>
      </c>
      <c r="BG332" s="104">
        <f t="shared" si="35"/>
        <v>-0.30564490394536137</v>
      </c>
    </row>
    <row r="333" spans="27:59" x14ac:dyDescent="0.2">
      <c r="AA333" s="1">
        <f t="shared" si="36"/>
        <v>330</v>
      </c>
      <c r="AB333" s="44" t="str">
        <f t="shared" si="37"/>
        <v>330M</v>
      </c>
      <c r="AC333" s="45">
        <f>_xll.qlCalendarAdvance(calendar,$AC$3,AB333,,,trigger)</f>
        <v>52323</v>
      </c>
      <c r="AD333" s="45">
        <f>_xll.qlInterestRateIndexMaturity($X$9,AC333,trigger)</f>
        <v>52506</v>
      </c>
      <c r="AE333" s="49">
        <f>_xll.qlTenorBasisValue($X$17,AC333,_xll.ohTrigger(trigger,$X$24))</f>
        <v>3.175559134719171E-4</v>
      </c>
      <c r="AF333" s="49">
        <f>_xll.qlTenorBasisForwardRate($X$17,AC333,_xll.ohTrigger(trigger,$X$24))</f>
        <v>1.4941001358555755E-2</v>
      </c>
      <c r="AG333" s="49">
        <f>_xll.qlTenorBasisForwardRate2($X$17,AC333,AD333,_xll.ohTrigger(trigger,$X$24))</f>
        <v>1.4941001358555755E-2</v>
      </c>
      <c r="AH333" s="49">
        <f>_xll.qlIndexFixing($X$9,_xll.qlInterestRateIndexFixingDate($X$9,AC333,trigger),TRUE,trigger)</f>
        <v>1.5163013243766489E-2</v>
      </c>
      <c r="AI333" s="52">
        <f t="shared" si="33"/>
        <v>-2.2201188521073396</v>
      </c>
      <c r="AJ333" s="52">
        <f t="shared" si="34"/>
        <v>1.0148592373350935</v>
      </c>
      <c r="BC333" s="45">
        <f>_xll.qlCalendarAdvance(calendar,BC332,"1D",,,trigger)</f>
        <v>42748</v>
      </c>
      <c r="BD333" s="49">
        <f>_xll.qlTenorBasisForwardRate($X$17,BC333,_xll.ohTrigger(trigger,$X$24))</f>
        <v>7.2883928389792861E-4</v>
      </c>
      <c r="BE333" s="49">
        <f>_xll.qlTenorBasisForwardRate($X$17,BC333,_xll.ohTrigger(trigger,$X$24))*_xll.qlInterpolationInterpolate($AJ$1,BC333,,trigger)</f>
        <v>6.9673660500149204E-4</v>
      </c>
      <c r="BF333" s="49">
        <f>_xll.qlIndexFixing($X$9,_xll.qlInterestRateIndexFixingDate($X$9,BC333,trigger),TRUE,trigger)</f>
        <v>6.9874058795215018E-4</v>
      </c>
      <c r="BG333" s="104">
        <f t="shared" si="35"/>
        <v>-0.30098695945778431</v>
      </c>
    </row>
    <row r="334" spans="27:59" x14ac:dyDescent="0.2">
      <c r="AA334" s="1">
        <f t="shared" si="36"/>
        <v>331</v>
      </c>
      <c r="AB334" s="44" t="str">
        <f t="shared" si="37"/>
        <v>331M</v>
      </c>
      <c r="AC334" s="45">
        <f>_xll.qlCalendarAdvance(calendar,$AC$3,AB334,,,trigger)</f>
        <v>52355</v>
      </c>
      <c r="AD334" s="45">
        <f>_xll.qlInterestRateIndexMaturity($X$9,AC334,trigger)</f>
        <v>52539</v>
      </c>
      <c r="AE334" s="49">
        <f>_xll.qlTenorBasisValue($X$17,AC334,_xll.ohTrigger(trigger,$X$24))</f>
        <v>3.156004643536563E-4</v>
      </c>
      <c r="AF334" s="49">
        <f>_xll.qlTenorBasisForwardRate($X$17,AC334,_xll.ohTrigger(trigger,$X$24))</f>
        <v>1.4942246467247396E-2</v>
      </c>
      <c r="AG334" s="49">
        <f>_xll.qlTenorBasisForwardRate2($X$17,AC334,AD334,_xll.ohTrigger(trigger,$X$24))</f>
        <v>1.4942246467247396E-2</v>
      </c>
      <c r="AH334" s="49">
        <f>_xll.qlIndexFixing($X$9,_xll.qlInterestRateIndexFixingDate($X$9,AC334,trigger),TRUE,trigger)</f>
        <v>1.516407664534565E-2</v>
      </c>
      <c r="AI334" s="52">
        <f t="shared" si="33"/>
        <v>-2.2183017809825416</v>
      </c>
      <c r="AJ334" s="52">
        <f t="shared" si="34"/>
        <v>1.0148458385146097</v>
      </c>
      <c r="BC334" s="45">
        <f>_xll.qlCalendarAdvance(calendar,BC333,"1D",,,trigger)</f>
        <v>42751</v>
      </c>
      <c r="BD334" s="49">
        <f>_xll.qlTenorBasisForwardRate($X$17,BC334,_xll.ohTrigger(trigger,$X$24))</f>
        <v>7.4027171584447823E-4</v>
      </c>
      <c r="BE334" s="49">
        <f>_xll.qlTenorBasisForwardRate($X$17,BC334,_xll.ohTrigger(trigger,$X$24))*_xll.qlInterpolationInterpolate($AJ$1,BC334,,trigger)</f>
        <v>7.0907567581380594E-4</v>
      </c>
      <c r="BF334" s="49">
        <f>_xll.qlIndexFixing($X$9,_xll.qlInterestRateIndexFixingDate($X$9,BC334,trigger),TRUE,trigger)</f>
        <v>7.1137838356433842E-4</v>
      </c>
      <c r="BG334" s="104">
        <f t="shared" si="35"/>
        <v>-0.28893332280139816</v>
      </c>
    </row>
    <row r="335" spans="27:59" x14ac:dyDescent="0.2">
      <c r="AA335" s="1">
        <f t="shared" si="36"/>
        <v>332</v>
      </c>
      <c r="AB335" s="44" t="str">
        <f t="shared" si="37"/>
        <v>332M</v>
      </c>
      <c r="AC335" s="45">
        <f>_xll.qlCalendarAdvance(calendar,$AC$3,AB335,,,trigger)</f>
        <v>52384</v>
      </c>
      <c r="AD335" s="45">
        <f>_xll.qlInterestRateIndexMaturity($X$9,AC335,trigger)</f>
        <v>52567</v>
      </c>
      <c r="AE335" s="49">
        <f>_xll.qlTenorBasisValue($X$17,AC335,_xll.ohTrigger(trigger,$X$24))</f>
        <v>3.1385099699381049E-4</v>
      </c>
      <c r="AF335" s="49">
        <f>_xll.qlTenorBasisForwardRate($X$17,AC335,_xll.ohTrigger(trigger,$X$24))</f>
        <v>1.4943469003703646E-2</v>
      </c>
      <c r="AG335" s="49">
        <f>_xll.qlTenorBasisForwardRate2($X$17,AC335,AD335,_xll.ohTrigger(trigger,$X$24))</f>
        <v>1.4943469003703646E-2</v>
      </c>
      <c r="AH335" s="49">
        <f>_xll.qlIndexFixing($X$9,_xll.qlInterestRateIndexFixingDate($X$9,AC335,trigger),TRUE,trigger)</f>
        <v>1.5164936904986751E-2</v>
      </c>
      <c r="AI335" s="52">
        <f t="shared" si="33"/>
        <v>-2.2146790128310494</v>
      </c>
      <c r="AJ335" s="52">
        <f t="shared" si="34"/>
        <v>1.0148203808117255</v>
      </c>
      <c r="BC335" s="45">
        <f>_xll.qlCalendarAdvance(calendar,BC334,"1D",,,trigger)</f>
        <v>42752</v>
      </c>
      <c r="BD335" s="49">
        <f>_xll.qlTenorBasisForwardRate($X$17,BC335,_xll.ohTrigger(trigger,$X$24))</f>
        <v>7.4179704346690736E-4</v>
      </c>
      <c r="BE335" s="49">
        <f>_xll.qlTenorBasisForwardRate($X$17,BC335,_xll.ohTrigger(trigger,$X$24))*_xll.qlInterpolationInterpolate($AJ$1,BC335,,trigger)</f>
        <v>7.1100775774942553E-4</v>
      </c>
      <c r="BF335" s="49">
        <f>_xll.qlIndexFixing($X$9,_xll.qlInterestRateIndexFixingDate($X$9,BC335,trigger),TRUE,trigger)</f>
        <v>7.1333077420114826E-4</v>
      </c>
      <c r="BG335" s="104">
        <f t="shared" si="35"/>
        <v>-0.28466269265759098</v>
      </c>
    </row>
    <row r="336" spans="27:59" x14ac:dyDescent="0.2">
      <c r="AA336" s="1">
        <f t="shared" si="36"/>
        <v>333</v>
      </c>
      <c r="AB336" s="44" t="str">
        <f t="shared" si="37"/>
        <v>333M</v>
      </c>
      <c r="AC336" s="45">
        <f>_xll.qlCalendarAdvance(calendar,$AC$3,AB336,,,trigger)</f>
        <v>52414</v>
      </c>
      <c r="AD336" s="45">
        <f>_xll.qlInterestRateIndexMaturity($X$9,AC336,trigger)</f>
        <v>52600</v>
      </c>
      <c r="AE336" s="49">
        <f>_xll.qlTenorBasisValue($X$17,AC336,_xll.ohTrigger(trigger,$X$24))</f>
        <v>3.1206360678003801E-4</v>
      </c>
      <c r="AF336" s="49">
        <f>_xll.qlTenorBasisForwardRate($X$17,AC336,_xll.ohTrigger(trigger,$X$24))</f>
        <v>1.4946943160163857E-2</v>
      </c>
      <c r="AG336" s="49">
        <f>_xll.qlTenorBasisForwardRate2($X$17,AC336,AD336,_xll.ohTrigger(trigger,$X$24))</f>
        <v>1.4946943160163857E-2</v>
      </c>
      <c r="AH336" s="49">
        <f>_xll.qlIndexFixing($X$9,_xll.qlInterestRateIndexFixingDate($X$9,AC336,trigger),TRUE,trigger)</f>
        <v>1.5167826217106502E-2</v>
      </c>
      <c r="AI336" s="52">
        <f t="shared" si="33"/>
        <v>-2.208830569426449</v>
      </c>
      <c r="AJ336" s="52">
        <f t="shared" si="34"/>
        <v>1.0147778080491625</v>
      </c>
      <c r="BC336" s="45">
        <f>_xll.qlCalendarAdvance(calendar,BC335,"1D",,,trigger)</f>
        <v>42753</v>
      </c>
      <c r="BD336" s="49">
        <f>_xll.qlTenorBasisForwardRate($X$17,BC336,_xll.ohTrigger(trigger,$X$24))</f>
        <v>7.450558031714213E-4</v>
      </c>
      <c r="BE336" s="49">
        <f>_xll.qlTenorBasisForwardRate($X$17,BC336,_xll.ohTrigger(trigger,$X$24))*_xll.qlInterpolationInterpolate($AJ$1,BC336,,trigger)</f>
        <v>7.1460436118041465E-4</v>
      </c>
      <c r="BF336" s="49">
        <f>_xll.qlIndexFixing($X$9,_xll.qlInterestRateIndexFixingDate($X$9,BC336,trigger),TRUE,trigger)</f>
        <v>7.1694312536321237E-4</v>
      </c>
      <c r="BG336" s="104">
        <f t="shared" si="35"/>
        <v>-0.28112677808208925</v>
      </c>
    </row>
    <row r="337" spans="27:59" x14ac:dyDescent="0.2">
      <c r="AA337" s="1">
        <f t="shared" si="36"/>
        <v>334</v>
      </c>
      <c r="AB337" s="44" t="str">
        <f t="shared" si="37"/>
        <v>334M</v>
      </c>
      <c r="AC337" s="45">
        <f>_xll.qlCalendarAdvance(calendar,$AC$3,AB337,,,trigger)</f>
        <v>52446</v>
      </c>
      <c r="AD337" s="45">
        <f>_xll.qlInterestRateIndexMaturity($X$9,AC337,trigger)</f>
        <v>52630</v>
      </c>
      <c r="AE337" s="49">
        <f>_xll.qlTenorBasisValue($X$17,AC337,_xll.ohTrigger(trigger,$X$24))</f>
        <v>3.1018187265869431E-4</v>
      </c>
      <c r="AF337" s="49">
        <f>_xll.qlTenorBasisForwardRate($X$17,AC337,_xll.ohTrigger(trigger,$X$24))</f>
        <v>1.4949584269618335E-2</v>
      </c>
      <c r="AG337" s="49">
        <f>_xll.qlTenorBasisForwardRate2($X$17,AC337,AD337,_xll.ohTrigger(trigger,$X$24))</f>
        <v>1.4949584269618335E-2</v>
      </c>
      <c r="AH337" s="49">
        <f>_xll.qlIndexFixing($X$9,_xll.qlInterestRateIndexFixingDate($X$9,AC337,trigger),TRUE,trigger)</f>
        <v>1.5169649634113507E-2</v>
      </c>
      <c r="AI337" s="52">
        <f t="shared" si="33"/>
        <v>-2.2006536449517209</v>
      </c>
      <c r="AJ337" s="52">
        <f t="shared" si="34"/>
        <v>1.014720500619031</v>
      </c>
      <c r="BC337" s="45">
        <f>_xll.qlCalendarAdvance(calendar,BC336,"1D",,,trigger)</f>
        <v>42754</v>
      </c>
      <c r="BD337" s="49">
        <f>_xll.qlTenorBasisForwardRate($X$17,BC337,_xll.ohTrigger(trigger,$X$24))</f>
        <v>7.4832242418312064E-4</v>
      </c>
      <c r="BE337" s="49">
        <f>_xll.qlTenorBasisForwardRate($X$17,BC337,_xll.ohTrigger(trigger,$X$24))*_xll.qlInterpolationInterpolate($AJ$1,BC337,,trigger)</f>
        <v>7.18212648167393E-4</v>
      </c>
      <c r="BF337" s="49">
        <f>_xll.qlIndexFixing($X$9,_xll.qlInterestRateIndexFixingDate($X$9,BC337,trigger),TRUE,trigger)</f>
        <v>7.2054280079431445E-4</v>
      </c>
      <c r="BG337" s="104">
        <f t="shared" si="35"/>
        <v>-0.27779623388806196</v>
      </c>
    </row>
    <row r="338" spans="27:59" x14ac:dyDescent="0.2">
      <c r="AA338" s="1">
        <f t="shared" si="36"/>
        <v>335</v>
      </c>
      <c r="AB338" s="44" t="str">
        <f t="shared" si="37"/>
        <v>335M</v>
      </c>
      <c r="AC338" s="45">
        <f>_xll.qlCalendarAdvance(calendar,$AC$3,AB338,,,trigger)</f>
        <v>52476</v>
      </c>
      <c r="AD338" s="45">
        <f>_xll.qlInterestRateIndexMaturity($X$9,AC338,trigger)</f>
        <v>52658</v>
      </c>
      <c r="AE338" s="49">
        <f>_xll.qlTenorBasisValue($X$17,AC338,_xll.ohTrigger(trigger,$X$24))</f>
        <v>3.0844073291698431E-4</v>
      </c>
      <c r="AF338" s="49">
        <f>_xll.qlTenorBasisForwardRate($X$17,AC338,_xll.ohTrigger(trigger,$X$24))</f>
        <v>1.4952748513534786E-2</v>
      </c>
      <c r="AG338" s="49">
        <f>_xll.qlTenorBasisForwardRate2($X$17,AC338,AD338,_xll.ohTrigger(trigger,$X$24))</f>
        <v>1.4952748513534786E-2</v>
      </c>
      <c r="AH338" s="49">
        <f>_xll.qlIndexFixing($X$9,_xll.qlInterestRateIndexFixingDate($X$9,AC338,trigger),TRUE,trigger)</f>
        <v>1.5171856916408408E-2</v>
      </c>
      <c r="AI338" s="52">
        <f t="shared" si="33"/>
        <v>-2.1910840287362245</v>
      </c>
      <c r="AJ338" s="52">
        <f t="shared" si="34"/>
        <v>1.0146533864777632</v>
      </c>
      <c r="BC338" s="45">
        <f>_xll.qlCalendarAdvance(calendar,BC337,"1D",,,trigger)</f>
        <v>42755</v>
      </c>
      <c r="BD338" s="49">
        <f>_xll.qlTenorBasisForwardRate($X$17,BC338,_xll.ohTrigger(trigger,$X$24))</f>
        <v>7.515969731903176E-4</v>
      </c>
      <c r="BE338" s="49">
        <f>_xll.qlTenorBasisForwardRate($X$17,BC338,_xll.ohTrigger(trigger,$X$24))*_xll.qlInterpolationInterpolate($AJ$1,BC338,,trigger)</f>
        <v>7.2183269773327648E-4</v>
      </c>
      <c r="BF338" s="49">
        <f>_xll.qlIndexFixing($X$9,_xll.qlInterestRateIndexFixingDate($X$9,BC338,trigger),TRUE,trigger)</f>
        <v>7.2413050171828478E-4</v>
      </c>
      <c r="BG338" s="104">
        <f t="shared" si="35"/>
        <v>-0.27466471472032827</v>
      </c>
    </row>
    <row r="339" spans="27:59" x14ac:dyDescent="0.2">
      <c r="AA339" s="1">
        <f t="shared" si="36"/>
        <v>336</v>
      </c>
      <c r="AB339" s="44" t="str">
        <f t="shared" si="37"/>
        <v>336M</v>
      </c>
      <c r="AC339" s="45">
        <f>_xll.qlCalendarAdvance(calendar,$AC$3,AB339,,,trigger)</f>
        <v>52506</v>
      </c>
      <c r="AD339" s="45">
        <f>_xll.qlInterestRateIndexMaturity($X$9,AC339,trigger)</f>
        <v>52691</v>
      </c>
      <c r="AE339" s="49">
        <f>_xll.qlTenorBasisValue($X$17,AC339,_xll.ohTrigger(trigger,$X$24))</f>
        <v>3.0672157098304191E-4</v>
      </c>
      <c r="AF339" s="49">
        <f>_xll.qlTenorBasisForwardRate($X$17,AC339,_xll.ohTrigger(trigger,$X$24))</f>
        <v>1.4958659905291424E-2</v>
      </c>
      <c r="AG339" s="49">
        <f>_xll.qlTenorBasisForwardRate2($X$17,AC339,AD339,_xll.ohTrigger(trigger,$X$24))</f>
        <v>1.4958659905291424E-2</v>
      </c>
      <c r="AH339" s="49">
        <f>_xll.qlIndexFixing($X$9,_xll.qlInterestRateIndexFixingDate($X$9,AC339,trigger),TRUE,trigger)</f>
        <v>1.5176549424849702E-2</v>
      </c>
      <c r="AI339" s="52">
        <f t="shared" si="33"/>
        <v>-2.1788951955827724</v>
      </c>
      <c r="AJ339" s="52">
        <f t="shared" si="34"/>
        <v>1.0145661122679313</v>
      </c>
      <c r="BC339" s="45">
        <f>_xll.qlCalendarAdvance(calendar,BC338,"1D",,,trigger)</f>
        <v>42758</v>
      </c>
      <c r="BD339" s="49">
        <f>_xll.qlTenorBasisForwardRate($X$17,BC339,_xll.ohTrigger(trigger,$X$24))</f>
        <v>7.6322371034066579E-4</v>
      </c>
      <c r="BE339" s="49">
        <f>_xll.qlTenorBasisForwardRate($X$17,BC339,_xll.ohTrigger(trigger,$X$24))*_xll.qlInterpolationInterpolate($AJ$1,BC339,,trigger)</f>
        <v>7.3445291820718121E-4</v>
      </c>
      <c r="BF339" s="49">
        <f>_xll.qlIndexFixing($X$9,_xll.qlInterestRateIndexFixingDate($X$9,BC339,trigger),TRUE,trigger)</f>
        <v>7.3618790509557045E-4</v>
      </c>
      <c r="BG339" s="104">
        <f t="shared" si="35"/>
        <v>-0.27035805245095335</v>
      </c>
    </row>
    <row r="340" spans="27:59" x14ac:dyDescent="0.2">
      <c r="AA340" s="1">
        <f t="shared" si="36"/>
        <v>337</v>
      </c>
      <c r="AB340" s="44" t="str">
        <f t="shared" si="37"/>
        <v>337M</v>
      </c>
      <c r="AC340" s="45">
        <f>_xll.qlCalendarAdvance(calendar,$AC$3,AB340,,,trigger)</f>
        <v>52537</v>
      </c>
      <c r="AD340" s="45">
        <f>_xll.qlInterestRateIndexMaturity($X$9,AC340,trigger)</f>
        <v>52719</v>
      </c>
      <c r="AE340" s="49">
        <f>_xll.qlTenorBasisValue($X$17,AC340,_xll.ohTrigger(trigger,$X$24))</f>
        <v>3.0496791831752744E-4</v>
      </c>
      <c r="AF340" s="49">
        <f>_xll.qlTenorBasisForwardRate($X$17,AC340,_xll.ohTrigger(trigger,$X$24))</f>
        <v>1.4963080104467454E-2</v>
      </c>
      <c r="AG340" s="49">
        <f>_xll.qlTenorBasisForwardRate2($X$17,AC340,AD340,_xll.ohTrigger(trigger,$X$24))</f>
        <v>1.4963080104467454E-2</v>
      </c>
      <c r="AH340" s="49">
        <f>_xll.qlIndexFixing($X$9,_xll.qlInterestRateIndexFixingDate($X$9,AC340,trigger),TRUE,trigger)</f>
        <v>1.5179597506539473E-2</v>
      </c>
      <c r="AI340" s="52">
        <f t="shared" si="33"/>
        <v>-2.1651740207201917</v>
      </c>
      <c r="AJ340" s="52">
        <f t="shared" si="34"/>
        <v>1.014470109132636</v>
      </c>
      <c r="BC340" s="45">
        <f>_xll.qlCalendarAdvance(calendar,BC339,"1D",,,trigger)</f>
        <v>42759</v>
      </c>
      <c r="BD340" s="49">
        <f>_xll.qlTenorBasisForwardRate($X$17,BC340,_xll.ohTrigger(trigger,$X$24))</f>
        <v>7.6477578294871994E-4</v>
      </c>
      <c r="BE340" s="49">
        <f>_xll.qlTenorBasisForwardRate($X$17,BC340,_xll.ohTrigger(trigger,$X$24))*_xll.qlInterpolationInterpolate($AJ$1,BC340,,trigger)</f>
        <v>7.3643210818076358E-4</v>
      </c>
      <c r="BF340" s="49">
        <f>_xll.qlIndexFixing($X$9,_xll.qlInterestRateIndexFixingDate($X$9,BC340,trigger),TRUE,trigger)</f>
        <v>7.3837558501200953E-4</v>
      </c>
      <c r="BG340" s="104">
        <f t="shared" si="35"/>
        <v>-0.26400197936710418</v>
      </c>
    </row>
    <row r="341" spans="27:59" x14ac:dyDescent="0.2">
      <c r="AA341" s="1">
        <f t="shared" si="36"/>
        <v>338</v>
      </c>
      <c r="AB341" s="44" t="str">
        <f t="shared" si="37"/>
        <v>338M</v>
      </c>
      <c r="AC341" s="45">
        <f>_xll.qlCalendarAdvance(calendar,$AC$3,AB341,,,trigger)</f>
        <v>52567</v>
      </c>
      <c r="AD341" s="45">
        <f>_xll.qlInterestRateIndexMaturity($X$9,AC341,trigger)</f>
        <v>52750</v>
      </c>
      <c r="AE341" s="49">
        <f>_xll.qlTenorBasisValue($X$17,AC341,_xll.ohTrigger(trigger,$X$24))</f>
        <v>3.0329265114938467E-4</v>
      </c>
      <c r="AF341" s="49">
        <f>_xll.qlTenorBasisForwardRate($X$17,AC341,_xll.ohTrigger(trigger,$X$24))</f>
        <v>1.4969747524225667E-2</v>
      </c>
      <c r="AG341" s="49">
        <f>_xll.qlTenorBasisForwardRate2($X$17,AC341,AD341,_xll.ohTrigger(trigger,$X$24))</f>
        <v>1.4969747524225667E-2</v>
      </c>
      <c r="AH341" s="49">
        <f>_xll.qlIndexFixing($X$9,_xll.qlInterestRateIndexFixingDate($X$9,AC341,trigger),TRUE,trigger)</f>
        <v>1.5184669292841586E-2</v>
      </c>
      <c r="AI341" s="52">
        <f t="shared" si="33"/>
        <v>-2.1492176861591905</v>
      </c>
      <c r="AJ341" s="52">
        <f t="shared" si="34"/>
        <v>1.0143570737093668</v>
      </c>
      <c r="BC341" s="45">
        <f>_xll.qlCalendarAdvance(calendar,BC340,"1D",,,trigger)</f>
        <v>42760</v>
      </c>
      <c r="BD341" s="49">
        <f>_xll.qlTenorBasisForwardRate($X$17,BC341,_xll.ohTrigger(trigger,$X$24))</f>
        <v>7.6809097225853185E-4</v>
      </c>
      <c r="BE341" s="49">
        <f>_xll.qlTenorBasisForwardRate($X$17,BC341,_xll.ohTrigger(trigger,$X$24))*_xll.qlInterpolationInterpolate($AJ$1,BC341,,trigger)</f>
        <v>7.401121619138439E-4</v>
      </c>
      <c r="BF341" s="49">
        <f>_xll.qlIndexFixing($X$9,_xll.qlInterestRateIndexFixingDate($X$9,BC341,trigger),TRUE,trigger)</f>
        <v>7.4191393194591375E-4</v>
      </c>
      <c r="BG341" s="104">
        <f t="shared" si="35"/>
        <v>-0.26177040312618099</v>
      </c>
    </row>
    <row r="342" spans="27:59" x14ac:dyDescent="0.2">
      <c r="AA342" s="1">
        <f t="shared" si="36"/>
        <v>339</v>
      </c>
      <c r="AB342" s="44" t="str">
        <f t="shared" si="37"/>
        <v>339M</v>
      </c>
      <c r="AC342" s="45">
        <f>_xll.qlCalendarAdvance(calendar,$AC$3,AB342,,,trigger)</f>
        <v>52600</v>
      </c>
      <c r="AD342" s="45">
        <f>_xll.qlInterestRateIndexMaturity($X$9,AC342,trigger)</f>
        <v>52782</v>
      </c>
      <c r="AE342" s="49">
        <f>_xll.qlTenorBasisValue($X$17,AC342,_xll.ohTrigger(trigger,$X$24))</f>
        <v>3.0147433678179118E-4</v>
      </c>
      <c r="AF342" s="49">
        <f>_xll.qlTenorBasisForwardRate($X$17,AC342,_xll.ohTrigger(trigger,$X$24))</f>
        <v>1.4977048510215574E-2</v>
      </c>
      <c r="AG342" s="49">
        <f>_xll.qlTenorBasisForwardRate2($X$17,AC342,AD342,_xll.ohTrigger(trigger,$X$24))</f>
        <v>1.4977048510215574E-2</v>
      </c>
      <c r="AH342" s="49">
        <f>_xll.qlIndexFixing($X$9,_xll.qlInterestRateIndexFixingDate($X$9,AC342,trigger),TRUE,trigger)</f>
        <v>1.5190034416671216E-2</v>
      </c>
      <c r="AI342" s="52">
        <f t="shared" si="33"/>
        <v>-2.1298590645564204</v>
      </c>
      <c r="AJ342" s="52">
        <f t="shared" si="34"/>
        <v>1.0142208196969094</v>
      </c>
      <c r="BC342" s="45">
        <f>_xll.qlCalendarAdvance(calendar,BC341,"1D",,,trigger)</f>
        <v>42761</v>
      </c>
      <c r="BD342" s="49">
        <f>_xll.qlTenorBasisForwardRate($X$17,BC342,_xll.ohTrigger(trigger,$X$24))</f>
        <v>7.7141448968841568E-4</v>
      </c>
      <c r="BE342" s="49">
        <f>_xll.qlTenorBasisForwardRate($X$17,BC342,_xll.ohTrigger(trigger,$X$24))*_xll.qlInterpolationInterpolate($AJ$1,BC342,,trigger)</f>
        <v>7.4380445591531541E-4</v>
      </c>
      <c r="BF342" s="49">
        <f>_xll.qlIndexFixing($X$9,_xll.qlInterestRateIndexFixingDate($X$9,BC342,trigger),TRUE,trigger)</f>
        <v>7.4544451182696075E-4</v>
      </c>
      <c r="BG342" s="104">
        <f t="shared" si="35"/>
        <v>-0.25969977861454929</v>
      </c>
    </row>
    <row r="343" spans="27:59" x14ac:dyDescent="0.2">
      <c r="AA343" s="1">
        <f t="shared" si="36"/>
        <v>340</v>
      </c>
      <c r="AB343" s="44" t="str">
        <f t="shared" si="37"/>
        <v>340M</v>
      </c>
      <c r="AC343" s="45">
        <f>_xll.qlCalendarAdvance(calendar,$AC$3,AB343,,,trigger)</f>
        <v>52629</v>
      </c>
      <c r="AD343" s="45">
        <f>_xll.qlInterestRateIndexMaturity($X$9,AC343,trigger)</f>
        <v>52811</v>
      </c>
      <c r="AE343" s="49">
        <f>_xll.qlTenorBasisValue($X$17,AC343,_xll.ohTrigger(trigger,$X$24))</f>
        <v>2.9989733959860301E-4</v>
      </c>
      <c r="AF343" s="49">
        <f>_xll.qlTenorBasisForwardRate($X$17,AC343,_xll.ohTrigger(trigger,$X$24))</f>
        <v>1.4984604175570928E-2</v>
      </c>
      <c r="AG343" s="49">
        <f>_xll.qlTenorBasisForwardRate2($X$17,AC343,AD343,_xll.ohTrigger(trigger,$X$24))</f>
        <v>1.4984604175570928E-2</v>
      </c>
      <c r="AH343" s="49">
        <f>_xll.qlIndexFixing($X$9,_xll.qlInterestRateIndexFixingDate($X$9,AC343,trigger),TRUE,trigger)</f>
        <v>1.5195672906132045E-2</v>
      </c>
      <c r="AI343" s="52">
        <f t="shared" si="33"/>
        <v>-2.1106873056111684</v>
      </c>
      <c r="AJ343" s="52">
        <f t="shared" si="34"/>
        <v>1.0140857061079542</v>
      </c>
      <c r="BC343" s="45">
        <f>_xll.qlCalendarAdvance(calendar,BC342,"1D",,,trigger)</f>
        <v>42762</v>
      </c>
      <c r="BD343" s="49">
        <f>_xll.qlTenorBasisForwardRate($X$17,BC343,_xll.ohTrigger(trigger,$X$24))</f>
        <v>7.7474640192359248E-4</v>
      </c>
      <c r="BE343" s="49">
        <f>_xll.qlTenorBasisForwardRate($X$17,BC343,_xll.ohTrigger(trigger,$X$24))*_xll.qlInterpolationInterpolate($AJ$1,BC343,,trigger)</f>
        <v>7.4750907039080076E-4</v>
      </c>
      <c r="BF343" s="49">
        <f>_xll.qlIndexFixing($X$9,_xll.qlInterestRateIndexFixingDate($X$9,BC343,trigger),TRUE,trigger)</f>
        <v>7.4896802591563675E-4</v>
      </c>
      <c r="BG343" s="104">
        <f t="shared" si="35"/>
        <v>-0.25778376007955739</v>
      </c>
    </row>
    <row r="344" spans="27:59" x14ac:dyDescent="0.2">
      <c r="AA344" s="1">
        <f t="shared" si="36"/>
        <v>341</v>
      </c>
      <c r="AB344" s="44" t="str">
        <f t="shared" si="37"/>
        <v>341M</v>
      </c>
      <c r="AC344" s="45">
        <f>_xll.qlCalendarAdvance(calendar,$AC$3,AB344,,,trigger)</f>
        <v>52658</v>
      </c>
      <c r="AD344" s="45">
        <f>_xll.qlInterestRateIndexMaturity($X$9,AC344,trigger)</f>
        <v>52842</v>
      </c>
      <c r="AE344" s="49">
        <f>_xll.qlTenorBasisValue($X$17,AC344,_xll.ohTrigger(trigger,$X$24))</f>
        <v>2.9833967461973817E-4</v>
      </c>
      <c r="AF344" s="49">
        <f>_xll.qlTenorBasisForwardRate($X$17,AC344,_xll.ohTrigger(trigger,$X$24))</f>
        <v>1.4993815513440261E-2</v>
      </c>
      <c r="AG344" s="49">
        <f>_xll.qlTenorBasisForwardRate2($X$17,AC344,AD344,_xll.ohTrigger(trigger,$X$24))</f>
        <v>1.4993815513440261E-2</v>
      </c>
      <c r="AH344" s="49">
        <f>_xll.qlIndexFixing($X$9,_xll.qlInterestRateIndexFixingDate($X$9,AC344,trigger),TRUE,trigger)</f>
        <v>1.5202718659905119E-2</v>
      </c>
      <c r="AI344" s="52">
        <f t="shared" si="33"/>
        <v>-2.0890314646485746</v>
      </c>
      <c r="AJ344" s="52">
        <f t="shared" si="34"/>
        <v>1.0139326208380781</v>
      </c>
      <c r="BC344" s="45">
        <f>_xll.qlCalendarAdvance(calendar,BC343,"1D",,,trigger)</f>
        <v>42765</v>
      </c>
      <c r="BD344" s="49">
        <f>_xll.qlTenorBasisForwardRate($X$17,BC344,_xll.ohTrigger(trigger,$X$24))</f>
        <v>7.8658072481397028E-4</v>
      </c>
      <c r="BE344" s="49">
        <f>_xll.qlTenorBasisForwardRate($X$17,BC344,_xll.ohTrigger(trigger,$X$24))*_xll.qlInterpolationInterpolate($AJ$1,BC344,,trigger)</f>
        <v>7.6042575306276949E-4</v>
      </c>
      <c r="BF344" s="49">
        <f>_xll.qlIndexFixing($X$9,_xll.qlInterestRateIndexFixingDate($X$9,BC344,trigger),TRUE,trigger)</f>
        <v>7.6072991941042412E-4</v>
      </c>
      <c r="BG344" s="104">
        <f t="shared" si="35"/>
        <v>-0.25850805403546162</v>
      </c>
    </row>
    <row r="345" spans="27:59" x14ac:dyDescent="0.2">
      <c r="AA345" s="1">
        <f t="shared" si="36"/>
        <v>342</v>
      </c>
      <c r="AB345" s="44" t="str">
        <f t="shared" si="37"/>
        <v>342M</v>
      </c>
      <c r="AC345" s="45">
        <f>_xll.qlCalendarAdvance(calendar,$AC$3,AB345,,,trigger)</f>
        <v>52691</v>
      </c>
      <c r="AD345" s="45">
        <f>_xll.qlInterestRateIndexMaturity($X$9,AC345,trigger)</f>
        <v>52874</v>
      </c>
      <c r="AE345" s="49">
        <f>_xll.qlTenorBasisValue($X$17,AC345,_xll.ohTrigger(trigger,$X$24))</f>
        <v>2.9659039375435226E-4</v>
      </c>
      <c r="AF345" s="49">
        <f>_xll.qlTenorBasisForwardRate($X$17,AC345,_xll.ohTrigger(trigger,$X$24))</f>
        <v>1.5003624348398656E-2</v>
      </c>
      <c r="AG345" s="49">
        <f>_xll.qlTenorBasisForwardRate2($X$17,AC345,AD345,_xll.ohTrigger(trigger,$X$24))</f>
        <v>1.5003624348398656E-2</v>
      </c>
      <c r="AH345" s="49">
        <f>_xll.qlIndexFixing($X$9,_xll.qlInterestRateIndexFixingDate($X$9,AC345,trigger),TRUE,trigger)</f>
        <v>1.5209942908178094E-2</v>
      </c>
      <c r="AI345" s="52">
        <f t="shared" si="33"/>
        <v>-2.0631855977943854</v>
      </c>
      <c r="AJ345" s="52">
        <f t="shared" si="34"/>
        <v>1.0137512480310438</v>
      </c>
      <c r="BC345" s="45">
        <f>_xll.qlCalendarAdvance(calendar,BC344,"1D",,,trigger)</f>
        <v>42766</v>
      </c>
      <c r="BD345" s="49">
        <f>_xll.qlTenorBasisForwardRate($X$17,BC345,_xll.ohTrigger(trigger,$X$24))</f>
        <v>7.8815933260972218E-4</v>
      </c>
      <c r="BE345" s="49">
        <f>_xll.qlTenorBasisForwardRate($X$17,BC345,_xll.ohTrigger(trigger,$X$24))*_xll.qlInterpolationInterpolate($AJ$1,BC345,,trigger)</f>
        <v>7.6245234306202404E-4</v>
      </c>
      <c r="BF345" s="49">
        <f>_xll.qlIndexFixing($X$9,_xll.qlInterestRateIndexFixingDate($X$9,BC345,trigger),TRUE,trigger)</f>
        <v>7.6300544971975761E-4</v>
      </c>
      <c r="BG345" s="104">
        <f t="shared" si="35"/>
        <v>-0.25153882889964568</v>
      </c>
    </row>
    <row r="346" spans="27:59" x14ac:dyDescent="0.2">
      <c r="AA346" s="1">
        <f t="shared" si="36"/>
        <v>343</v>
      </c>
      <c r="AB346" s="44" t="str">
        <f t="shared" si="37"/>
        <v>343M</v>
      </c>
      <c r="AC346" s="45">
        <f>_xll.qlCalendarAdvance(calendar,$AC$3,AB346,,,trigger)</f>
        <v>52719</v>
      </c>
      <c r="AD346" s="45">
        <f>_xll.qlInterestRateIndexMaturity($X$9,AC346,trigger)</f>
        <v>52903</v>
      </c>
      <c r="AE346" s="49">
        <f>_xll.qlTenorBasisValue($X$17,AC346,_xll.ohTrigger(trigger,$X$24))</f>
        <v>2.9512532161618814E-4</v>
      </c>
      <c r="AF346" s="49">
        <f>_xll.qlTenorBasisForwardRate($X$17,AC346,_xll.ohTrigger(trigger,$X$24))</f>
        <v>1.5013568338249121E-2</v>
      </c>
      <c r="AG346" s="49">
        <f>_xll.qlTenorBasisForwardRate2($X$17,AC346,AD346,_xll.ohTrigger(trigger,$X$24))</f>
        <v>1.5013568338249121E-2</v>
      </c>
      <c r="AH346" s="49">
        <f>_xll.qlIndexFixing($X$9,_xll.qlInterestRateIndexFixingDate($X$9,AC346,trigger),TRUE,trigger)</f>
        <v>1.5217441135784403E-2</v>
      </c>
      <c r="AI346" s="52">
        <f t="shared" si="33"/>
        <v>-2.0387279753528165</v>
      </c>
      <c r="AJ346" s="52">
        <f t="shared" si="34"/>
        <v>1.0135792366572767</v>
      </c>
      <c r="BC346" s="45">
        <f>_xll.qlCalendarAdvance(calendar,BC345,"1D",,,trigger)</f>
        <v>42767</v>
      </c>
      <c r="BD346" s="49">
        <f>_xll.qlTenorBasisForwardRate($X$17,BC346,_xll.ohTrigger(trigger,$X$24))</f>
        <v>7.9153421913333625E-4</v>
      </c>
      <c r="BE346" s="49">
        <f>_xll.qlTenorBasisForwardRate($X$17,BC346,_xll.ohTrigger(trigger,$X$24))*_xll.qlInterpolationInterpolate($AJ$1,BC346,,trigger)</f>
        <v>7.6621976890431712E-4</v>
      </c>
      <c r="BF346" s="49">
        <f>_xll.qlIndexFixing($X$9,_xll.qlInterestRateIndexFixingDate($X$9,BC346,trigger),TRUE,trigger)</f>
        <v>7.6650415392301669E-4</v>
      </c>
      <c r="BG346" s="104">
        <f t="shared" si="35"/>
        <v>-0.25030065210319563</v>
      </c>
    </row>
    <row r="347" spans="27:59" x14ac:dyDescent="0.2">
      <c r="AA347" s="1">
        <f t="shared" si="36"/>
        <v>344</v>
      </c>
      <c r="AB347" s="44" t="str">
        <f t="shared" si="37"/>
        <v>344M</v>
      </c>
      <c r="AC347" s="45">
        <f>_xll.qlCalendarAdvance(calendar,$AC$3,AB347,,,trigger)</f>
        <v>52750</v>
      </c>
      <c r="AD347" s="45">
        <f>_xll.qlInterestRateIndexMaturity($X$9,AC347,trigger)</f>
        <v>52933</v>
      </c>
      <c r="AE347" s="49">
        <f>_xll.qlTenorBasisValue($X$17,AC347,_xll.ohTrigger(trigger,$X$24))</f>
        <v>2.9352355237229121E-4</v>
      </c>
      <c r="AF347" s="49">
        <f>_xll.qlTenorBasisForwardRate($X$17,AC347,_xll.ohTrigger(trigger,$X$24))</f>
        <v>1.5024295341747583E-2</v>
      </c>
      <c r="AG347" s="49">
        <f>_xll.qlTenorBasisForwardRate2($X$17,AC347,AD347,_xll.ohTrigger(trigger,$X$24))</f>
        <v>1.5024295341747583E-2</v>
      </c>
      <c r="AH347" s="49">
        <f>_xll.qlIndexFixing($X$9,_xll.qlInterestRateIndexFixingDate($X$9,AC347,trigger),TRUE,trigger)</f>
        <v>1.5225344359421184E-2</v>
      </c>
      <c r="AI347" s="52">
        <f t="shared" si="33"/>
        <v>-2.0104901767360044</v>
      </c>
      <c r="AJ347" s="52">
        <f t="shared" si="34"/>
        <v>1.0133815938185766</v>
      </c>
      <c r="BC347" s="45">
        <f>_xll.qlCalendarAdvance(calendar,BC346,"1D",,,trigger)</f>
        <v>42768</v>
      </c>
      <c r="BD347" s="49">
        <f>_xll.qlTenorBasisForwardRate($X$17,BC347,_xll.ohTrigger(trigger,$X$24))</f>
        <v>7.9491790056164427E-4</v>
      </c>
      <c r="BE347" s="49">
        <f>_xll.qlTenorBasisForwardRate($X$17,BC347,_xll.ohTrigger(trigger,$X$24))*_xll.qlInterpolationInterpolate($AJ$1,BC347,,trigger)</f>
        <v>7.6999999999972273E-4</v>
      </c>
      <c r="BF347" s="49">
        <f>_xll.qlIndexFixing($X$9,_xll.qlInterestRateIndexFixingDate($X$9,BC347,trigger),TRUE,trigger)</f>
        <v>7.6999999999972273E-4</v>
      </c>
      <c r="BG347" s="104">
        <f t="shared" si="35"/>
        <v>-0.24917900561921535</v>
      </c>
    </row>
    <row r="348" spans="27:59" x14ac:dyDescent="0.2">
      <c r="AA348" s="1">
        <f t="shared" si="36"/>
        <v>345</v>
      </c>
      <c r="AB348" s="44" t="str">
        <f t="shared" si="37"/>
        <v>345M</v>
      </c>
      <c r="AC348" s="45">
        <f>_xll.qlCalendarAdvance(calendar,$AC$3,AB348,,,trigger)</f>
        <v>52782</v>
      </c>
      <c r="AD348" s="45">
        <f>_xll.qlInterestRateIndexMaturity($X$9,AC348,trigger)</f>
        <v>52966</v>
      </c>
      <c r="AE348" s="49">
        <f>_xll.qlTenorBasisValue($X$17,AC348,_xll.ohTrigger(trigger,$X$24))</f>
        <v>2.9189219240733277E-4</v>
      </c>
      <c r="AF348" s="49">
        <f>_xll.qlTenorBasisForwardRate($X$17,AC348,_xll.ohTrigger(trigger,$X$24))</f>
        <v>1.5037260911476788E-2</v>
      </c>
      <c r="AG348" s="49">
        <f>_xll.qlTenorBasisForwardRate2($X$17,AC348,AD348,_xll.ohTrigger(trigger,$X$24))</f>
        <v>1.5037260911476788E-2</v>
      </c>
      <c r="AH348" s="49">
        <f>_xll.qlIndexFixing($X$9,_xll.qlInterestRateIndexFixingDate($X$9,AC348,trigger),TRUE,trigger)</f>
        <v>1.5235089190140988E-2</v>
      </c>
      <c r="AI348" s="52">
        <f t="shared" si="33"/>
        <v>-1.9782827866419994</v>
      </c>
      <c r="AJ348" s="52">
        <f t="shared" si="34"/>
        <v>1.0131558719256653</v>
      </c>
      <c r="BC348" s="45">
        <f>_xll.qlCalendarAdvance(calendar,BC347,"1D",,,trigger)</f>
        <v>42769</v>
      </c>
      <c r="BD348" s="49">
        <f>_xll.qlTenorBasisForwardRate($X$17,BC348,_xll.ohTrigger(trigger,$X$24))</f>
        <v>7.9831044357677578E-4</v>
      </c>
      <c r="BE348" s="49">
        <f>_xll.qlTenorBasisForwardRate($X$17,BC348,_xll.ohTrigger(trigger,$X$24))*_xll.qlInterpolationInterpolate($AJ$1,BC348,,trigger)</f>
        <v>7.7344107589349487E-4</v>
      </c>
      <c r="BF348" s="49">
        <f>_xll.qlIndexFixing($X$9,_xll.qlInterestRateIndexFixingDate($X$9,BC348,trigger),TRUE,trigger)</f>
        <v>7.7349382059300131E-4</v>
      </c>
      <c r="BG348" s="104">
        <f t="shared" si="35"/>
        <v>-0.24816622983774472</v>
      </c>
    </row>
    <row r="349" spans="27:59" x14ac:dyDescent="0.2">
      <c r="AA349" s="1">
        <f t="shared" si="36"/>
        <v>346</v>
      </c>
      <c r="AB349" s="44" t="str">
        <f t="shared" si="37"/>
        <v>346M</v>
      </c>
      <c r="AC349" s="45">
        <f>_xll.qlCalendarAdvance(calendar,$AC$3,AB349,,,trigger)</f>
        <v>52811</v>
      </c>
      <c r="AD349" s="45">
        <f>_xll.qlInterestRateIndexMaturity($X$9,AC349,trigger)</f>
        <v>52995</v>
      </c>
      <c r="AE349" s="49">
        <f>_xll.qlTenorBasisValue($X$17,AC349,_xll.ohTrigger(trigger,$X$24))</f>
        <v>2.9043291077331552E-4</v>
      </c>
      <c r="AF349" s="49">
        <f>_xll.qlTenorBasisForwardRate($X$17,AC349,_xll.ohTrigger(trigger,$X$24))</f>
        <v>1.5049290798262643E-2</v>
      </c>
      <c r="AG349" s="49">
        <f>_xll.qlTenorBasisForwardRate2($X$17,AC349,AD349,_xll.ohTrigger(trigger,$X$24))</f>
        <v>1.5049290798262643E-2</v>
      </c>
      <c r="AH349" s="49">
        <f>_xll.qlIndexFixing($X$9,_xll.qlInterestRateIndexFixingDate($X$9,AC349,trigger),TRUE,trigger)</f>
        <v>1.5244047220270406E-2</v>
      </c>
      <c r="AI349" s="52">
        <f t="shared" si="33"/>
        <v>-1.9475642200776286</v>
      </c>
      <c r="AJ349" s="52">
        <f t="shared" si="34"/>
        <v>1.0129412358773908</v>
      </c>
      <c r="BC349" s="45">
        <f>_xll.qlCalendarAdvance(calendar,BC348,"1D",,,trigger)</f>
        <v>42772</v>
      </c>
      <c r="BD349" s="49">
        <f>_xll.qlTenorBasisForwardRate($X$17,BC349,_xll.ohTrigger(trigger,$X$24))</f>
        <v>8.103655094951021E-4</v>
      </c>
      <c r="BE349" s="49">
        <f>_xll.qlTenorBasisForwardRate($X$17,BC349,_xll.ohTrigger(trigger,$X$24))*_xll.qlInterpolationInterpolate($AJ$1,BC349,,trigger)</f>
        <v>7.8559224439223659E-4</v>
      </c>
      <c r="BF349" s="49">
        <f>_xll.qlIndexFixing($X$9,_xll.qlInterestRateIndexFixingDate($X$9,BC349,trigger),TRUE,trigger)</f>
        <v>7.8521933490679032E-4</v>
      </c>
      <c r="BG349" s="104">
        <f t="shared" si="35"/>
        <v>-0.25146174588311776</v>
      </c>
    </row>
    <row r="350" spans="27:59" x14ac:dyDescent="0.2">
      <c r="AA350" s="1">
        <f t="shared" si="36"/>
        <v>347</v>
      </c>
      <c r="AB350" s="44" t="str">
        <f t="shared" si="37"/>
        <v>347M</v>
      </c>
      <c r="AC350" s="45">
        <f>_xll.qlCalendarAdvance(calendar,$AC$3,AB350,,,trigger)</f>
        <v>52842</v>
      </c>
      <c r="AD350" s="45">
        <f>_xll.qlInterestRateIndexMaturity($X$9,AC350,trigger)</f>
        <v>53023</v>
      </c>
      <c r="AE350" s="49">
        <f>_xll.qlTenorBasisValue($X$17,AC350,_xll.ohTrigger(trigger,$X$24))</f>
        <v>2.8889286664000727E-4</v>
      </c>
      <c r="AF350" s="49">
        <f>_xll.qlTenorBasisForwardRate($X$17,AC350,_xll.ohTrigger(trigger,$X$24))</f>
        <v>1.5061273472038318E-2</v>
      </c>
      <c r="AG350" s="49">
        <f>_xll.qlTenorBasisForwardRate2($X$17,AC350,AD350,_xll.ohTrigger(trigger,$X$24))</f>
        <v>1.5061273472038318E-2</v>
      </c>
      <c r="AH350" s="49">
        <f>_xll.qlIndexFixing($X$9,_xll.qlInterestRateIndexFixingDate($X$9,AC350,trigger),TRUE,trigger)</f>
        <v>1.5252703916524038E-2</v>
      </c>
      <c r="AI350" s="52">
        <f t="shared" si="33"/>
        <v>-1.9143044448572017</v>
      </c>
      <c r="AJ350" s="52">
        <f t="shared" si="34"/>
        <v>1.0127101101272158</v>
      </c>
      <c r="BC350" s="45">
        <f>_xll.qlCalendarAdvance(calendar,BC349,"1D",,,trigger)</f>
        <v>42773</v>
      </c>
      <c r="BD350" s="49">
        <f>_xll.qlTenorBasisForwardRate($X$17,BC350,_xll.ohTrigger(trigger,$X$24))</f>
        <v>8.1197056510175312E-4</v>
      </c>
      <c r="BE350" s="49">
        <f>_xll.qlTenorBasisForwardRate($X$17,BC350,_xll.ohTrigger(trigger,$X$24))*_xll.qlInterpolationInterpolate($AJ$1,BC350,,trigger)</f>
        <v>7.8730576007965869E-4</v>
      </c>
      <c r="BF350" s="49">
        <f>_xll.qlIndexFixing($X$9,_xll.qlInterestRateIndexFixingDate($X$9,BC350,trigger),TRUE,trigger)</f>
        <v>7.874773225047567E-4</v>
      </c>
      <c r="BG350" s="104">
        <f t="shared" si="35"/>
        <v>-0.24493242596996417</v>
      </c>
    </row>
    <row r="351" spans="27:59" x14ac:dyDescent="0.2">
      <c r="AA351" s="1">
        <f t="shared" si="36"/>
        <v>348</v>
      </c>
      <c r="AB351" s="44" t="str">
        <f t="shared" si="37"/>
        <v>348M</v>
      </c>
      <c r="AC351" s="45">
        <f>_xll.qlCalendarAdvance(calendar,$AC$3,AB351,,,trigger)</f>
        <v>52873</v>
      </c>
      <c r="AD351" s="45">
        <f>_xll.qlInterestRateIndexMaturity($X$9,AC351,trigger)</f>
        <v>53055</v>
      </c>
      <c r="AE351" s="49">
        <f>_xll.qlTenorBasisValue($X$17,AC351,_xll.ohTrigger(trigger,$X$24))</f>
        <v>2.8737311477624911E-4</v>
      </c>
      <c r="AF351" s="49">
        <f>_xll.qlTenorBasisForwardRate($X$17,AC351,_xll.ohTrigger(trigger,$X$24))</f>
        <v>1.5076250893731283E-2</v>
      </c>
      <c r="AG351" s="49">
        <f>_xll.qlTenorBasisForwardRate2($X$17,AC351,AD351,_xll.ohTrigger(trigger,$X$24))</f>
        <v>1.5076250893731283E-2</v>
      </c>
      <c r="AH351" s="49">
        <f>_xll.qlIndexFixing($X$9,_xll.qlInterestRateIndexFixingDate($X$9,AC351,trigger),TRUE,trigger)</f>
        <v>1.5263942194470125E-2</v>
      </c>
      <c r="AI351" s="52">
        <f t="shared" si="33"/>
        <v>-1.8769130073884206</v>
      </c>
      <c r="AJ351" s="52">
        <f t="shared" si="34"/>
        <v>1.0124494678459406</v>
      </c>
      <c r="BC351" s="45">
        <f>_xll.qlCalendarAdvance(calendar,BC350,"1D",,,trigger)</f>
        <v>42774</v>
      </c>
      <c r="BD351" s="49">
        <f>_xll.qlTenorBasisForwardRate($X$17,BC351,_xll.ohTrigger(trigger,$X$24))</f>
        <v>8.1540841624540435E-4</v>
      </c>
      <c r="BE351" s="49">
        <f>_xll.qlTenorBasisForwardRate($X$17,BC351,_xll.ohTrigger(trigger,$X$24))*_xll.qlInterpolationInterpolate($AJ$1,BC351,,trigger)</f>
        <v>7.9079737578868325E-4</v>
      </c>
      <c r="BF351" s="49">
        <f>_xll.qlIndexFixing($X$9,_xll.qlInterestRateIndexFixingDate($X$9,BC351,trigger),TRUE,trigger)</f>
        <v>7.9098269992071652E-4</v>
      </c>
      <c r="BG351" s="104">
        <f t="shared" si="35"/>
        <v>-0.24425716324687838</v>
      </c>
    </row>
    <row r="352" spans="27:59" x14ac:dyDescent="0.2">
      <c r="AA352" s="1">
        <f t="shared" si="36"/>
        <v>349</v>
      </c>
      <c r="AB352" s="44" t="str">
        <f t="shared" si="37"/>
        <v>349M</v>
      </c>
      <c r="AC352" s="45">
        <f>_xll.qlCalendarAdvance(calendar,$AC$3,AB352,,,trigger)</f>
        <v>52903</v>
      </c>
      <c r="AD352" s="45">
        <f>_xll.qlInterestRateIndexMaturity($X$9,AC352,trigger)</f>
        <v>53084</v>
      </c>
      <c r="AE352" s="49">
        <f>_xll.qlTenorBasisValue($X$17,AC352,_xll.ohTrigger(trigger,$X$24))</f>
        <v>2.8592147200184062E-4</v>
      </c>
      <c r="AF352" s="49">
        <f>_xll.qlTenorBasisForwardRate($X$17,AC352,_xll.ohTrigger(trigger,$X$24))</f>
        <v>1.5090400101518324E-2</v>
      </c>
      <c r="AG352" s="49">
        <f>_xll.qlTenorBasisForwardRate2($X$17,AC352,AD352,_xll.ohTrigger(trigger,$X$24))</f>
        <v>1.5090400101518324E-2</v>
      </c>
      <c r="AH352" s="49">
        <f>_xll.qlIndexFixing($X$9,_xll.qlInterestRateIndexFixingDate($X$9,AC352,trigger),TRUE,trigger)</f>
        <v>1.5274386272671468E-2</v>
      </c>
      <c r="AI352" s="52">
        <f t="shared" si="33"/>
        <v>-1.8398617115314431</v>
      </c>
      <c r="AJ352" s="52">
        <f t="shared" si="34"/>
        <v>1.0121922659383056</v>
      </c>
      <c r="BC352" s="45">
        <f>_xll.qlCalendarAdvance(calendar,BC351,"1D",,,trigger)</f>
        <v>42775</v>
      </c>
      <c r="BD352" s="49">
        <f>_xll.qlTenorBasisForwardRate($X$17,BC352,_xll.ohTrigger(trigger,$X$24))</f>
        <v>8.1885552905054844E-4</v>
      </c>
      <c r="BE352" s="49">
        <f>_xll.qlTenorBasisForwardRate($X$17,BC352,_xll.ohTrigger(trigger,$X$24))*_xll.qlInterpolationInterpolate($AJ$1,BC352,,trigger)</f>
        <v>7.9429930934576574E-4</v>
      </c>
      <c r="BF352" s="49">
        <f>_xll.qlIndexFixing($X$9,_xll.qlInterestRateIndexFixingDate($X$9,BC352,trigger),TRUE,trigger)</f>
        <v>7.9449485696988468E-4</v>
      </c>
      <c r="BG352" s="104">
        <f t="shared" si="35"/>
        <v>-0.24360672080663762</v>
      </c>
    </row>
    <row r="353" spans="27:59" x14ac:dyDescent="0.2">
      <c r="AA353" s="1">
        <f t="shared" si="36"/>
        <v>350</v>
      </c>
      <c r="AB353" s="44" t="str">
        <f t="shared" si="37"/>
        <v>350M</v>
      </c>
      <c r="AC353" s="45">
        <f>_xll.qlCalendarAdvance(calendar,$AC$3,AB353,,,trigger)</f>
        <v>52933</v>
      </c>
      <c r="AD353" s="45">
        <f>_xll.qlInterestRateIndexMaturity($X$9,AC353,trigger)</f>
        <v>53115</v>
      </c>
      <c r="AE353" s="49">
        <f>_xll.qlTenorBasisValue($X$17,AC353,_xll.ohTrigger(trigger,$X$24))</f>
        <v>2.8448837396535191E-4</v>
      </c>
      <c r="AF353" s="49">
        <f>_xll.qlTenorBasisForwardRate($X$17,AC353,_xll.ohTrigger(trigger,$X$24))</f>
        <v>1.510646628682741E-2</v>
      </c>
      <c r="AG353" s="49">
        <f>_xll.qlTenorBasisForwardRate2($X$17,AC353,AD353,_xll.ohTrigger(trigger,$X$24))</f>
        <v>1.510646628682741E-2</v>
      </c>
      <c r="AH353" s="49">
        <f>_xll.qlIndexFixing($X$9,_xll.qlInterestRateIndexFixingDate($X$9,AC353,trigger),TRUE,trigger)</f>
        <v>1.5286433269053086E-2</v>
      </c>
      <c r="AI353" s="52">
        <f t="shared" si="33"/>
        <v>-1.7996698222567595</v>
      </c>
      <c r="AJ353" s="52">
        <f t="shared" si="34"/>
        <v>1.0119132415754044</v>
      </c>
      <c r="BC353" s="45">
        <f>_xll.qlCalendarAdvance(calendar,BC352,"1D",,,trigger)</f>
        <v>42776</v>
      </c>
      <c r="BD353" s="49">
        <f>_xll.qlTenorBasisForwardRate($X$17,BC353,_xll.ohTrigger(trigger,$X$24))</f>
        <v>8.2231197019445705E-4</v>
      </c>
      <c r="BE353" s="49">
        <f>_xll.qlTenorBasisForwardRate($X$17,BC353,_xll.ohTrigger(trigger,$X$24))*_xll.qlInterpolationInterpolate($AJ$1,BC353,,trigger)</f>
        <v>7.9781163083202686E-4</v>
      </c>
      <c r="BF353" s="49">
        <f>_xll.qlIndexFixing($X$9,_xll.qlInterestRateIndexFixingDate($X$9,BC353,trigger),TRUE,trigger)</f>
        <v>7.9801528309994248E-4</v>
      </c>
      <c r="BG353" s="104">
        <f t="shared" si="35"/>
        <v>-0.24296687094514571</v>
      </c>
    </row>
    <row r="354" spans="27:59" x14ac:dyDescent="0.2">
      <c r="AA354" s="1">
        <f t="shared" si="36"/>
        <v>351</v>
      </c>
      <c r="AB354" s="44" t="str">
        <f t="shared" si="37"/>
        <v>351M</v>
      </c>
      <c r="AC354" s="45">
        <f>_xll.qlCalendarAdvance(calendar,$AC$3,AB354,,,trigger)</f>
        <v>52964</v>
      </c>
      <c r="AD354" s="45">
        <f>_xll.qlInterestRateIndexMaturity($X$9,AC354,trigger)</f>
        <v>53146</v>
      </c>
      <c r="AE354" s="49">
        <f>_xll.qlTenorBasisValue($X$17,AC354,_xll.ohTrigger(trigger,$X$24))</f>
        <v>2.8302675213782866E-4</v>
      </c>
      <c r="AF354" s="49">
        <f>_xll.qlTenorBasisForwardRate($X$17,AC354,_xll.ohTrigger(trigger,$X$24))</f>
        <v>1.5123264026176784E-2</v>
      </c>
      <c r="AG354" s="49">
        <f>_xll.qlTenorBasisForwardRate2($X$17,AC354,AD354,_xll.ohTrigger(trigger,$X$24))</f>
        <v>1.5123264026176784E-2</v>
      </c>
      <c r="AH354" s="49">
        <f>_xll.qlIndexFixing($X$9,_xll.qlInterestRateIndexFixingDate($X$9,AC354,trigger),TRUE,trigger)</f>
        <v>1.5298935818938141E-2</v>
      </c>
      <c r="AI354" s="52">
        <f t="shared" si="33"/>
        <v>-1.7567179276135707</v>
      </c>
      <c r="AJ354" s="52">
        <f t="shared" si="34"/>
        <v>1.0116159972117982</v>
      </c>
      <c r="BC354" s="45">
        <f>_xll.qlCalendarAdvance(calendar,BC353,"1D",,,trigger)</f>
        <v>42779</v>
      </c>
      <c r="BD354" s="49">
        <f>_xll.qlTenorBasisForwardRate($X$17,BC354,_xll.ohTrigger(trigger,$X$24))</f>
        <v>8.3460081321808663E-4</v>
      </c>
      <c r="BE354" s="49">
        <f>_xll.qlTenorBasisForwardRate($X$17,BC354,_xll.ohTrigger(trigger,$X$24))*_xll.qlInterpolationInterpolate($AJ$1,BC354,,trigger)</f>
        <v>8.102200878901079E-4</v>
      </c>
      <c r="BF354" s="49">
        <f>_xll.qlIndexFixing($X$9,_xll.qlInterestRateIndexFixingDate($X$9,BC354,trigger),TRUE,trigger)</f>
        <v>8.0992954868918494E-4</v>
      </c>
      <c r="BG354" s="104">
        <f t="shared" si="35"/>
        <v>-0.24671264528901693</v>
      </c>
    </row>
    <row r="355" spans="27:59" x14ac:dyDescent="0.2">
      <c r="AA355" s="1">
        <f t="shared" si="36"/>
        <v>352</v>
      </c>
      <c r="AB355" s="44" t="str">
        <f t="shared" si="37"/>
        <v>352M</v>
      </c>
      <c r="AC355" s="45">
        <f>_xll.qlCalendarAdvance(calendar,$AC$3,AB355,,,trigger)</f>
        <v>52995</v>
      </c>
      <c r="AD355" s="45">
        <f>_xll.qlInterestRateIndexMaturity($X$9,AC355,trigger)</f>
        <v>53176</v>
      </c>
      <c r="AE355" s="49">
        <f>_xll.qlTenorBasisValue($X$17,AC355,_xll.ohTrigger(trigger,$X$24))</f>
        <v>2.815844519569728E-4</v>
      </c>
      <c r="AF355" s="49">
        <f>_xll.qlTenorBasisForwardRate($X$17,AC355,_xll.ohTrigger(trigger,$X$24))</f>
        <v>1.5140249169505134E-2</v>
      </c>
      <c r="AG355" s="49">
        <f>_xll.qlTenorBasisForwardRate2($X$17,AC355,AD355,_xll.ohTrigger(trigger,$X$24))</f>
        <v>1.5140249169505134E-2</v>
      </c>
      <c r="AH355" s="49">
        <f>_xll.qlIndexFixing($X$9,_xll.qlInterestRateIndexFixingDate($X$9,AC355,trigger),TRUE,trigger)</f>
        <v>1.5311489054863483E-2</v>
      </c>
      <c r="AI355" s="52">
        <f t="shared" si="33"/>
        <v>-1.7123988535834924</v>
      </c>
      <c r="AJ355" s="52">
        <f t="shared" si="34"/>
        <v>1.011310242218685</v>
      </c>
      <c r="BC355" s="45">
        <f>_xll.qlCalendarAdvance(calendar,BC354,"1D",,,trigger)</f>
        <v>42780</v>
      </c>
      <c r="BD355" s="49">
        <f>_xll.qlTenorBasisForwardRate($X$17,BC355,_xll.ohTrigger(trigger,$X$24))</f>
        <v>8.3623235168108271E-4</v>
      </c>
      <c r="BE355" s="49">
        <f>_xll.qlTenorBasisForwardRate($X$17,BC355,_xll.ohTrigger(trigger,$X$24))*_xll.qlInterpolationInterpolate($AJ$1,BC355,,trigger)</f>
        <v>8.1196619948083648E-4</v>
      </c>
      <c r="BF355" s="49">
        <f>_xll.qlIndexFixing($X$9,_xll.qlInterestRateIndexFixingDate($X$9,BC355,trigger),TRUE,trigger)</f>
        <v>8.1220946774792713E-4</v>
      </c>
      <c r="BG355" s="104">
        <f t="shared" si="35"/>
        <v>-0.24022883933155575</v>
      </c>
    </row>
    <row r="356" spans="27:59" x14ac:dyDescent="0.2">
      <c r="AA356" s="1">
        <f t="shared" si="36"/>
        <v>353</v>
      </c>
      <c r="AB356" s="44" t="str">
        <f t="shared" si="37"/>
        <v>353M</v>
      </c>
      <c r="AC356" s="45">
        <f>_xll.qlCalendarAdvance(calendar,$AC$3,AB356,,,trigger)</f>
        <v>53023</v>
      </c>
      <c r="AD356" s="45">
        <f>_xll.qlInterestRateIndexMaturity($X$9,AC356,trigger)</f>
        <v>53209</v>
      </c>
      <c r="AE356" s="49">
        <f>_xll.qlTenorBasisValue($X$17,AC356,_xll.ohTrigger(trigger,$X$24))</f>
        <v>2.8029813693522261E-4</v>
      </c>
      <c r="AF356" s="49">
        <f>_xll.qlTenorBasisForwardRate($X$17,AC356,_xll.ohTrigger(trigger,$X$24))</f>
        <v>1.5160001827729664E-2</v>
      </c>
      <c r="AG356" s="49">
        <f>_xll.qlTenorBasisForwardRate2($X$17,AC356,AD356,_xll.ohTrigger(trigger,$X$24))</f>
        <v>1.5160001827729664E-2</v>
      </c>
      <c r="AH356" s="49">
        <f>_xll.qlIndexFixing($X$9,_xll.qlInterestRateIndexFixingDate($X$9,AC356,trigger),TRUE,trigger)</f>
        <v>1.5326632488191232E-2</v>
      </c>
      <c r="AI356" s="52">
        <f t="shared" si="33"/>
        <v>-1.6663066046156834</v>
      </c>
      <c r="AJ356" s="52">
        <f t="shared" si="34"/>
        <v>1.0109914670430171</v>
      </c>
      <c r="BC356" s="45">
        <f>_xll.qlCalendarAdvance(calendar,BC355,"1D",,,trigger)</f>
        <v>42781</v>
      </c>
      <c r="BD356" s="49">
        <f>_xll.qlTenorBasisForwardRate($X$17,BC356,_xll.ohTrigger(trigger,$X$24))</f>
        <v>8.397364346575697E-4</v>
      </c>
      <c r="BE356" s="49">
        <f>_xll.qlTenorBasisForwardRate($X$17,BC356,_xll.ohTrigger(trigger,$X$24))*_xll.qlInterpolationInterpolate($AJ$1,BC356,,trigger)</f>
        <v>8.1553151362107512E-4</v>
      </c>
      <c r="BF356" s="49">
        <f>_xll.qlIndexFixing($X$9,_xll.qlInterestRateIndexFixingDate($X$9,BC356,trigger),TRUE,trigger)</f>
        <v>8.1579358136730042E-4</v>
      </c>
      <c r="BG356" s="104">
        <f t="shared" si="35"/>
        <v>-0.23942853290269275</v>
      </c>
    </row>
    <row r="357" spans="27:59" x14ac:dyDescent="0.2">
      <c r="AA357" s="1">
        <f t="shared" si="36"/>
        <v>354</v>
      </c>
      <c r="AB357" s="44" t="str">
        <f t="shared" si="37"/>
        <v>354M</v>
      </c>
      <c r="AC357" s="45">
        <f>_xll.qlCalendarAdvance(calendar,$AC$3,AB357,,,trigger)</f>
        <v>53055</v>
      </c>
      <c r="AD357" s="45">
        <f>_xll.qlInterestRateIndexMaturity($X$9,AC357,trigger)</f>
        <v>53238</v>
      </c>
      <c r="AE357" s="49">
        <f>_xll.qlTenorBasisValue($X$17,AC357,_xll.ohTrigger(trigger,$X$24))</f>
        <v>2.7884690008225018E-4</v>
      </c>
      <c r="AF357" s="49">
        <f>_xll.qlTenorBasisForwardRate($X$17,AC357,_xll.ohTrigger(trigger,$X$24))</f>
        <v>1.5177888000788665E-2</v>
      </c>
      <c r="AG357" s="49">
        <f>_xll.qlTenorBasisForwardRate2($X$17,AC357,AD357,_xll.ohTrigger(trigger,$X$24))</f>
        <v>1.5177888000788665E-2</v>
      </c>
      <c r="AH357" s="49">
        <f>_xll.qlIndexFixing($X$9,_xll.qlInterestRateIndexFixingDate($X$9,AC357,trigger),TRUE,trigger)</f>
        <v>1.5339679223747125E-2</v>
      </c>
      <c r="AI357" s="52">
        <f t="shared" si="33"/>
        <v>-1.617912229584604</v>
      </c>
      <c r="AJ357" s="52">
        <f t="shared" si="34"/>
        <v>1.0106596664140659</v>
      </c>
      <c r="BC357" s="45">
        <f>_xll.qlCalendarAdvance(calendar,BC356,"1D",,,trigger)</f>
        <v>42782</v>
      </c>
      <c r="BD357" s="49">
        <f>_xll.qlTenorBasisForwardRate($X$17,BC357,_xll.ohTrigger(trigger,$X$24))</f>
        <v>8.4325024602452565E-4</v>
      </c>
      <c r="BE357" s="49">
        <f>_xll.qlTenorBasisForwardRate($X$17,BC357,_xll.ohTrigger(trigger,$X$24))*_xll.qlInterpolationInterpolate($AJ$1,BC357,,trigger)</f>
        <v>8.1910763725223201E-4</v>
      </c>
      <c r="BF357" s="49">
        <f>_xll.qlIndexFixing($X$9,_xll.qlInterestRateIndexFixingDate($X$9,BC357,trigger),TRUE,trigger)</f>
        <v>8.193949009780015E-4</v>
      </c>
      <c r="BG357" s="104">
        <f t="shared" si="35"/>
        <v>-0.23855345046524157</v>
      </c>
    </row>
    <row r="358" spans="27:59" x14ac:dyDescent="0.2">
      <c r="AA358" s="1">
        <f t="shared" si="36"/>
        <v>355</v>
      </c>
      <c r="AB358" s="44" t="str">
        <f t="shared" si="37"/>
        <v>355M</v>
      </c>
      <c r="AC358" s="45">
        <f>_xll.qlCalendarAdvance(calendar,$AC$3,AB358,,,trigger)</f>
        <v>53084</v>
      </c>
      <c r="AD358" s="45">
        <f>_xll.qlInterestRateIndexMaturity($X$9,AC358,trigger)</f>
        <v>53268</v>
      </c>
      <c r="AE358" s="49">
        <f>_xll.qlTenorBasisValue($X$17,AC358,_xll.ohTrigger(trigger,$X$24))</f>
        <v>2.7754886580421637E-4</v>
      </c>
      <c r="AF358" s="49">
        <f>_xll.qlTenorBasisForwardRate($X$17,AC358,_xll.ohTrigger(trigger,$X$24))</f>
        <v>1.519718496474172E-2</v>
      </c>
      <c r="AG358" s="49">
        <f>_xll.qlTenorBasisForwardRate2($X$17,AC358,AD358,_xll.ohTrigger(trigger,$X$24))</f>
        <v>1.519718496474172E-2</v>
      </c>
      <c r="AH358" s="49">
        <f>_xll.qlIndexFixing($X$9,_xll.qlInterestRateIndexFixingDate($X$9,AC358,trigger),TRUE,trigger)</f>
        <v>1.5354126720951688E-2</v>
      </c>
      <c r="AI358" s="52">
        <f t="shared" si="33"/>
        <v>-1.5694175620996862</v>
      </c>
      <c r="AJ358" s="52">
        <f t="shared" si="34"/>
        <v>1.0103270281025125</v>
      </c>
      <c r="BC358" s="45">
        <f>_xll.qlCalendarAdvance(calendar,BC357,"1D",,,trigger)</f>
        <v>42783</v>
      </c>
      <c r="BD358" s="49">
        <f>_xll.qlTenorBasisForwardRate($X$17,BC358,_xll.ohTrigger(trigger,$X$24))</f>
        <v>8.4677385245568882E-4</v>
      </c>
      <c r="BE358" s="49">
        <f>_xll.qlTenorBasisForwardRate($X$17,BC358,_xll.ohTrigger(trigger,$X$24))*_xll.qlInterpolationInterpolate($AJ$1,BC358,,trigger)</f>
        <v>8.2269464081419024E-4</v>
      </c>
      <c r="BF358" s="49">
        <f>_xll.qlIndexFixing($X$9,_xll.qlInterestRateIndexFixingDate($X$9,BC358,trigger),TRUE,trigger)</f>
        <v>8.2301491610367301E-4</v>
      </c>
      <c r="BG358" s="104">
        <f t="shared" si="35"/>
        <v>-0.23758936352015805</v>
      </c>
    </row>
    <row r="359" spans="27:59" x14ac:dyDescent="0.2">
      <c r="AA359" s="1">
        <f t="shared" si="36"/>
        <v>356</v>
      </c>
      <c r="AB359" s="44" t="str">
        <f t="shared" si="37"/>
        <v>356M</v>
      </c>
      <c r="AC359" s="45">
        <f>_xll.qlCalendarAdvance(calendar,$AC$3,AB359,,,trigger)</f>
        <v>53115</v>
      </c>
      <c r="AD359" s="45">
        <f>_xll.qlInterestRateIndexMaturity($X$9,AC359,trigger)</f>
        <v>53300</v>
      </c>
      <c r="AE359" s="49">
        <f>_xll.qlTenorBasisValue($X$17,AC359,_xll.ohTrigger(trigger,$X$24))</f>
        <v>2.7617912082175629E-4</v>
      </c>
      <c r="AF359" s="49">
        <f>_xll.qlTenorBasisForwardRate($X$17,AC359,_xll.ohTrigger(trigger,$X$24))</f>
        <v>1.5218322670950407E-2</v>
      </c>
      <c r="AG359" s="49">
        <f>_xll.qlTenorBasisForwardRate2($X$17,AC359,AD359,_xll.ohTrigger(trigger,$X$24))</f>
        <v>1.5218322670950407E-2</v>
      </c>
      <c r="AH359" s="49">
        <f>_xll.qlIndexFixing($X$9,_xll.qlInterestRateIndexFixingDate($X$9,AC359,trigger),TRUE,trigger)</f>
        <v>1.5369924510340844E-2</v>
      </c>
      <c r="AI359" s="52">
        <f t="shared" si="33"/>
        <v>-1.5160183939043683</v>
      </c>
      <c r="AJ359" s="52">
        <f t="shared" si="34"/>
        <v>1.009961796885791</v>
      </c>
      <c r="BC359" s="45">
        <f>_xll.qlCalendarAdvance(calendar,BC358,"1D",,,trigger)</f>
        <v>42786</v>
      </c>
      <c r="BD359" s="49">
        <f>_xll.qlTenorBasisForwardRate($X$17,BC359,_xll.ohTrigger(trigger,$X$24))</f>
        <v>8.5930938348614556E-4</v>
      </c>
      <c r="BE359" s="49">
        <f>_xll.qlTenorBasisForwardRate($X$17,BC359,_xll.ohTrigger(trigger,$X$24))*_xll.qlInterpolationInterpolate($AJ$1,BC359,,trigger)</f>
        <v>8.3537384060271345E-4</v>
      </c>
      <c r="BF359" s="49">
        <f>_xll.qlIndexFixing($X$9,_xll.qlInterestRateIndexFixingDate($X$9,BC359,trigger),TRUE,trigger)</f>
        <v>8.3535493728150215E-4</v>
      </c>
      <c r="BG359" s="104">
        <f t="shared" si="35"/>
        <v>-0.23954446204643406</v>
      </c>
    </row>
    <row r="360" spans="27:59" x14ac:dyDescent="0.2">
      <c r="AA360" s="1">
        <f t="shared" si="36"/>
        <v>357</v>
      </c>
      <c r="AB360" s="44" t="str">
        <f t="shared" si="37"/>
        <v>357M</v>
      </c>
      <c r="AC360" s="45">
        <f>_xll.qlCalendarAdvance(calendar,$AC$3,AB360,,,trigger)</f>
        <v>53146</v>
      </c>
      <c r="AD360" s="45">
        <f>_xll.qlInterestRateIndexMaturity($X$9,AC360,trigger)</f>
        <v>53330</v>
      </c>
      <c r="AE360" s="49">
        <f>_xll.qlTenorBasisValue($X$17,AC360,_xll.ohTrigger(trigger,$X$24))</f>
        <v>2.7482755358054664E-4</v>
      </c>
      <c r="AF360" s="49">
        <f>_xll.qlTenorBasisForwardRate($X$17,AC360,_xll.ohTrigger(trigger,$X$24))</f>
        <v>1.523846019341577E-2</v>
      </c>
      <c r="AG360" s="49">
        <f>_xll.qlTenorBasisForwardRate2($X$17,AC360,AD360,_xll.ohTrigger(trigger,$X$24))</f>
        <v>1.523846019341577E-2</v>
      </c>
      <c r="AH360" s="49">
        <f>_xll.qlIndexFixing($X$9,_xll.qlInterestRateIndexFixingDate($X$9,AC360,trigger),TRUE,trigger)</f>
        <v>1.5384765716306427E-2</v>
      </c>
      <c r="AI360" s="52">
        <f t="shared" si="33"/>
        <v>-1.4630552289065721</v>
      </c>
      <c r="AJ360" s="52">
        <f t="shared" si="34"/>
        <v>1.0096010699922209</v>
      </c>
      <c r="BC360" s="45">
        <f>_xll.qlCalendarAdvance(calendar,BC359,"1D",,,trigger)</f>
        <v>42787</v>
      </c>
      <c r="BD360" s="49">
        <f>_xll.qlTenorBasisForwardRate($X$17,BC360,_xll.ohTrigger(trigger,$X$24))</f>
        <v>8.6096756227244944E-4</v>
      </c>
      <c r="BE360" s="49">
        <f>_xll.qlTenorBasisForwardRate($X$17,BC360,_xll.ohTrigger(trigger,$X$24))*_xll.qlInterpolationInterpolate($AJ$1,BC360,,trigger)</f>
        <v>8.3715286495457983E-4</v>
      </c>
      <c r="BF360" s="49">
        <f>_xll.qlIndexFixing($X$9,_xll.qlInterestRateIndexFixingDate($X$9,BC360,trigger),TRUE,trigger)</f>
        <v>8.377117226321273E-4</v>
      </c>
      <c r="BG360" s="104">
        <f t="shared" si="35"/>
        <v>-0.23255839640322135</v>
      </c>
    </row>
    <row r="361" spans="27:59" x14ac:dyDescent="0.2">
      <c r="AA361" s="1">
        <f t="shared" si="36"/>
        <v>358</v>
      </c>
      <c r="AB361" s="44" t="str">
        <f t="shared" si="37"/>
        <v>358M</v>
      </c>
      <c r="AC361" s="45">
        <f>_xll.qlCalendarAdvance(calendar,$AC$3,AB361,,,trigger)</f>
        <v>53176</v>
      </c>
      <c r="AD361" s="45">
        <f>_xll.qlInterestRateIndexMaturity($X$9,AC361,trigger)</f>
        <v>53360</v>
      </c>
      <c r="AE361" s="49">
        <f>_xll.qlTenorBasisValue($X$17,AC361,_xll.ohTrigger(trigger,$X$24))</f>
        <v>2.7353667889838305E-4</v>
      </c>
      <c r="AF361" s="49">
        <f>_xll.qlTenorBasisForwardRate($X$17,AC361,_xll.ohTrigger(trigger,$X$24))</f>
        <v>1.5258665885763316E-2</v>
      </c>
      <c r="AG361" s="49">
        <f>_xll.qlTenorBasisForwardRate2($X$17,AC361,AD361,_xll.ohTrigger(trigger,$X$24))</f>
        <v>1.5258665885763316E-2</v>
      </c>
      <c r="AH361" s="49">
        <f>_xll.qlIndexFixing($X$9,_xll.qlInterestRateIndexFixingDate($X$9,AC361,trigger),TRUE,trigger)</f>
        <v>1.5399693630666719E-2</v>
      </c>
      <c r="AI361" s="52">
        <f t="shared" si="33"/>
        <v>-1.4102774490340302</v>
      </c>
      <c r="AJ361" s="52">
        <f t="shared" si="34"/>
        <v>1.0092424688999178</v>
      </c>
      <c r="BC361" s="45">
        <f>_xll.qlCalendarAdvance(calendar,BC360,"1D",,,trigger)</f>
        <v>42788</v>
      </c>
      <c r="BD361" s="49">
        <f>_xll.qlTenorBasisForwardRate($X$17,BC361,_xll.ohTrigger(trigger,$X$24))</f>
        <v>8.6454114410864226E-4</v>
      </c>
      <c r="BE361" s="49">
        <f>_xll.qlTenorBasisForwardRate($X$17,BC361,_xll.ohTrigger(trigger,$X$24))*_xll.qlInterpolationInterpolate($AJ$1,BC361,,trigger)</f>
        <v>8.4079532655823605E-4</v>
      </c>
      <c r="BF361" s="49">
        <f>_xll.qlIndexFixing($X$9,_xll.qlInterestRateIndexFixingDate($X$9,BC361,trigger),TRUE,trigger)</f>
        <v>8.4144755859094406E-4</v>
      </c>
      <c r="BG361" s="104">
        <f t="shared" si="35"/>
        <v>-0.23093585517698201</v>
      </c>
    </row>
    <row r="362" spans="27:59" x14ac:dyDescent="0.2">
      <c r="AA362" s="1">
        <f t="shared" si="36"/>
        <v>359</v>
      </c>
      <c r="AB362" s="44" t="str">
        <f t="shared" si="37"/>
        <v>359M</v>
      </c>
      <c r="AC362" s="45">
        <f>_xll.qlCalendarAdvance(calendar,$AC$3,AB362,,,trigger)</f>
        <v>53209</v>
      </c>
      <c r="AD362" s="45">
        <f>_xll.qlInterestRateIndexMaturity($X$9,AC362,trigger)</f>
        <v>53391</v>
      </c>
      <c r="AE362" s="49">
        <f>_xll.qlTenorBasisValue($X$17,AC362,_xll.ohTrigger(trigger,$X$24))</f>
        <v>2.72135890609068E-4</v>
      </c>
      <c r="AF362" s="49">
        <f>_xll.qlTenorBasisForwardRate($X$17,AC362,_xll.ohTrigger(trigger,$X$24))</f>
        <v>1.5279422848189488E-2</v>
      </c>
      <c r="AG362" s="49">
        <f>_xll.qlTenorBasisForwardRate2($X$17,AC362,AD362,_xll.ohTrigger(trigger,$X$24))</f>
        <v>1.5279422848189488E-2</v>
      </c>
      <c r="AH362" s="49">
        <f>_xll.qlIndexFixing($X$9,_xll.qlInterestRateIndexFixingDate($X$9,AC362,trigger),TRUE,trigger)</f>
        <v>1.5414773669662443E-2</v>
      </c>
      <c r="AI362" s="52">
        <f t="shared" si="33"/>
        <v>-1.3535082147295499</v>
      </c>
      <c r="AJ362" s="52">
        <f t="shared" si="34"/>
        <v>1.008858372650443</v>
      </c>
      <c r="BC362" s="45">
        <f>_xll.qlCalendarAdvance(calendar,BC361,"1D",,,trigger)</f>
        <v>42789</v>
      </c>
      <c r="BD362" s="49">
        <f>_xll.qlTenorBasisForwardRate($X$17,BC362,_xll.ohTrigger(trigger,$X$24))</f>
        <v>8.6812492103866511E-4</v>
      </c>
      <c r="BE362" s="49">
        <f>_xll.qlTenorBasisForwardRate($X$17,BC362,_xll.ohTrigger(trigger,$X$24))*_xll.qlInterpolationInterpolate($AJ$1,BC362,,trigger)</f>
        <v>8.4444909180607874E-4</v>
      </c>
      <c r="BF362" s="49">
        <f>_xll.qlIndexFixing($X$9,_xll.qlInterestRateIndexFixingDate($X$9,BC362,trigger),TRUE,trigger)</f>
        <v>8.4521102745036924E-4</v>
      </c>
      <c r="BG362" s="104">
        <f t="shared" si="35"/>
        <v>-0.22913893588295864</v>
      </c>
    </row>
    <row r="363" spans="27:59" x14ac:dyDescent="0.2">
      <c r="AA363" s="1">
        <f t="shared" si="36"/>
        <v>360</v>
      </c>
      <c r="AB363" s="44" t="str">
        <f t="shared" si="37"/>
        <v>360M</v>
      </c>
      <c r="AC363" s="45">
        <f>_xll.qlCalendarAdvance(calendar,$AC$3,AB363,,,trigger)</f>
        <v>53237</v>
      </c>
      <c r="AD363" s="45">
        <f>_xll.qlInterestRateIndexMaturity($X$9,AC363,trigger)</f>
        <v>53419</v>
      </c>
      <c r="AE363" s="49">
        <f>_xll.qlTenorBasisValue($X$17,AC363,_xll.ohTrigger(trigger,$X$24))</f>
        <v>2.7096290205878864E-4</v>
      </c>
      <c r="AF363" s="49">
        <f>_xll.qlTenorBasisForwardRate($X$17,AC363,_xll.ohTrigger(trigger,$X$24))</f>
        <v>1.5297791690852682E-2</v>
      </c>
      <c r="AG363" s="49">
        <f>_xll.qlTenorBasisForwardRate2($X$17,AC363,AD363,_xll.ohTrigger(trigger,$X$24))</f>
        <v>1.5297791690852682E-2</v>
      </c>
      <c r="AH363" s="49">
        <f>_xll.qlIndexFixing($X$9,_xll.qlInterestRateIndexFixingDate($X$9,AC363,trigger),TRUE,trigger)</f>
        <v>1.5428193305744372E-2</v>
      </c>
      <c r="AI363" s="52">
        <f t="shared" si="33"/>
        <v>-1.3040161489169013</v>
      </c>
      <c r="AJ363" s="52">
        <f t="shared" si="34"/>
        <v>1.0085242116984547</v>
      </c>
      <c r="BC363" s="45">
        <f>_xll.qlCalendarAdvance(calendar,BC362,"1D",,,trigger)</f>
        <v>42790</v>
      </c>
      <c r="BD363" s="49">
        <f>_xll.qlTenorBasisForwardRate($X$17,BC363,_xll.ohTrigger(trigger,$X$24))</f>
        <v>8.7171895973360645E-4</v>
      </c>
      <c r="BE363" s="49">
        <f>_xll.qlTenorBasisForwardRate($X$17,BC363,_xll.ohTrigger(trigger,$X$24))*_xll.qlInterpolationInterpolate($AJ$1,BC363,,trigger)</f>
        <v>8.481142314975894E-4</v>
      </c>
      <c r="BF363" s="49">
        <f>_xll.qlIndexFixing($X$9,_xll.qlInterestRateIndexFixingDate($X$9,BC363,trigger),TRUE,trigger)</f>
        <v>8.4900361881751489E-4</v>
      </c>
      <c r="BG363" s="104">
        <f t="shared" si="35"/>
        <v>-0.22715340916091556</v>
      </c>
    </row>
    <row r="364" spans="27:59" x14ac:dyDescent="0.2">
      <c r="AA364" s="1">
        <f t="shared" si="36"/>
        <v>361</v>
      </c>
      <c r="AB364" s="44" t="str">
        <f t="shared" si="37"/>
        <v>361M</v>
      </c>
      <c r="AC364" s="45">
        <f>_xll.qlCalendarAdvance(calendar,$AC$3,AB364,,,trigger)</f>
        <v>53268</v>
      </c>
      <c r="AD364" s="45">
        <f>_xll.qlInterestRateIndexMaturity($X$9,AC364,trigger)</f>
        <v>53449</v>
      </c>
      <c r="AE364" s="49">
        <f>_xll.qlTenorBasisValue($X$17,AC364,_xll.ohTrigger(trigger,$X$24))</f>
        <v>2.6968069069815373E-4</v>
      </c>
      <c r="AF364" s="49">
        <f>_xll.qlTenorBasisForwardRate($X$17,AC364,_xll.ohTrigger(trigger,$X$24))</f>
        <v>1.5316930475765413E-2</v>
      </c>
      <c r="AG364" s="49">
        <f>_xll.qlTenorBasisForwardRate2($X$17,AC364,AD364,_xll.ohTrigger(trigger,$X$24))</f>
        <v>1.5316930475765413E-2</v>
      </c>
      <c r="AH364" s="49">
        <f>_xll.qlIndexFixing($X$9,_xll.qlInterestRateIndexFixingDate($X$9,AC364,trigger),TRUE,trigger)</f>
        <v>1.5441976051299799E-2</v>
      </c>
      <c r="AI364" s="52">
        <f t="shared" si="33"/>
        <v>-1.2504557553438649</v>
      </c>
      <c r="AJ364" s="52">
        <f t="shared" si="34"/>
        <v>1.008163879553559</v>
      </c>
      <c r="BC364" s="45">
        <f>_xll.qlCalendarAdvance(calendar,BC363,"1D",,,trigger)</f>
        <v>42793</v>
      </c>
      <c r="BD364" s="49">
        <f>_xll.qlTenorBasisForwardRate($X$17,BC364,_xll.ohTrigger(trigger,$X$24))</f>
        <v>8.8451396653406477E-4</v>
      </c>
      <c r="BE364" s="49">
        <f>_xll.qlTenorBasisForwardRate($X$17,BC364,_xll.ohTrigger(trigger,$X$24))*_xll.qlInterpolationInterpolate($AJ$1,BC364,,trigger)</f>
        <v>8.6107757422315375E-4</v>
      </c>
      <c r="BF364" s="49">
        <f>_xll.qlIndexFixing($X$9,_xll.qlInterestRateIndexFixingDate($X$9,BC364,trigger),TRUE,trigger)</f>
        <v>8.6200360693400313E-4</v>
      </c>
      <c r="BG364" s="104">
        <f t="shared" si="35"/>
        <v>-0.22510359600061641</v>
      </c>
    </row>
    <row r="365" spans="27:59" x14ac:dyDescent="0.2">
      <c r="AA365" s="1">
        <f t="shared" si="36"/>
        <v>362</v>
      </c>
      <c r="AB365" s="44" t="str">
        <f t="shared" si="37"/>
        <v>362M</v>
      </c>
      <c r="AC365" s="45">
        <f>_xll.qlCalendarAdvance(calendar,$AC$3,AB365,,,trigger)</f>
        <v>53300</v>
      </c>
      <c r="AD365" s="45">
        <f>_xll.qlInterestRateIndexMaturity($X$9,AC365,trigger)</f>
        <v>53482</v>
      </c>
      <c r="AE365" s="49">
        <f>_xll.qlTenorBasisValue($X$17,AC365,_xll.ohTrigger(trigger,$X$24))</f>
        <v>2.6837503163012203E-4</v>
      </c>
      <c r="AF365" s="49">
        <f>_xll.qlTenorBasisForwardRate($X$17,AC365,_xll.ohTrigger(trigger,$X$24))</f>
        <v>1.5337300135060742E-2</v>
      </c>
      <c r="AG365" s="49">
        <f>_xll.qlTenorBasisForwardRate2($X$17,AC365,AD365,_xll.ohTrigger(trigger,$X$24))</f>
        <v>1.5337300135060742E-2</v>
      </c>
      <c r="AH365" s="49">
        <f>_xll.qlIndexFixing($X$9,_xll.qlInterestRateIndexFixingDate($X$9,AC365,trigger),TRUE,trigger)</f>
        <v>1.5456705281917379E-2</v>
      </c>
      <c r="AI365" s="52">
        <f t="shared" si="33"/>
        <v>-1.1940514685663748</v>
      </c>
      <c r="AJ365" s="52">
        <f t="shared" si="34"/>
        <v>1.0077852781001317</v>
      </c>
      <c r="BC365" s="45">
        <f>_xll.qlCalendarAdvance(calendar,BC364,"1D",,,trigger)</f>
        <v>42794</v>
      </c>
      <c r="BD365" s="49">
        <f>_xll.qlTenorBasisForwardRate($X$17,BC365,_xll.ohTrigger(trigger,$X$24))</f>
        <v>8.9208706743323333E-4</v>
      </c>
      <c r="BE365" s="49">
        <f>_xll.qlTenorBasisForwardRate($X$17,BC365,_xll.ohTrigger(trigger,$X$24))*_xll.qlInterpolationInterpolate($AJ$1,BC365,,trigger)</f>
        <v>8.6862308609687866E-4</v>
      </c>
      <c r="BF365" s="49">
        <f>_xll.qlIndexFixing($X$9,_xll.qlInterestRateIndexFixingDate($X$9,BC365,trigger),TRUE,trigger)</f>
        <v>8.6888576852983202E-4</v>
      </c>
      <c r="BG365" s="104">
        <f t="shared" si="35"/>
        <v>-0.23201298903401307</v>
      </c>
    </row>
    <row r="366" spans="27:59" x14ac:dyDescent="0.2">
      <c r="AA366" s="1">
        <f t="shared" si="36"/>
        <v>363</v>
      </c>
      <c r="AB366" s="44" t="str">
        <f t="shared" si="37"/>
        <v>363M</v>
      </c>
      <c r="AC366" s="45">
        <f>_xll.qlCalendarAdvance(calendar,$AC$3,AB366,,,trigger)</f>
        <v>53329</v>
      </c>
      <c r="AD366" s="45">
        <f>_xll.qlInterestRateIndexMaturity($X$9,AC366,trigger)</f>
        <v>53510</v>
      </c>
      <c r="AE366" s="49">
        <f>_xll.qlTenorBasisValue($X$17,AC366,_xll.ohTrigger(trigger,$X$24))</f>
        <v>2.6720730164526643E-4</v>
      </c>
      <c r="AF366" s="49">
        <f>_xll.qlTenorBasisForwardRate($X$17,AC366,_xll.ohTrigger(trigger,$X$24))</f>
        <v>1.5353996652660512E-2</v>
      </c>
      <c r="AG366" s="49">
        <f>_xll.qlTenorBasisForwardRate2($X$17,AC366,AD366,_xll.ohTrigger(trigger,$X$24))</f>
        <v>1.5353996652660512E-2</v>
      </c>
      <c r="AH366" s="49">
        <f>_xll.qlIndexFixing($X$9,_xll.qlInterestRateIndexFixingDate($X$9,AC366,trigger),TRUE,trigger)</f>
        <v>1.5468490714061752E-2</v>
      </c>
      <c r="AI366" s="52">
        <f t="shared" si="33"/>
        <v>-1.144940614012397</v>
      </c>
      <c r="AJ366" s="52">
        <f t="shared" si="34"/>
        <v>1.0074569549539012</v>
      </c>
      <c r="BC366" s="45">
        <f>_xll.qlCalendarAdvance(calendar,BC365,"1D",,,trigger)</f>
        <v>42795</v>
      </c>
      <c r="BD366" s="49">
        <f>_xll.qlTenorBasisForwardRate($X$17,BC366,_xll.ohTrigger(trigger,$X$24))</f>
        <v>8.9575387188504647E-4</v>
      </c>
      <c r="BE366" s="49">
        <f>_xll.qlTenorBasisForwardRate($X$17,BC366,_xll.ohTrigger(trigger,$X$24))*_xll.qlInterpolationInterpolate($AJ$1,BC366,,trigger)</f>
        <v>8.7236722689043448E-4</v>
      </c>
      <c r="BF366" s="49">
        <f>_xll.qlIndexFixing($X$9,_xll.qlInterestRateIndexFixingDate($X$9,BC366,trigger),TRUE,trigger)</f>
        <v>8.7288535514434113E-4</v>
      </c>
      <c r="BG366" s="104">
        <f t="shared" si="35"/>
        <v>-0.22868516740705344</v>
      </c>
    </row>
    <row r="367" spans="27:59" x14ac:dyDescent="0.2">
      <c r="AA367" s="1">
        <f t="shared" si="36"/>
        <v>364</v>
      </c>
      <c r="AB367" s="44" t="str">
        <f t="shared" si="37"/>
        <v>364M</v>
      </c>
      <c r="AC367" s="45">
        <f>_xll.qlCalendarAdvance(calendar,$AC$3,AB367,,,trigger)</f>
        <v>53360</v>
      </c>
      <c r="AD367" s="45">
        <f>_xll.qlInterestRateIndexMaturity($X$9,AC367,trigger)</f>
        <v>53541</v>
      </c>
      <c r="AE367" s="49">
        <f>_xll.qlTenorBasisValue($X$17,AC367,_xll.ohTrigger(trigger,$X$24))</f>
        <v>2.6597515732628432E-4</v>
      </c>
      <c r="AF367" s="49">
        <f>_xll.qlTenorBasisForwardRate($X$17,AC367,_xll.ohTrigger(trigger,$X$24))</f>
        <v>1.5371893003247613E-2</v>
      </c>
      <c r="AG367" s="49">
        <f>_xll.qlTenorBasisForwardRate2($X$17,AC367,AD367,_xll.ohTrigger(trigger,$X$24))</f>
        <v>1.5371893003247613E-2</v>
      </c>
      <c r="AH367" s="49">
        <f>_xll.qlIndexFixing($X$9,_xll.qlInterestRateIndexFixingDate($X$9,AC367,trigger),TRUE,trigger)</f>
        <v>1.5481100810646364E-2</v>
      </c>
      <c r="AI367" s="52">
        <f t="shared" si="33"/>
        <v>-1.0920780739875033</v>
      </c>
      <c r="AJ367" s="52">
        <f t="shared" si="34"/>
        <v>1.0071043824840362</v>
      </c>
      <c r="BC367" s="45">
        <f>_xll.qlCalendarAdvance(calendar,BC366,"1D",,,trigger)</f>
        <v>42796</v>
      </c>
      <c r="BD367" s="49">
        <f>_xll.qlTenorBasisForwardRate($X$17,BC367,_xll.ohTrigger(trigger,$X$24))</f>
        <v>9.0341130023829561E-4</v>
      </c>
      <c r="BE367" s="49">
        <f>_xll.qlTenorBasisForwardRate($X$17,BC367,_xll.ohTrigger(trigger,$X$24))*_xll.qlInterpolationInterpolate($AJ$1,BC367,,trigger)</f>
        <v>8.799999999996623E-4</v>
      </c>
      <c r="BF367" s="49">
        <f>_xll.qlIndexFixing($X$9,_xll.qlInterestRateIndexFixingDate($X$9,BC367,trigger),TRUE,trigger)</f>
        <v>8.799999999996623E-4</v>
      </c>
      <c r="BG367" s="104">
        <f t="shared" si="35"/>
        <v>-0.23411300238633309</v>
      </c>
    </row>
    <row r="368" spans="27:59" x14ac:dyDescent="0.2">
      <c r="AA368" s="1">
        <f t="shared" si="36"/>
        <v>365</v>
      </c>
      <c r="AB368" s="44" t="str">
        <f t="shared" si="37"/>
        <v>365M</v>
      </c>
      <c r="AC368" s="45">
        <f>_xll.qlCalendarAdvance(calendar,$AC$3,AB368,,,trigger)</f>
        <v>53388</v>
      </c>
      <c r="AD368" s="45">
        <f>_xll.qlInterestRateIndexMaturity($X$9,AC368,trigger)</f>
        <v>53573</v>
      </c>
      <c r="AE368" s="49">
        <f>_xll.qlTenorBasisValue($X$17,AC368,_xll.ohTrigger(trigger,$X$24))</f>
        <v>2.6487639818329503E-4</v>
      </c>
      <c r="AF368" s="49">
        <f>_xll.qlTenorBasisForwardRate($X$17,AC368,_xll.ohTrigger(trigger,$X$24))</f>
        <v>1.5389880273208749E-2</v>
      </c>
      <c r="AG368" s="49">
        <f>_xll.qlTenorBasisForwardRate2($X$17,AC368,AD368,_xll.ohTrigger(trigger,$X$24))</f>
        <v>1.5389880273208749E-2</v>
      </c>
      <c r="AH368" s="49">
        <f>_xll.qlIndexFixing($X$9,_xll.qlInterestRateIndexFixingDate($X$9,AC368,trigger),TRUE,trigger)</f>
        <v>1.5494042466638453E-2</v>
      </c>
      <c r="AI368" s="52">
        <f t="shared" si="33"/>
        <v>-1.0416219342970421</v>
      </c>
      <c r="AJ368" s="52">
        <f t="shared" si="34"/>
        <v>1.0067682263656745</v>
      </c>
      <c r="BC368" s="45">
        <f>_xll.qlCalendarAdvance(calendar,BC367,"1D",,,trigger)</f>
        <v>42797</v>
      </c>
      <c r="BD368" s="49">
        <f>_xll.qlTenorBasisForwardRate($X$17,BC368,_xll.ohTrigger(trigger,$X$24))</f>
        <v>9.0511422881779777E-4</v>
      </c>
      <c r="BE368" s="49">
        <f>_xll.qlTenorBasisForwardRate($X$17,BC368,_xll.ohTrigger(trigger,$X$24))*_xll.qlInterpolationInterpolate($AJ$1,BC368,,trigger)</f>
        <v>8.8181008314413222E-4</v>
      </c>
      <c r="BF368" s="49">
        <f>_xll.qlIndexFixing($X$9,_xll.qlInterestRateIndexFixingDate($X$9,BC368,trigger),TRUE,trigger)</f>
        <v>8.8254379660096982E-4</v>
      </c>
      <c r="BG368" s="104">
        <f t="shared" si="35"/>
        <v>-0.22570432216827943</v>
      </c>
    </row>
    <row r="369" spans="27:59" x14ac:dyDescent="0.2">
      <c r="AA369" s="1">
        <f t="shared" si="36"/>
        <v>366</v>
      </c>
      <c r="AB369" s="44" t="str">
        <f t="shared" si="37"/>
        <v>366M</v>
      </c>
      <c r="AC369" s="45">
        <f>_xll.qlCalendarAdvance(calendar,$AC$3,AB369,,,trigger)</f>
        <v>53419</v>
      </c>
      <c r="AD369" s="45">
        <f>_xll.qlInterestRateIndexMaturity($X$9,AC369,trigger)</f>
        <v>53602</v>
      </c>
      <c r="AE369" s="49">
        <f>_xll.qlTenorBasisValue($X$17,AC369,_xll.ohTrigger(trigger,$X$24))</f>
        <v>2.6367538451032733E-4</v>
      </c>
      <c r="AF369" s="49">
        <f>_xll.qlTenorBasisForwardRate($X$17,AC369,_xll.ohTrigger(trigger,$X$24))</f>
        <v>1.5405366872070676E-2</v>
      </c>
      <c r="AG369" s="49">
        <f>_xll.qlTenorBasisForwardRate2($X$17,AC369,AD369,_xll.ohTrigger(trigger,$X$24))</f>
        <v>1.5405366872070676E-2</v>
      </c>
      <c r="AH369" s="49">
        <f>_xll.qlIndexFixing($X$9,_xll.qlInterestRateIndexFixingDate($X$9,AC369,trigger),TRUE,trigger)</f>
        <v>1.5504499817542393E-2</v>
      </c>
      <c r="AI369" s="52">
        <f t="shared" si="33"/>
        <v>-0.99132945471716583</v>
      </c>
      <c r="AJ369" s="52">
        <f t="shared" si="34"/>
        <v>1.0064349616789354</v>
      </c>
      <c r="BC369" s="45">
        <f>_xll.qlCalendarAdvance(calendar,BC368,"1D",,,trigger)</f>
        <v>42800</v>
      </c>
      <c r="BD369" s="49">
        <f>_xll.qlTenorBasisForwardRate($X$17,BC369,_xll.ohTrigger(trigger,$X$24))</f>
        <v>9.1425170345196946E-4</v>
      </c>
      <c r="BE369" s="49">
        <f>_xll.qlTenorBasisForwardRate($X$17,BC369,_xll.ohTrigger(trigger,$X$24))*_xll.qlInterpolationInterpolate($AJ$1,BC369,,trigger)</f>
        <v>8.9117072980495501E-4</v>
      </c>
      <c r="BF369" s="49">
        <f>_xll.qlIndexFixing($X$9,_xll.qlInterestRateIndexFixingDate($X$9,BC369,trigger),TRUE,trigger)</f>
        <v>8.9343187635180534E-4</v>
      </c>
      <c r="BG369" s="104">
        <f t="shared" si="35"/>
        <v>-0.20819827100164121</v>
      </c>
    </row>
    <row r="370" spans="27:59" x14ac:dyDescent="0.2">
      <c r="AA370" s="1">
        <f t="shared" si="36"/>
        <v>367</v>
      </c>
      <c r="AB370" s="44" t="str">
        <f t="shared" si="37"/>
        <v>367M</v>
      </c>
      <c r="AC370" s="45">
        <f>_xll.qlCalendarAdvance(calendar,$AC$3,AB370,,,trigger)</f>
        <v>53449</v>
      </c>
      <c r="AD370" s="45">
        <f>_xll.qlInterestRateIndexMaturity($X$9,AC370,trigger)</f>
        <v>53633</v>
      </c>
      <c r="AE370" s="49">
        <f>_xll.qlTenorBasisValue($X$17,AC370,_xll.ohTrigger(trigger,$X$24))</f>
        <v>2.6252840413696114E-4</v>
      </c>
      <c r="AF370" s="49">
        <f>_xll.qlTenorBasisForwardRate($X$17,AC370,_xll.ohTrigger(trigger,$X$24))</f>
        <v>1.5421468135596283E-2</v>
      </c>
      <c r="AG370" s="49">
        <f>_xll.qlTenorBasisForwardRate2($X$17,AC370,AD370,_xll.ohTrigger(trigger,$X$24))</f>
        <v>1.5421468135596283E-2</v>
      </c>
      <c r="AH370" s="49">
        <f>_xll.qlIndexFixing($X$9,_xll.qlInterestRateIndexFixingDate($X$9,AC370,trigger),TRUE,trigger)</f>
        <v>1.5515553434943772E-2</v>
      </c>
      <c r="AI370" s="52">
        <f t="shared" si="33"/>
        <v>-0.9408529934748846</v>
      </c>
      <c r="AJ370" s="52">
        <f t="shared" si="34"/>
        <v>1.0061009301138015</v>
      </c>
      <c r="BC370" s="45">
        <f>_xll.qlCalendarAdvance(calendar,BC369,"1D",,,trigger)</f>
        <v>42801</v>
      </c>
      <c r="BD370" s="49">
        <f>_xll.qlTenorBasisForwardRate($X$17,BC370,_xll.ohTrigger(trigger,$X$24))</f>
        <v>9.1798449086548568E-4</v>
      </c>
      <c r="BE370" s="49">
        <f>_xll.qlTenorBasisForwardRate($X$17,BC370,_xll.ohTrigger(trigger,$X$24))*_xll.qlInterpolationInterpolate($AJ$1,BC370,,trigger)</f>
        <v>8.9496271619969885E-4</v>
      </c>
      <c r="BF370" s="49">
        <f>_xll.qlIndexFixing($X$9,_xll.qlInterestRateIndexFixingDate($X$9,BC370,trigger),TRUE,trigger)</f>
        <v>8.9762599928597622E-4</v>
      </c>
      <c r="BG370" s="104">
        <f t="shared" si="35"/>
        <v>-0.20358491579509463</v>
      </c>
    </row>
    <row r="371" spans="27:59" x14ac:dyDescent="0.2">
      <c r="AA371" s="1">
        <f t="shared" si="36"/>
        <v>368</v>
      </c>
      <c r="AB371" s="44" t="str">
        <f t="shared" si="37"/>
        <v>368M</v>
      </c>
      <c r="AC371" s="45">
        <f>_xll.qlCalendarAdvance(calendar,$AC$3,AB371,,,trigger)</f>
        <v>53482</v>
      </c>
      <c r="AD371" s="45">
        <f>_xll.qlInterestRateIndexMaturity($X$9,AC371,trigger)</f>
        <v>53665</v>
      </c>
      <c r="AE371" s="49">
        <f>_xll.qlTenorBasisValue($X$17,AC371,_xll.ohTrigger(trigger,$X$24))</f>
        <v>2.6128387513440685E-4</v>
      </c>
      <c r="AF371" s="49">
        <f>_xll.qlTenorBasisForwardRate($X$17,AC371,_xll.ohTrigger(trigger,$X$24))</f>
        <v>1.5437289301155057E-2</v>
      </c>
      <c r="AG371" s="49">
        <f>_xll.qlTenorBasisForwardRate2($X$17,AC371,AD371,_xll.ohTrigger(trigger,$X$24))</f>
        <v>1.5437289301155057E-2</v>
      </c>
      <c r="AH371" s="49">
        <f>_xll.qlIndexFixing($X$9,_xll.qlInterestRateIndexFixingDate($X$9,AC371,trigger),TRUE,trigger)</f>
        <v>1.5526041449488165E-2</v>
      </c>
      <c r="AI371" s="52">
        <f t="shared" si="33"/>
        <v>-0.88752148333107184</v>
      </c>
      <c r="AJ371" s="52">
        <f t="shared" si="34"/>
        <v>1.0057492054856072</v>
      </c>
      <c r="BC371" s="45">
        <f>_xll.qlCalendarAdvance(calendar,BC370,"1D",,,trigger)</f>
        <v>42802</v>
      </c>
      <c r="BD371" s="49">
        <f>_xll.qlTenorBasisForwardRate($X$17,BC371,_xll.ohTrigger(trigger,$X$24))</f>
        <v>9.2172850505546698E-4</v>
      </c>
      <c r="BE371" s="49">
        <f>_xll.qlTenorBasisForwardRate($X$17,BC371,_xll.ohTrigger(trigger,$X$24))*_xll.qlInterpolationInterpolate($AJ$1,BC371,,trigger)</f>
        <v>8.9876689752486666E-4</v>
      </c>
      <c r="BF371" s="49">
        <f>_xll.qlIndexFixing($X$9,_xll.qlInterestRateIndexFixingDate($X$9,BC371,trigger),TRUE,trigger)</f>
        <v>9.018375813673186E-4</v>
      </c>
      <c r="BG371" s="104">
        <f t="shared" si="35"/>
        <v>-0.19890923688148376</v>
      </c>
    </row>
    <row r="372" spans="27:59" x14ac:dyDescent="0.2">
      <c r="AA372" s="1">
        <f t="shared" si="36"/>
        <v>369</v>
      </c>
      <c r="AB372" s="44" t="str">
        <f t="shared" si="37"/>
        <v>369M</v>
      </c>
      <c r="AC372" s="45">
        <f>_xll.qlCalendarAdvance(calendar,$AC$3,AB372,,,trigger)</f>
        <v>53510</v>
      </c>
      <c r="AD372" s="45">
        <f>_xll.qlInterestRateIndexMaturity($X$9,AC372,trigger)</f>
        <v>53694</v>
      </c>
      <c r="AE372" s="49">
        <f>_xll.qlTenorBasisValue($X$17,AC372,_xll.ohTrigger(trigger,$X$24))</f>
        <v>2.6024182557698609E-4</v>
      </c>
      <c r="AF372" s="49">
        <f>_xll.qlTenorBasisForwardRate($X$17,AC372,_xll.ohTrigger(trigger,$X$24))</f>
        <v>1.5451189442189518E-2</v>
      </c>
      <c r="AG372" s="49">
        <f>_xll.qlTenorBasisForwardRate2($X$17,AC372,AD372,_xll.ohTrigger(trigger,$X$24))</f>
        <v>1.5451189442189518E-2</v>
      </c>
      <c r="AH372" s="49">
        <f>_xll.qlIndexFixing($X$9,_xll.qlInterestRateIndexFixingDate($X$9,AC372,trigger),TRUE,trigger)</f>
        <v>1.5535320854341646E-2</v>
      </c>
      <c r="AI372" s="52">
        <f t="shared" si="33"/>
        <v>-0.84131412152127838</v>
      </c>
      <c r="AJ372" s="52">
        <f t="shared" si="34"/>
        <v>1.0054449796546023</v>
      </c>
      <c r="BC372" s="45">
        <f>_xll.qlCalendarAdvance(calendar,BC371,"1D",,,trigger)</f>
        <v>42803</v>
      </c>
      <c r="BD372" s="49">
        <f>_xll.qlTenorBasisForwardRate($X$17,BC372,_xll.ohTrigger(trigger,$X$24))</f>
        <v>9.2956432450538406E-4</v>
      </c>
      <c r="BE372" s="49">
        <f>_xll.qlTenorBasisForwardRate($X$17,BC372,_xll.ohTrigger(trigger,$X$24))*_xll.qlInterpolationInterpolate($AJ$1,BC372,,trigger)</f>
        <v>9.0656288675078258E-4</v>
      </c>
      <c r="BF372" s="49">
        <f>_xll.qlIndexFixing($X$9,_xll.qlInterestRateIndexFixingDate($X$9,BC372,trigger),TRUE,trigger)</f>
        <v>9.0933485694709383E-4</v>
      </c>
      <c r="BG372" s="104">
        <f t="shared" si="35"/>
        <v>-0.20229467558290234</v>
      </c>
    </row>
    <row r="373" spans="27:59" x14ac:dyDescent="0.2">
      <c r="AA373" s="1">
        <f t="shared" si="36"/>
        <v>370</v>
      </c>
      <c r="AB373" s="44" t="str">
        <f t="shared" si="37"/>
        <v>370M</v>
      </c>
      <c r="AC373" s="45">
        <f>_xll.qlCalendarAdvance(calendar,$AC$3,AB373,,,trigger)</f>
        <v>53541</v>
      </c>
      <c r="AD373" s="45">
        <f>_xll.qlInterestRateIndexMaturity($X$9,AC373,trigger)</f>
        <v>53727</v>
      </c>
      <c r="AE373" s="49">
        <f>_xll.qlTenorBasisValue($X$17,AC373,_xll.ohTrigger(trigger,$X$24))</f>
        <v>2.5910284112500649E-4</v>
      </c>
      <c r="AF373" s="49">
        <f>_xll.qlTenorBasisForwardRate($X$17,AC373,_xll.ohTrigger(trigger,$X$24))</f>
        <v>1.5466439664033962E-2</v>
      </c>
      <c r="AG373" s="49">
        <f>_xll.qlTenorBasisForwardRate2($X$17,AC373,AD373,_xll.ohTrigger(trigger,$X$24))</f>
        <v>1.5466439664033962E-2</v>
      </c>
      <c r="AH373" s="49">
        <f>_xll.qlIndexFixing($X$9,_xll.qlInterestRateIndexFixingDate($X$9,AC373,trigger),TRUE,trigger)</f>
        <v>1.5545439055044755E-2</v>
      </c>
      <c r="AI373" s="52">
        <f t="shared" si="33"/>
        <v>-0.78999391010792919</v>
      </c>
      <c r="AJ373" s="52">
        <f t="shared" si="34"/>
        <v>1.0051077942129436</v>
      </c>
      <c r="BC373" s="45">
        <f>_xll.qlCalendarAdvance(calendar,BC372,"1D",,,trigger)</f>
        <v>42804</v>
      </c>
      <c r="BD373" s="49">
        <f>_xll.qlTenorBasisForwardRate($X$17,BC373,_xll.ohTrigger(trigger,$X$24))</f>
        <v>9.3129527055453251E-4</v>
      </c>
      <c r="BE373" s="49">
        <f>_xll.qlTenorBasisForwardRate($X$17,BC373,_xll.ohTrigger(trigger,$X$24))*_xll.qlInterpolationInterpolate($AJ$1,BC373,,trigger)</f>
        <v>9.0840666255294833E-4</v>
      </c>
      <c r="BF373" s="49">
        <f>_xll.qlIndexFixing($X$9,_xll.qlInterestRateIndexFixingDate($X$9,BC373,trigger),TRUE,trigger)</f>
        <v>9.119351178627275E-4</v>
      </c>
      <c r="BG373" s="104">
        <f t="shared" si="35"/>
        <v>-0.19360152691805005</v>
      </c>
    </row>
    <row r="374" spans="27:59" x14ac:dyDescent="0.2">
      <c r="AA374" s="1">
        <f t="shared" si="36"/>
        <v>371</v>
      </c>
      <c r="AB374" s="44" t="str">
        <f t="shared" si="37"/>
        <v>371M</v>
      </c>
      <c r="AC374" s="45">
        <f>_xll.qlCalendarAdvance(calendar,$AC$3,AB374,,,trigger)</f>
        <v>53573</v>
      </c>
      <c r="AD374" s="45">
        <f>_xll.qlInterestRateIndexMaturity($X$9,AC374,trigger)</f>
        <v>53755</v>
      </c>
      <c r="AE374" s="49">
        <f>_xll.qlTenorBasisValue($X$17,AC374,_xll.ohTrigger(trigger,$X$24))</f>
        <v>2.5794313138758935E-4</v>
      </c>
      <c r="AF374" s="49">
        <f>_xll.qlTenorBasisForwardRate($X$17,AC374,_xll.ohTrigger(trigger,$X$24))</f>
        <v>1.5478233685917971E-2</v>
      </c>
      <c r="AG374" s="49">
        <f>_xll.qlTenorBasisForwardRate2($X$17,AC374,AD374,_xll.ohTrigger(trigger,$X$24))</f>
        <v>1.5478233685917971E-2</v>
      </c>
      <c r="AH374" s="49">
        <f>_xll.qlIndexFixing($X$9,_xll.qlInterestRateIndexFixingDate($X$9,AC374,trigger),TRUE,trigger)</f>
        <v>1.5552448359629517E-2</v>
      </c>
      <c r="AI374" s="52">
        <f t="shared" si="33"/>
        <v>-0.74214673711546153</v>
      </c>
      <c r="AJ374" s="52">
        <f t="shared" si="34"/>
        <v>1.0047947766662204</v>
      </c>
      <c r="BC374" s="45">
        <f>_xll.qlCalendarAdvance(calendar,BC373,"1D",,,trigger)</f>
        <v>42807</v>
      </c>
      <c r="BD374" s="49">
        <f>_xll.qlTenorBasisForwardRate($X$17,BC374,_xll.ohTrigger(trigger,$X$24))</f>
        <v>9.4061927375956587E-4</v>
      </c>
      <c r="BE374" s="49">
        <f>_xll.qlTenorBasisForwardRate($X$17,BC374,_xll.ohTrigger(trigger,$X$24))*_xll.qlInterpolationInterpolate($AJ$1,BC374,,trigger)</f>
        <v>9.1797316596559997E-4</v>
      </c>
      <c r="BF374" s="49">
        <f>_xll.qlIndexFixing($X$9,_xll.qlInterestRateIndexFixingDate($X$9,BC374,trigger),TRUE,trigger)</f>
        <v>9.2299242060638238E-4</v>
      </c>
      <c r="BG374" s="104">
        <f t="shared" si="35"/>
        <v>-0.17626853153183486</v>
      </c>
    </row>
    <row r="375" spans="27:59" x14ac:dyDescent="0.2">
      <c r="AA375" s="1">
        <f t="shared" si="36"/>
        <v>372</v>
      </c>
      <c r="AB375" s="44" t="str">
        <f t="shared" si="37"/>
        <v>372M</v>
      </c>
      <c r="AC375" s="45">
        <f>_xll.qlCalendarAdvance(calendar,$AC$3,AB375,,,trigger)</f>
        <v>53602</v>
      </c>
      <c r="AD375" s="45">
        <f>_xll.qlInterestRateIndexMaturity($X$9,AC375,trigger)</f>
        <v>53784</v>
      </c>
      <c r="AE375" s="49">
        <f>_xll.qlTenorBasisValue($X$17,AC375,_xll.ohTrigger(trigger,$X$24))</f>
        <v>2.5690602159543816E-4</v>
      </c>
      <c r="AF375" s="49">
        <f>_xll.qlTenorBasisForwardRate($X$17,AC375,_xll.ohTrigger(trigger,$X$24))</f>
        <v>1.5490310659358611E-2</v>
      </c>
      <c r="AG375" s="49">
        <f>_xll.qlTenorBasisForwardRate2($X$17,AC375,AD375,_xll.ohTrigger(trigger,$X$24))</f>
        <v>1.5490310659358611E-2</v>
      </c>
      <c r="AH375" s="49">
        <f>_xll.qlIndexFixing($X$9,_xll.qlInterestRateIndexFixingDate($X$9,AC375,trigger),TRUE,trigger)</f>
        <v>1.555996356809165E-2</v>
      </c>
      <c r="AI375" s="52">
        <f t="shared" si="33"/>
        <v>-0.69652908733038377</v>
      </c>
      <c r="AJ375" s="52">
        <f t="shared" si="34"/>
        <v>1.0044965469230895</v>
      </c>
      <c r="BC375" s="45">
        <f>_xll.qlCalendarAdvance(calendar,BC374,"1D",,,trigger)</f>
        <v>42808</v>
      </c>
      <c r="BD375" s="49">
        <f>_xll.qlTenorBasisForwardRate($X$17,BC375,_xll.ohTrigger(trigger,$X$24))</f>
        <v>9.4443202626762809E-4</v>
      </c>
      <c r="BE375" s="49">
        <f>_xll.qlTenorBasisForwardRate($X$17,BC375,_xll.ohTrigger(trigger,$X$24))*_xll.qlInterpolationInterpolate($AJ$1,BC375,,trigger)</f>
        <v>9.2185198019756429E-4</v>
      </c>
      <c r="BF375" s="49">
        <f>_xll.qlIndexFixing($X$9,_xll.qlInterestRateIndexFixingDate($X$9,BC375,trigger),TRUE,trigger)</f>
        <v>9.2720978197520813E-4</v>
      </c>
      <c r="BG375" s="104">
        <f t="shared" si="35"/>
        <v>-0.17222244292419958</v>
      </c>
    </row>
    <row r="376" spans="27:59" x14ac:dyDescent="0.2">
      <c r="AA376" s="1">
        <f t="shared" si="36"/>
        <v>373</v>
      </c>
      <c r="AB376" s="44" t="str">
        <f t="shared" si="37"/>
        <v>373M</v>
      </c>
      <c r="AC376" s="45">
        <f>_xll.qlCalendarAdvance(calendar,$AC$3,AB376,,,trigger)</f>
        <v>53633</v>
      </c>
      <c r="AD376" s="45">
        <f>_xll.qlInterestRateIndexMaturity($X$9,AC376,trigger)</f>
        <v>53814</v>
      </c>
      <c r="AE376" s="49">
        <f>_xll.qlTenorBasisValue($X$17,AC376,_xll.ohTrigger(trigger,$X$24))</f>
        <v>2.5581179436094973E-4</v>
      </c>
      <c r="AF376" s="49">
        <f>_xll.qlTenorBasisForwardRate($X$17,AC376,_xll.ohTrigger(trigger,$X$24))</f>
        <v>1.5502089033926806E-2</v>
      </c>
      <c r="AG376" s="49">
        <f>_xll.qlTenorBasisForwardRate2($X$17,AC376,AD376,_xll.ohTrigger(trigger,$X$24))</f>
        <v>1.5502089033926806E-2</v>
      </c>
      <c r="AH376" s="49">
        <f>_xll.qlIndexFixing($X$9,_xll.qlInterestRateIndexFixingDate($X$9,AC376,trigger),TRUE,trigger)</f>
        <v>1.5566990731628677E-2</v>
      </c>
      <c r="AI376" s="52">
        <f t="shared" si="33"/>
        <v>-0.64901697701871131</v>
      </c>
      <c r="AJ376" s="52">
        <f t="shared" si="34"/>
        <v>1.0041866420428778</v>
      </c>
      <c r="BC376" s="45">
        <f>_xll.qlCalendarAdvance(calendar,BC375,"1D",,,trigger)</f>
        <v>42809</v>
      </c>
      <c r="BD376" s="49">
        <f>_xll.qlTenorBasisForwardRate($X$17,BC376,_xll.ohTrigger(trigger,$X$24))</f>
        <v>9.4825646476829879E-4</v>
      </c>
      <c r="BE376" s="49">
        <f>_xll.qlTenorBasisForwardRate($X$17,BC376,_xll.ohTrigger(trigger,$X$24))*_xll.qlInterpolationInterpolate($AJ$1,BC376,,trigger)</f>
        <v>9.257434775405346E-4</v>
      </c>
      <c r="BF376" s="49">
        <f>_xll.qlIndexFixing($X$9,_xll.qlInterestRateIndexFixingDate($X$9,BC376,trigger),TRUE,trigger)</f>
        <v>9.314116102470514E-4</v>
      </c>
      <c r="BG376" s="104">
        <f t="shared" si="35"/>
        <v>-0.16844854521247399</v>
      </c>
    </row>
    <row r="377" spans="27:59" x14ac:dyDescent="0.2">
      <c r="AA377" s="1">
        <f t="shared" si="36"/>
        <v>374</v>
      </c>
      <c r="AB377" s="44" t="str">
        <f t="shared" si="37"/>
        <v>374M</v>
      </c>
      <c r="AC377" s="45">
        <f>_xll.qlCalendarAdvance(calendar,$AC$3,AB377,,,trigger)</f>
        <v>53664</v>
      </c>
      <c r="AD377" s="45">
        <f>_xll.qlInterestRateIndexMaturity($X$9,AC377,trigger)</f>
        <v>53846</v>
      </c>
      <c r="AE377" s="49">
        <f>_xll.qlTenorBasisValue($X$17,AC377,_xll.ohTrigger(trigger,$X$24))</f>
        <v>2.5473226919900377E-4</v>
      </c>
      <c r="AF377" s="49">
        <f>_xll.qlTenorBasisForwardRate($X$17,AC377,_xll.ohTrigger(trigger,$X$24))</f>
        <v>1.5514263664569117E-2</v>
      </c>
      <c r="AG377" s="49">
        <f>_xll.qlTenorBasisForwardRate2($X$17,AC377,AD377,_xll.ohTrigger(trigger,$X$24))</f>
        <v>1.5514263664569117E-2</v>
      </c>
      <c r="AH377" s="49">
        <f>_xll.qlIndexFixing($X$9,_xll.qlInterestRateIndexFixingDate($X$9,AC377,trigger),TRUE,trigger)</f>
        <v>1.557431990002589E-2</v>
      </c>
      <c r="AI377" s="52">
        <f t="shared" si="33"/>
        <v>-0.60056235456773177</v>
      </c>
      <c r="AJ377" s="52">
        <f t="shared" si="34"/>
        <v>1.003871033569832</v>
      </c>
      <c r="BC377" s="45">
        <f>_xll.qlCalendarAdvance(calendar,BC376,"1D",,,trigger)</f>
        <v>42810</v>
      </c>
      <c r="BD377" s="49">
        <f>_xll.qlTenorBasisForwardRate($X$17,BC377,_xll.ohTrigger(trigger,$X$24))</f>
        <v>9.5627907023106715E-4</v>
      </c>
      <c r="BE377" s="49">
        <f>_xll.qlTenorBasisForwardRate($X$17,BC377,_xll.ohTrigger(trigger,$X$24))*_xll.qlInterpolationInterpolate($AJ$1,BC377,,trigger)</f>
        <v>9.3373545142550016E-4</v>
      </c>
      <c r="BF377" s="49">
        <f>_xll.qlIndexFixing($X$9,_xll.qlInterestRateIndexFixingDate($X$9,BC377,trigger),TRUE,trigger)</f>
        <v>9.3906347723903656E-4</v>
      </c>
      <c r="BG377" s="104">
        <f t="shared" si="35"/>
        <v>-0.17215592992030593</v>
      </c>
    </row>
    <row r="378" spans="27:59" x14ac:dyDescent="0.2">
      <c r="AA378" s="1">
        <f t="shared" si="36"/>
        <v>375</v>
      </c>
      <c r="AB378" s="44" t="str">
        <f t="shared" si="37"/>
        <v>375M</v>
      </c>
      <c r="AC378" s="45">
        <f>_xll.qlCalendarAdvance(calendar,$AC$3,AB378,,,trigger)</f>
        <v>53694</v>
      </c>
      <c r="AD378" s="45">
        <f>_xll.qlInterestRateIndexMaturity($X$9,AC378,trigger)</f>
        <v>53875</v>
      </c>
      <c r="AE378" s="49">
        <f>_xll.qlTenorBasisValue($X$17,AC378,_xll.ohTrigger(trigger,$X$24))</f>
        <v>2.5370138918549563E-4</v>
      </c>
      <c r="AF378" s="49">
        <f>_xll.qlTenorBasisForwardRate($X$17,AC378,_xll.ohTrigger(trigger,$X$24))</f>
        <v>1.5524443360334886E-2</v>
      </c>
      <c r="AG378" s="49">
        <f>_xll.qlTenorBasisForwardRate2($X$17,AC378,AD378,_xll.ohTrigger(trigger,$X$24))</f>
        <v>1.5524443360334886E-2</v>
      </c>
      <c r="AH378" s="49">
        <f>_xll.qlIndexFixing($X$9,_xll.qlInterestRateIndexFixingDate($X$9,AC378,trigger),TRUE,trigger)</f>
        <v>1.5580005216334951E-2</v>
      </c>
      <c r="AI378" s="52">
        <f t="shared" si="33"/>
        <v>-0.5556185600006508</v>
      </c>
      <c r="AJ378" s="52">
        <f t="shared" si="34"/>
        <v>1.0035789918331002</v>
      </c>
      <c r="BC378" s="45">
        <f>_xll.qlCalendarAdvance(calendar,BC377,"1D",,,trigger)</f>
        <v>42811</v>
      </c>
      <c r="BD378" s="49">
        <f>_xll.qlTenorBasisForwardRate($X$17,BC378,_xll.ohTrigger(trigger,$X$24))</f>
        <v>9.5803865492081022E-4</v>
      </c>
      <c r="BE378" s="49">
        <f>_xll.qlTenorBasisForwardRate($X$17,BC378,_xll.ohTrigger(trigger,$X$24))*_xll.qlInterpolationInterpolate($AJ$1,BC378,,trigger)</f>
        <v>9.3561368596658883E-4</v>
      </c>
      <c r="BF378" s="49">
        <f>_xll.qlIndexFixing($X$9,_xll.qlInterestRateIndexFixingDate($X$9,BC378,trigger),TRUE,trigger)</f>
        <v>9.4149042943640973E-4</v>
      </c>
      <c r="BG378" s="104">
        <f t="shared" si="35"/>
        <v>-0.16548225484400483</v>
      </c>
    </row>
    <row r="379" spans="27:59" x14ac:dyDescent="0.2">
      <c r="AA379" s="1">
        <f t="shared" si="36"/>
        <v>376</v>
      </c>
      <c r="AB379" s="44" t="str">
        <f t="shared" si="37"/>
        <v>376M</v>
      </c>
      <c r="AC379" s="45">
        <f>_xll.qlCalendarAdvance(calendar,$AC$3,AB379,,,trigger)</f>
        <v>53727</v>
      </c>
      <c r="AD379" s="45">
        <f>_xll.qlInterestRateIndexMaturity($X$9,AC379,trigger)</f>
        <v>53909</v>
      </c>
      <c r="AE379" s="49">
        <f>_xll.qlTenorBasisValue($X$17,AC379,_xll.ohTrigger(trigger,$X$24))</f>
        <v>2.5258292103961806E-4</v>
      </c>
      <c r="AF379" s="49">
        <f>_xll.qlTenorBasisForwardRate($X$17,AC379,_xll.ohTrigger(trigger,$X$24))</f>
        <v>1.5535996113988511E-2</v>
      </c>
      <c r="AG379" s="49">
        <f>_xll.qlTenorBasisForwardRate2($X$17,AC379,AD379,_xll.ohTrigger(trigger,$X$24))</f>
        <v>1.5535996113988511E-2</v>
      </c>
      <c r="AH379" s="49">
        <f>_xll.qlIndexFixing($X$9,_xll.qlInterestRateIndexFixingDate($X$9,AC379,trigger),TRUE,trigger)</f>
        <v>1.5586520028492049E-2</v>
      </c>
      <c r="AI379" s="52">
        <f t="shared" si="33"/>
        <v>-0.5052391450353737</v>
      </c>
      <c r="AJ379" s="52">
        <f t="shared" si="34"/>
        <v>1.0032520550425503</v>
      </c>
      <c r="BC379" s="45">
        <f>_xll.qlCalendarAdvance(calendar,BC378,"1D",,,trigger)</f>
        <v>42814</v>
      </c>
      <c r="BD379" s="49">
        <f>_xll.qlTenorBasisForwardRate($X$17,BC379,_xll.ohTrigger(trigger,$X$24))</f>
        <v>9.6755624316850937E-4</v>
      </c>
      <c r="BE379" s="49">
        <f>_xll.qlTenorBasisForwardRate($X$17,BC379,_xll.ohTrigger(trigger,$X$24))*_xll.qlInterpolationInterpolate($AJ$1,BC379,,trigger)</f>
        <v>9.4539365942759336E-4</v>
      </c>
      <c r="BF379" s="49">
        <f>_xll.qlIndexFixing($X$9,_xll.qlInterestRateIndexFixingDate($X$9,BC379,trigger),TRUE,trigger)</f>
        <v>9.5202278686727833E-4</v>
      </c>
      <c r="BG379" s="104">
        <f t="shared" si="35"/>
        <v>-0.15533456301231041</v>
      </c>
    </row>
    <row r="380" spans="27:59" x14ac:dyDescent="0.2">
      <c r="AA380" s="1">
        <f t="shared" si="36"/>
        <v>377</v>
      </c>
      <c r="AB380" s="44" t="str">
        <f t="shared" si="37"/>
        <v>377M</v>
      </c>
      <c r="AC380" s="45">
        <f>_xll.qlCalendarAdvance(calendar,$AC$3,AB380,,,trigger)</f>
        <v>53755</v>
      </c>
      <c r="AD380" s="45">
        <f>_xll.qlInterestRateIndexMaturity($X$9,AC380,trigger)</f>
        <v>53939</v>
      </c>
      <c r="AE380" s="49">
        <f>_xll.qlTenorBasisValue($X$17,AC380,_xll.ohTrigger(trigger,$X$24))</f>
        <v>2.5164649242018829E-4</v>
      </c>
      <c r="AF380" s="49">
        <f>_xll.qlTenorBasisForwardRate($X$17,AC380,_xll.ohTrigger(trigger,$X$24))</f>
        <v>1.5545765599211513E-2</v>
      </c>
      <c r="AG380" s="49">
        <f>_xll.qlTenorBasisForwardRate2($X$17,AC380,AD380,_xll.ohTrigger(trigger,$X$24))</f>
        <v>1.5545765599211513E-2</v>
      </c>
      <c r="AH380" s="49">
        <f>_xll.qlIndexFixing($X$9,_xll.qlInterestRateIndexFixingDate($X$9,AC380,trigger),TRUE,trigger)</f>
        <v>1.5591981993876715E-2</v>
      </c>
      <c r="AI380" s="52">
        <f t="shared" si="33"/>
        <v>-0.46216394665201527</v>
      </c>
      <c r="AJ380" s="52">
        <f t="shared" si="34"/>
        <v>1.002972924965982</v>
      </c>
      <c r="BC380" s="45">
        <f>_xll.qlCalendarAdvance(calendar,BC379,"1D",,,trigger)</f>
        <v>42815</v>
      </c>
      <c r="BD380" s="49">
        <f>_xll.qlTenorBasisForwardRate($X$17,BC380,_xll.ohTrigger(trigger,$X$24))</f>
        <v>9.7145217522460363E-4</v>
      </c>
      <c r="BE380" s="49">
        <f>_xll.qlTenorBasisForwardRate($X$17,BC380,_xll.ohTrigger(trigger,$X$24))*_xll.qlInterpolationInterpolate($AJ$1,BC380,,trigger)</f>
        <v>9.4936272515013984E-4</v>
      </c>
      <c r="BF380" s="49">
        <f>_xll.qlIndexFixing($X$9,_xll.qlInterestRateIndexFixingDate($X$9,BC380,trigger),TRUE,trigger)</f>
        <v>9.5603243504641241E-4</v>
      </c>
      <c r="BG380" s="104">
        <f t="shared" si="35"/>
        <v>-0.15419740178191221</v>
      </c>
    </row>
    <row r="381" spans="27:59" x14ac:dyDescent="0.2">
      <c r="AA381" s="1">
        <f t="shared" si="36"/>
        <v>378</v>
      </c>
      <c r="AB381" s="44" t="str">
        <f t="shared" si="37"/>
        <v>378M</v>
      </c>
      <c r="AC381" s="45">
        <f>_xll.qlCalendarAdvance(calendar,$AC$3,AB381,,,trigger)</f>
        <v>53784</v>
      </c>
      <c r="AD381" s="45">
        <f>_xll.qlInterestRateIndexMaturity($X$9,AC381,trigger)</f>
        <v>53967</v>
      </c>
      <c r="AE381" s="49">
        <f>_xll.qlTenorBasisValue($X$17,AC381,_xll.ohTrigger(trigger,$X$24))</f>
        <v>2.5068863896153819E-4</v>
      </c>
      <c r="AF381" s="49">
        <f>_xll.qlTenorBasisForwardRate($X$17,AC381,_xll.ohTrigger(trigger,$X$24))</f>
        <v>1.5553861298554763E-2</v>
      </c>
      <c r="AG381" s="49">
        <f>_xll.qlTenorBasisForwardRate2($X$17,AC381,AD381,_xll.ohTrigger(trigger,$X$24))</f>
        <v>1.5553861298554763E-2</v>
      </c>
      <c r="AH381" s="49">
        <f>_xll.qlIndexFixing($X$9,_xll.qlInterestRateIndexFixingDate($X$9,AC381,trigger),TRUE,trigger)</f>
        <v>1.5595881886172773E-2</v>
      </c>
      <c r="AI381" s="52">
        <f t="shared" si="33"/>
        <v>-0.42020587618010058</v>
      </c>
      <c r="AJ381" s="52">
        <f t="shared" si="34"/>
        <v>1.0027016177405359</v>
      </c>
      <c r="BC381" s="45">
        <f>_xll.qlCalendarAdvance(calendar,BC380,"1D",,,trigger)</f>
        <v>42816</v>
      </c>
      <c r="BD381" s="49">
        <f>_xll.qlTenorBasisForwardRate($X$17,BC381,_xll.ohTrigger(trigger,$X$24))</f>
        <v>9.7536025246903124E-4</v>
      </c>
      <c r="BE381" s="49">
        <f>_xll.qlTenorBasisForwardRate($X$17,BC381,_xll.ohTrigger(trigger,$X$24))*_xll.qlInterpolationInterpolate($AJ$1,BC381,,trigger)</f>
        <v>9.5334496429344865E-4</v>
      </c>
      <c r="BF381" s="49">
        <f>_xll.qlIndexFixing($X$9,_xll.qlInterestRateIndexFixingDate($X$9,BC381,trigger),TRUE,trigger)</f>
        <v>9.5999355593683728E-4</v>
      </c>
      <c r="BG381" s="104">
        <f t="shared" si="35"/>
        <v>-0.15366696532193957</v>
      </c>
    </row>
    <row r="382" spans="27:59" x14ac:dyDescent="0.2">
      <c r="AA382" s="1">
        <f t="shared" si="36"/>
        <v>379</v>
      </c>
      <c r="AB382" s="44" t="str">
        <f t="shared" si="37"/>
        <v>379M</v>
      </c>
      <c r="AC382" s="45">
        <f>_xll.qlCalendarAdvance(calendar,$AC$3,AB382,,,trigger)</f>
        <v>53814</v>
      </c>
      <c r="AD382" s="45">
        <f>_xll.qlInterestRateIndexMaturity($X$9,AC382,trigger)</f>
        <v>54000</v>
      </c>
      <c r="AE382" s="49">
        <f>_xll.qlTenorBasisValue($X$17,AC382,_xll.ohTrigger(trigger,$X$24))</f>
        <v>2.4971047161531586E-4</v>
      </c>
      <c r="AF382" s="49">
        <f>_xll.qlTenorBasisForwardRate($X$17,AC382,_xll.ohTrigger(trigger,$X$24))</f>
        <v>1.5563517501389854E-2</v>
      </c>
      <c r="AG382" s="49">
        <f>_xll.qlTenorBasisForwardRate2($X$17,AC382,AD382,_xll.ohTrigger(trigger,$X$24))</f>
        <v>1.5563517501389854E-2</v>
      </c>
      <c r="AH382" s="49">
        <f>_xll.qlIndexFixing($X$9,_xll.qlInterestRateIndexFixingDate($X$9,AC382,trigger),TRUE,trigger)</f>
        <v>1.5600964535030683E-2</v>
      </c>
      <c r="AI382" s="52">
        <f t="shared" si="33"/>
        <v>-0.37447033640829186</v>
      </c>
      <c r="AJ382" s="52">
        <f t="shared" si="34"/>
        <v>1.0024060777801345</v>
      </c>
      <c r="BC382" s="45">
        <f>_xll.qlCalendarAdvance(calendar,BC381,"1D",,,trigger)</f>
        <v>42817</v>
      </c>
      <c r="BD382" s="49">
        <f>_xll.qlTenorBasisForwardRate($X$17,BC382,_xll.ohTrigger(trigger,$X$24))</f>
        <v>9.8357780279241373E-4</v>
      </c>
      <c r="BE382" s="49">
        <f>_xll.qlTenorBasisForwardRate($X$17,BC382,_xll.ohTrigger(trigger,$X$24))*_xll.qlInterpolationInterpolate($AJ$1,BC382,,trigger)</f>
        <v>9.6154143222185922E-4</v>
      </c>
      <c r="BF382" s="49">
        <f>_xll.qlIndexFixing($X$9,_xll.qlInterestRateIndexFixingDate($X$9,BC382,trigger),TRUE,trigger)</f>
        <v>9.6758658557964076E-4</v>
      </c>
      <c r="BG382" s="104">
        <f t="shared" si="35"/>
        <v>-0.15991217212772973</v>
      </c>
    </row>
    <row r="383" spans="27:59" x14ac:dyDescent="0.2">
      <c r="AA383" s="1">
        <f t="shared" si="36"/>
        <v>380</v>
      </c>
      <c r="AB383" s="44" t="str">
        <f t="shared" si="37"/>
        <v>380M</v>
      </c>
      <c r="AC383" s="45">
        <f>_xll.qlCalendarAdvance(calendar,$AC$3,AB383,,,trigger)</f>
        <v>53846</v>
      </c>
      <c r="AD383" s="45">
        <f>_xll.qlInterestRateIndexMaturity($X$9,AC383,trigger)</f>
        <v>54029</v>
      </c>
      <c r="AE383" s="49">
        <f>_xll.qlTenorBasisValue($X$17,AC383,_xll.ohTrigger(trigger,$X$24))</f>
        <v>2.4868116725114994E-4</v>
      </c>
      <c r="AF383" s="49">
        <f>_xll.qlTenorBasisForwardRate($X$17,AC383,_xll.ohTrigger(trigger,$X$24))</f>
        <v>1.5570319337441024E-2</v>
      </c>
      <c r="AG383" s="49">
        <f>_xll.qlTenorBasisForwardRate2($X$17,AC383,AD383,_xll.ohTrigger(trigger,$X$24))</f>
        <v>1.5570319337441024E-2</v>
      </c>
      <c r="AH383" s="49">
        <f>_xll.qlIndexFixing($X$9,_xll.qlInterestRateIndexFixingDate($X$9,AC383,trigger),TRUE,trigger)</f>
        <v>1.5603376848550716E-2</v>
      </c>
      <c r="AI383" s="52">
        <f t="shared" si="33"/>
        <v>-0.33057511109692295</v>
      </c>
      <c r="AJ383" s="52">
        <f t="shared" si="34"/>
        <v>1.0021231106692976</v>
      </c>
      <c r="BC383" s="45">
        <f>_xll.qlCalendarAdvance(calendar,BC382,"1D",,,trigger)</f>
        <v>42818</v>
      </c>
      <c r="BD383" s="49">
        <f>_xll.qlTenorBasisForwardRate($X$17,BC383,_xll.ohTrigger(trigger,$X$24))</f>
        <v>9.8536676448335021E-4</v>
      </c>
      <c r="BE383" s="49">
        <f>_xll.qlTenorBasisForwardRate($X$17,BC383,_xll.ohTrigger(trigger,$X$24))*_xll.qlInterpolationInterpolate($AJ$1,BC383,,trigger)</f>
        <v>9.6345501206864892E-4</v>
      </c>
      <c r="BF383" s="49">
        <f>_xll.qlIndexFixing($X$9,_xll.qlInterestRateIndexFixingDate($X$9,BC383,trigger),TRUE,trigger)</f>
        <v>9.6960180318500066E-4</v>
      </c>
      <c r="BG383" s="104">
        <f t="shared" si="35"/>
        <v>-0.1576496129834955</v>
      </c>
    </row>
    <row r="384" spans="27:59" x14ac:dyDescent="0.2">
      <c r="AA384" s="1">
        <f t="shared" si="36"/>
        <v>381</v>
      </c>
      <c r="AB384" s="44" t="str">
        <f t="shared" si="37"/>
        <v>381M</v>
      </c>
      <c r="AC384" s="45">
        <f>_xll.qlCalendarAdvance(calendar,$AC$3,AB384,,,trigger)</f>
        <v>53875</v>
      </c>
      <c r="AD384" s="45">
        <f>_xll.qlInterestRateIndexMaturity($X$9,AC384,trigger)</f>
        <v>54059</v>
      </c>
      <c r="AE384" s="49">
        <f>_xll.qlTenorBasisValue($X$17,AC384,_xll.ohTrigger(trigger,$X$24))</f>
        <v>2.4776075156402724E-4</v>
      </c>
      <c r="AF384" s="49">
        <f>_xll.qlTenorBasisForwardRate($X$17,AC384,_xll.ohTrigger(trigger,$X$24))</f>
        <v>1.5577581119101874E-2</v>
      </c>
      <c r="AG384" s="49">
        <f>_xll.qlTenorBasisForwardRate2($X$17,AC384,AD384,_xll.ohTrigger(trigger,$X$24))</f>
        <v>1.5577581119101874E-2</v>
      </c>
      <c r="AH384" s="49">
        <f>_xll.qlIndexFixing($X$9,_xll.qlInterestRateIndexFixingDate($X$9,AC384,trigger),TRUE,trigger)</f>
        <v>1.5606452603466435E-2</v>
      </c>
      <c r="AI384" s="52">
        <f t="shared" si="33"/>
        <v>-0.28871484364560374</v>
      </c>
      <c r="AJ384" s="52">
        <f t="shared" si="34"/>
        <v>1.0018533997123056</v>
      </c>
      <c r="BC384" s="45">
        <f>_xll.qlCalendarAdvance(calendar,BC383,"1D",,,trigger)</f>
        <v>42821</v>
      </c>
      <c r="BD384" s="49">
        <f>_xll.qlTenorBasisForwardRate($X$17,BC384,_xll.ohTrigger(trigger,$X$24))</f>
        <v>9.9508511244787408E-4</v>
      </c>
      <c r="BE384" s="49">
        <f>_xll.qlTenorBasisForwardRate($X$17,BC384,_xll.ohTrigger(trigger,$X$24))*_xll.qlInterpolationInterpolate($AJ$1,BC384,,trigger)</f>
        <v>9.7345622049949023E-4</v>
      </c>
      <c r="BF384" s="49">
        <f>_xll.qlIndexFixing($X$9,_xll.qlInterestRateIndexFixingDate($X$9,BC384,trigger),TRUE,trigger)</f>
        <v>9.7890627382948977E-4</v>
      </c>
      <c r="BG384" s="104">
        <f t="shared" si="35"/>
        <v>-0.16178838618384311</v>
      </c>
    </row>
    <row r="385" spans="27:59" x14ac:dyDescent="0.2">
      <c r="AA385" s="1">
        <f t="shared" si="36"/>
        <v>382</v>
      </c>
      <c r="AB385" s="44" t="str">
        <f t="shared" si="37"/>
        <v>382M</v>
      </c>
      <c r="AC385" s="45">
        <f>_xll.qlCalendarAdvance(calendar,$AC$3,AB385,,,trigger)</f>
        <v>53906</v>
      </c>
      <c r="AD385" s="45">
        <f>_xll.qlInterestRateIndexMaturity($X$9,AC385,trigger)</f>
        <v>54091</v>
      </c>
      <c r="AE385" s="49">
        <f>_xll.qlTenorBasisValue($X$17,AC385,_xll.ohTrigger(trigger,$X$24))</f>
        <v>2.4678972220104883E-4</v>
      </c>
      <c r="AF385" s="49">
        <f>_xll.qlTenorBasisForwardRate($X$17,AC385,_xll.ohTrigger(trigger,$X$24))</f>
        <v>1.5584676265418878E-2</v>
      </c>
      <c r="AG385" s="49">
        <f>_xll.qlTenorBasisForwardRate2($X$17,AC385,AD385,_xll.ohTrigger(trigger,$X$24))</f>
        <v>1.5584676265418878E-2</v>
      </c>
      <c r="AH385" s="49">
        <f>_xll.qlIndexFixing($X$9,_xll.qlInterestRateIndexFixingDate($X$9,AC385,trigger),TRUE,trigger)</f>
        <v>1.5609132135550907E-2</v>
      </c>
      <c r="AI385" s="52">
        <f t="shared" si="33"/>
        <v>-0.24455870132028545</v>
      </c>
      <c r="AJ385" s="52">
        <f t="shared" si="34"/>
        <v>1.0015692254183228</v>
      </c>
      <c r="BC385" s="45">
        <f>_xll.qlCalendarAdvance(calendar,BC384,"1D",,,trigger)</f>
        <v>42822</v>
      </c>
      <c r="BD385" s="49">
        <f>_xll.qlTenorBasisForwardRate($X$17,BC385,_xll.ohTrigger(trigger,$X$24))</f>
        <v>9.9906743837472147E-4</v>
      </c>
      <c r="BE385" s="49">
        <f>_xll.qlTenorBasisForwardRate($X$17,BC385,_xll.ohTrigger(trigger,$X$24))*_xll.qlInterpolationInterpolate($AJ$1,BC385,,trigger)</f>
        <v>9.7751897628175371E-4</v>
      </c>
      <c r="BF385" s="49">
        <f>_xll.qlIndexFixing($X$9,_xll.qlInterestRateIndexFixingDate($X$9,BC385,trigger),TRUE,trigger)</f>
        <v>9.8247724421062377E-4</v>
      </c>
      <c r="BG385" s="104">
        <f t="shared" si="35"/>
        <v>-0.16590194164097699</v>
      </c>
    </row>
    <row r="386" spans="27:59" x14ac:dyDescent="0.2">
      <c r="AA386" s="1">
        <f t="shared" si="36"/>
        <v>383</v>
      </c>
      <c r="AB386" s="44" t="str">
        <f t="shared" si="37"/>
        <v>383M</v>
      </c>
      <c r="AC386" s="45">
        <f>_xll.qlCalendarAdvance(calendar,$AC$3,AB386,,,trigger)</f>
        <v>53937</v>
      </c>
      <c r="AD386" s="45">
        <f>_xll.qlInterestRateIndexMaturity($X$9,AC386,trigger)</f>
        <v>54119</v>
      </c>
      <c r="AE386" s="49">
        <f>_xll.qlTenorBasisValue($X$17,AC386,_xll.ohTrigger(trigger,$X$24))</f>
        <v>2.4583181765001899E-4</v>
      </c>
      <c r="AF386" s="49">
        <f>_xll.qlTenorBasisForwardRate($X$17,AC386,_xll.ohTrigger(trigger,$X$24))</f>
        <v>1.5589438979703338E-2</v>
      </c>
      <c r="AG386" s="49">
        <f>_xll.qlTenorBasisForwardRate2($X$17,AC386,AD386,_xll.ohTrigger(trigger,$X$24))</f>
        <v>1.5589438979703338E-2</v>
      </c>
      <c r="AH386" s="49">
        <f>_xll.qlIndexFixing($X$9,_xll.qlInterestRateIndexFixingDate($X$9,AC386,trigger),TRUE,trigger)</f>
        <v>1.5609803750764473E-2</v>
      </c>
      <c r="AI386" s="52">
        <f t="shared" si="33"/>
        <v>-0.20364771061135226</v>
      </c>
      <c r="AJ386" s="52">
        <f t="shared" si="34"/>
        <v>1.0013063184048925</v>
      </c>
      <c r="BC386" s="45">
        <f>_xll.qlCalendarAdvance(calendar,BC385,"1D",,,trigger)</f>
        <v>42823</v>
      </c>
      <c r="BD386" s="49">
        <f>_xll.qlTenorBasisForwardRate($X$17,BC386,_xll.ohTrigger(trigger,$X$24))</f>
        <v>1.0030623686673808E-3</v>
      </c>
      <c r="BE386" s="49">
        <f>_xll.qlTenorBasisForwardRate($X$17,BC386,_xll.ohTrigger(trigger,$X$24))*_xll.qlInterpolationInterpolate($AJ$1,BC386,,trigger)</f>
        <v>9.8159539792572084E-4</v>
      </c>
      <c r="BF386" s="49">
        <f>_xll.qlIndexFixing($X$9,_xll.qlInterestRateIndexFixingDate($X$9,BC386,trigger),TRUE,trigger)</f>
        <v>9.859666914313614E-4</v>
      </c>
      <c r="BG386" s="104">
        <f t="shared" si="35"/>
        <v>-0.17095677236019391</v>
      </c>
    </row>
    <row r="387" spans="27:59" x14ac:dyDescent="0.2">
      <c r="AA387" s="1">
        <f t="shared" si="36"/>
        <v>384</v>
      </c>
      <c r="AB387" s="44" t="str">
        <f t="shared" si="37"/>
        <v>384M</v>
      </c>
      <c r="AC387" s="45">
        <f>_xll.qlCalendarAdvance(calendar,$AC$3,AB387,,,trigger)</f>
        <v>53967</v>
      </c>
      <c r="AD387" s="45">
        <f>_xll.qlInterestRateIndexMaturity($X$9,AC387,trigger)</f>
        <v>54150</v>
      </c>
      <c r="AE387" s="49">
        <f>_xll.qlTenorBasisValue($X$17,AC387,_xll.ohTrigger(trigger,$X$24))</f>
        <v>2.449171506983803E-4</v>
      </c>
      <c r="AF387" s="49">
        <f>_xll.qlTenorBasisForwardRate($X$17,AC387,_xll.ohTrigger(trigger,$X$24))</f>
        <v>1.5595094611639122E-2</v>
      </c>
      <c r="AG387" s="49">
        <f>_xll.qlTenorBasisForwardRate2($X$17,AC387,AD387,_xll.ohTrigger(trigger,$X$24))</f>
        <v>1.5595094611639122E-2</v>
      </c>
      <c r="AH387" s="49">
        <f>_xll.qlIndexFixing($X$9,_xll.qlInterestRateIndexFixingDate($X$9,AC387,trigger),TRUE,trigger)</f>
        <v>1.5611289599554649E-2</v>
      </c>
      <c r="AI387" s="52">
        <f t="shared" si="33"/>
        <v>-0.16194987915527786</v>
      </c>
      <c r="AJ387" s="52">
        <f t="shared" si="34"/>
        <v>1.0010384667947729</v>
      </c>
      <c r="BC387" s="45">
        <f>_xll.qlCalendarAdvance(calendar,BC386,"1D",,,trigger)</f>
        <v>42824</v>
      </c>
      <c r="BD387" s="49">
        <f>_xll.qlTenorBasisForwardRate($X$17,BC387,_xll.ohTrigger(trigger,$X$24))</f>
        <v>1.0048730279881219E-3</v>
      </c>
      <c r="BE387" s="49">
        <f>_xll.qlTenorBasisForwardRate($X$17,BC387,_xll.ohTrigger(trigger,$X$24))*_xll.qlInterpolationInterpolate($AJ$1,BC387,,trigger)</f>
        <v>9.8353526549581089E-4</v>
      </c>
      <c r="BF387" s="49">
        <f>_xll.qlIndexFixing($X$9,_xll.qlInterestRateIndexFixingDate($X$9,BC387,trigger),TRUE,trigger)</f>
        <v>9.8742742751219852E-4</v>
      </c>
      <c r="BG387" s="104">
        <f t="shared" si="35"/>
        <v>-0.17445600475923373</v>
      </c>
    </row>
    <row r="388" spans="27:59" x14ac:dyDescent="0.2">
      <c r="AA388" s="1">
        <f t="shared" si="36"/>
        <v>385</v>
      </c>
      <c r="AB388" s="44" t="str">
        <f t="shared" si="37"/>
        <v>385M</v>
      </c>
      <c r="AC388" s="45">
        <f>_xll.qlCalendarAdvance(calendar,$AC$3,AB388,,,trigger)</f>
        <v>54000</v>
      </c>
      <c r="AD388" s="45">
        <f>_xll.qlInterestRateIndexMaturity($X$9,AC388,trigger)</f>
        <v>54182</v>
      </c>
      <c r="AE388" s="49">
        <f>_xll.qlTenorBasisValue($X$17,AC388,_xll.ohTrigger(trigger,$X$24))</f>
        <v>2.4392485071845967E-4</v>
      </c>
      <c r="AF388" s="49">
        <f>_xll.qlTenorBasisForwardRate($X$17,AC388,_xll.ohTrigger(trigger,$X$24))</f>
        <v>1.5599766379714988E-2</v>
      </c>
      <c r="AG388" s="49">
        <f>_xll.qlTenorBasisForwardRate2($X$17,AC388,AD388,_xll.ohTrigger(trigger,$X$24))</f>
        <v>1.5599766379714988E-2</v>
      </c>
      <c r="AH388" s="49">
        <f>_xll.qlIndexFixing($X$9,_xll.qlInterestRateIndexFixingDate($X$9,AC388,trigger),TRUE,trigger)</f>
        <v>1.561157375821058E-2</v>
      </c>
      <c r="AI388" s="52">
        <f t="shared" ref="AI388:AI451" si="38">(AF388-AH388)*10000</f>
        <v>-0.11807378495591603</v>
      </c>
      <c r="AJ388" s="52">
        <f t="shared" ref="AJ388:AJ451" si="39">AH388/AG388</f>
        <v>1.0007568945718921</v>
      </c>
      <c r="BC388" s="45">
        <f>_xll.qlCalendarAdvance(calendar,BC387,"1D",,,trigger)</f>
        <v>42825</v>
      </c>
      <c r="BD388" s="49">
        <f>_xll.qlTenorBasisForwardRate($X$17,BC388,_xll.ohTrigger(trigger,$X$24))</f>
        <v>1.0066859352919622E-3</v>
      </c>
      <c r="BE388" s="49">
        <f>_xll.qlTenorBasisForwardRate($X$17,BC388,_xll.ohTrigger(trigger,$X$24))*_xll.qlInterpolationInterpolate($AJ$1,BC388,,trigger)</f>
        <v>9.854779389737371E-4</v>
      </c>
      <c r="BF388" s="49">
        <f>_xll.qlIndexFixing($X$9,_xll.qlInterestRateIndexFixingDate($X$9,BC388,trigger),TRUE,trigger)</f>
        <v>9.8877394468473417E-4</v>
      </c>
      <c r="BG388" s="104">
        <f t="shared" ref="BG388:BG451" si="40">(BF388-BD388)*10000</f>
        <v>-0.17911990607227984</v>
      </c>
    </row>
    <row r="389" spans="27:59" x14ac:dyDescent="0.2">
      <c r="AA389" s="1">
        <f t="shared" si="36"/>
        <v>386</v>
      </c>
      <c r="AB389" s="44" t="str">
        <f t="shared" si="37"/>
        <v>386M</v>
      </c>
      <c r="AC389" s="45">
        <f>_xll.qlCalendarAdvance(calendar,$AC$3,AB389,,,trigger)</f>
        <v>54028</v>
      </c>
      <c r="AD389" s="45">
        <f>_xll.qlInterestRateIndexMaturity($X$9,AC389,trigger)</f>
        <v>54211</v>
      </c>
      <c r="AE389" s="49">
        <f>_xll.qlTenorBasisValue($X$17,AC389,_xll.ohTrigger(trigger,$X$24))</f>
        <v>2.4309412081194233E-4</v>
      </c>
      <c r="AF389" s="49">
        <f>_xll.qlTenorBasisForwardRate($X$17,AC389,_xll.ohTrigger(trigger,$X$24))</f>
        <v>1.5603899630977027E-2</v>
      </c>
      <c r="AG389" s="49">
        <f>_xll.qlTenorBasisForwardRate2($X$17,AC389,AD389,_xll.ohTrigger(trigger,$X$24))</f>
        <v>1.5603899630977027E-2</v>
      </c>
      <c r="AH389" s="49">
        <f>_xll.qlIndexFixing($X$9,_xll.qlInterestRateIndexFixingDate($X$9,AC389,trigger),TRUE,trigger)</f>
        <v>1.5611912139437899E-2</v>
      </c>
      <c r="AI389" s="52">
        <f t="shared" si="38"/>
        <v>-8.0125084608723141E-2</v>
      </c>
      <c r="AJ389" s="52">
        <f t="shared" si="39"/>
        <v>1.0005134939758884</v>
      </c>
      <c r="BC389" s="45">
        <f>_xll.qlCalendarAdvance(calendar,BC388,"1D",,,trigger)</f>
        <v>42828</v>
      </c>
      <c r="BD389" s="49">
        <f>_xll.qlTenorBasisForwardRate($X$17,BC389,_xll.ohTrigger(trigger,$X$24))</f>
        <v>1.0209975378265045E-3</v>
      </c>
      <c r="BE389" s="49">
        <f>_xll.qlTenorBasisForwardRate($X$17,BC389,_xll.ohTrigger(trigger,$X$24))*_xll.qlInterpolationInterpolate($AJ$1,BC389,,trigger)</f>
        <v>9.9999999915477357E-4</v>
      </c>
      <c r="BF389" s="49">
        <f>_xll.qlIndexFixing($X$9,_xll.qlInterestRateIndexFixingDate($X$9,BC389,trigger),TRUE,trigger)</f>
        <v>9.9999999915477357E-4</v>
      </c>
      <c r="BG389" s="104">
        <f t="shared" si="40"/>
        <v>-0.20997538671730948</v>
      </c>
    </row>
    <row r="390" spans="27:59" x14ac:dyDescent="0.2">
      <c r="AA390" s="1">
        <f t="shared" ref="AA390:AA453" si="41">AA389+1</f>
        <v>387</v>
      </c>
      <c r="AB390" s="44" t="str">
        <f t="shared" ref="AB390:AB453" si="42">AA390&amp;"M"</f>
        <v>387M</v>
      </c>
      <c r="AC390" s="45">
        <f>_xll.qlCalendarAdvance(calendar,$AC$3,AB390,,,trigger)</f>
        <v>54059</v>
      </c>
      <c r="AD390" s="45">
        <f>_xll.qlInterestRateIndexMaturity($X$9,AC390,trigger)</f>
        <v>54241</v>
      </c>
      <c r="AE390" s="49">
        <f>_xll.qlTenorBasisValue($X$17,AC390,_xll.ohTrigger(trigger,$X$24))</f>
        <v>2.4218624722165583E-4</v>
      </c>
      <c r="AF390" s="49">
        <f>_xll.qlTenorBasisForwardRate($X$17,AC390,_xll.ohTrigger(trigger,$X$24))</f>
        <v>1.5607047949511782E-2</v>
      </c>
      <c r="AG390" s="49">
        <f>_xll.qlTenorBasisForwardRate2($X$17,AC390,AD390,_xll.ohTrigger(trigger,$X$24))</f>
        <v>1.5607047949511782E-2</v>
      </c>
      <c r="AH390" s="49">
        <f>_xll.qlIndexFixing($X$9,_xll.qlInterestRateIndexFixingDate($X$9,AC390,trigger),TRUE,trigger)</f>
        <v>1.5611048776228736E-2</v>
      </c>
      <c r="AI390" s="52">
        <f t="shared" si="38"/>
        <v>-4.0008267169541062E-2</v>
      </c>
      <c r="AJ390" s="52">
        <f t="shared" si="39"/>
        <v>1.0002563474354598</v>
      </c>
      <c r="BC390" s="45">
        <f>_xll.qlCalendarAdvance(calendar,BC389,"1D",,,trigger)</f>
        <v>42829</v>
      </c>
      <c r="BD390" s="49">
        <f>_xll.qlTenorBasisForwardRate($X$17,BC390,_xll.ohTrigger(trigger,$X$24))</f>
        <v>1.025060791440733E-3</v>
      </c>
      <c r="BE390" s="49">
        <f>_xll.qlTenorBasisForwardRate($X$17,BC390,_xll.ohTrigger(trigger,$X$24))*_xll.qlInterpolationInterpolate($AJ$1,BC390,,trigger)</f>
        <v>1.0029149407318168E-3</v>
      </c>
      <c r="BF390" s="49">
        <f>_xll.qlIndexFixing($X$9,_xll.qlInterestRateIndexFixingDate($X$9,BC390,trigger),TRUE,trigger)</f>
        <v>1.0028815480144064E-3</v>
      </c>
      <c r="BG390" s="104">
        <f t="shared" si="40"/>
        <v>-0.22179243426326614</v>
      </c>
    </row>
    <row r="391" spans="27:59" x14ac:dyDescent="0.2">
      <c r="AA391" s="1">
        <f t="shared" si="41"/>
        <v>388</v>
      </c>
      <c r="AB391" s="44" t="str">
        <f t="shared" si="42"/>
        <v>388M</v>
      </c>
      <c r="AC391" s="45">
        <f>_xll.qlCalendarAdvance(calendar,$AC$3,AB391,,,trigger)</f>
        <v>54091</v>
      </c>
      <c r="AD391" s="45">
        <f>_xll.qlInterestRateIndexMaturity($X$9,AC391,trigger)</f>
        <v>54273</v>
      </c>
      <c r="AE391" s="49">
        <f>_xll.qlTenorBasisValue($X$17,AC391,_xll.ohTrigger(trigger,$X$24))</f>
        <v>2.4126199805162956E-4</v>
      </c>
      <c r="AF391" s="49">
        <f>_xll.qlTenorBasisForwardRate($X$17,AC391,_xll.ohTrigger(trigger,$X$24))</f>
        <v>1.5610029919882633E-2</v>
      </c>
      <c r="AG391" s="49">
        <f>_xll.qlTenorBasisForwardRate2($X$17,AC391,AD391,_xll.ohTrigger(trigger,$X$24))</f>
        <v>1.5610029919882633E-2</v>
      </c>
      <c r="AH391" s="49">
        <f>_xll.qlIndexFixing($X$9,_xll.qlInterestRateIndexFixingDate($X$9,AC391,trigger),TRUE,trigger)</f>
        <v>1.5609881051569791E-2</v>
      </c>
      <c r="AI391" s="52">
        <f t="shared" si="38"/>
        <v>1.4886831284192936E-3</v>
      </c>
      <c r="AJ391" s="52">
        <f t="shared" si="39"/>
        <v>0.99999046329099905</v>
      </c>
      <c r="BC391" s="45">
        <f>_xll.qlCalendarAdvance(calendar,BC390,"1D",,,trigger)</f>
        <v>42830</v>
      </c>
      <c r="BD391" s="49">
        <f>_xll.qlTenorBasisForwardRate($X$17,BC391,_xll.ohTrigger(trigger,$X$24))</f>
        <v>1.0291369189527561E-3</v>
      </c>
      <c r="BE391" s="49">
        <f>_xll.qlTenorBasisForwardRate($X$17,BC391,_xll.ohTrigger(trigger,$X$24))*_xll.qlInterpolationInterpolate($AJ$1,BC391,,trigger)</f>
        <v>1.0058340235577529E-3</v>
      </c>
      <c r="BF391" s="49">
        <f>_xll.qlIndexFixing($X$9,_xll.qlInterestRateIndexFixingDate($X$9,BC391,trigger),TRUE,trigger)</f>
        <v>1.0056641961761344E-3</v>
      </c>
      <c r="BG391" s="104">
        <f t="shared" si="40"/>
        <v>-0.23472722776621616</v>
      </c>
    </row>
    <row r="392" spans="27:59" x14ac:dyDescent="0.2">
      <c r="AA392" s="1">
        <f t="shared" si="41"/>
        <v>389</v>
      </c>
      <c r="AB392" s="44" t="str">
        <f t="shared" si="42"/>
        <v>389M</v>
      </c>
      <c r="AC392" s="45">
        <f>_xll.qlCalendarAdvance(calendar,$AC$3,AB392,,,trigger)</f>
        <v>54119</v>
      </c>
      <c r="AD392" s="45">
        <f>_xll.qlInterestRateIndexMaturity($X$9,AC392,trigger)</f>
        <v>54303</v>
      </c>
      <c r="AE392" s="49">
        <f>_xll.qlTenorBasisValue($X$17,AC392,_xll.ohTrigger(trigger,$X$24))</f>
        <v>2.404639027210205E-4</v>
      </c>
      <c r="AF392" s="49">
        <f>_xll.qlTenorBasisForwardRate($X$17,AC392,_xll.ohTrigger(trigger,$X$24))</f>
        <v>1.5612799503895136E-2</v>
      </c>
      <c r="AG392" s="49">
        <f>_xll.qlTenorBasisForwardRate2($X$17,AC392,AD392,_xll.ohTrigger(trigger,$X$24))</f>
        <v>1.5612799503895136E-2</v>
      </c>
      <c r="AH392" s="49">
        <f>_xll.qlIndexFixing($X$9,_xll.qlInterestRateIndexFixingDate($X$9,AC392,trigger),TRUE,trigger)</f>
        <v>1.5608942865206732E-2</v>
      </c>
      <c r="AI392" s="52">
        <f t="shared" si="38"/>
        <v>3.8566386884042458E-2</v>
      </c>
      <c r="AJ392" s="52">
        <f t="shared" si="39"/>
        <v>0.99975298224463571</v>
      </c>
      <c r="BC392" s="45">
        <f>_xll.qlCalendarAdvance(calendar,BC391,"1D",,,trigger)</f>
        <v>42831</v>
      </c>
      <c r="BD392" s="49">
        <f>_xll.qlTenorBasisForwardRate($X$17,BC392,_xll.ohTrigger(trigger,$X$24))</f>
        <v>1.0332259262118841E-3</v>
      </c>
      <c r="BE392" s="49">
        <f>_xll.qlTenorBasisForwardRate($X$17,BC392,_xll.ohTrigger(trigger,$X$24))*_xll.qlInterpolationInterpolate($AJ$1,BC392,,trigger)</f>
        <v>1.0087572132263494E-3</v>
      </c>
      <c r="BF392" s="49">
        <f>_xll.qlIndexFixing($X$9,_xll.qlInterestRateIndexFixingDate($X$9,BC392,trigger),TRUE,trigger)</f>
        <v>1.0083595320392693E-3</v>
      </c>
      <c r="BG392" s="104">
        <f t="shared" si="40"/>
        <v>-0.24866394172614811</v>
      </c>
    </row>
    <row r="393" spans="27:59" x14ac:dyDescent="0.2">
      <c r="AA393" s="1">
        <f t="shared" si="41"/>
        <v>390</v>
      </c>
      <c r="AB393" s="44" t="str">
        <f t="shared" si="42"/>
        <v>390M</v>
      </c>
      <c r="AC393" s="45">
        <f>_xll.qlCalendarAdvance(calendar,$AC$3,AB393,,,trigger)</f>
        <v>54150</v>
      </c>
      <c r="AD393" s="45">
        <f>_xll.qlInterestRateIndexMaturity($X$9,AC393,trigger)</f>
        <v>54333</v>
      </c>
      <c r="AE393" s="49">
        <f>_xll.qlTenorBasisValue($X$17,AC393,_xll.ohTrigger(trigger,$X$24))</f>
        <v>2.3959171547352335E-4</v>
      </c>
      <c r="AF393" s="49">
        <f>_xll.qlTenorBasisForwardRate($X$17,AC393,_xll.ohTrigger(trigger,$X$24))</f>
        <v>1.5614092823732023E-2</v>
      </c>
      <c r="AG393" s="49">
        <f>_xll.qlTenorBasisForwardRate2($X$17,AC393,AD393,_xll.ohTrigger(trigger,$X$24))</f>
        <v>1.5614092823732023E-2</v>
      </c>
      <c r="AH393" s="49">
        <f>_xll.qlIndexFixing($X$9,_xll.qlInterestRateIndexFixingDate($X$9,AC393,trigger),TRUE,trigger)</f>
        <v>1.56063871480262E-2</v>
      </c>
      <c r="AI393" s="52">
        <f t="shared" si="38"/>
        <v>7.7056757058231035E-2</v>
      </c>
      <c r="AJ393" s="52">
        <f t="shared" si="39"/>
        <v>0.99950649225716715</v>
      </c>
      <c r="BC393" s="45">
        <f>_xll.qlCalendarAdvance(calendar,BC392,"1D",,,trigger)</f>
        <v>42832</v>
      </c>
      <c r="BD393" s="49">
        <f>_xll.qlTenorBasisForwardRate($X$17,BC393,_xll.ohTrigger(trigger,$X$24))</f>
        <v>1.0418621450352587E-3</v>
      </c>
      <c r="BE393" s="49">
        <f>_xll.qlTenorBasisForwardRate($X$17,BC393,_xll.ohTrigger(trigger,$X$24))*_xll.qlInterpolationInterpolate($AJ$1,BC393,,trigger)</f>
        <v>1.0161067101139632E-3</v>
      </c>
      <c r="BF393" s="49">
        <f>_xll.qlIndexFixing($X$9,_xll.qlInterestRateIndexFixingDate($X$9,BC393,trigger),TRUE,trigger)</f>
        <v>1.0152311389503641E-3</v>
      </c>
      <c r="BG393" s="104">
        <f t="shared" si="40"/>
        <v>-0.26631006084894576</v>
      </c>
    </row>
    <row r="394" spans="27:59" x14ac:dyDescent="0.2">
      <c r="AA394" s="1">
        <f t="shared" si="41"/>
        <v>391</v>
      </c>
      <c r="AB394" s="44" t="str">
        <f t="shared" si="42"/>
        <v>391M</v>
      </c>
      <c r="AC394" s="45">
        <f>_xll.qlCalendarAdvance(calendar,$AC$3,AB394,,,trigger)</f>
        <v>54182</v>
      </c>
      <c r="AD394" s="45">
        <f>_xll.qlInterestRateIndexMaturity($X$9,AC394,trigger)</f>
        <v>54366</v>
      </c>
      <c r="AE394" s="49">
        <f>_xll.qlTenorBasisValue($X$17,AC394,_xll.ohTrigger(trigger,$X$24))</f>
        <v>2.3870381928756522E-4</v>
      </c>
      <c r="AF394" s="49">
        <f>_xll.qlTenorBasisForwardRate($X$17,AC394,_xll.ohTrigger(trigger,$X$24))</f>
        <v>1.5615466755681529E-2</v>
      </c>
      <c r="AG394" s="49">
        <f>_xll.qlTenorBasisForwardRate2($X$17,AC394,AD394,_xll.ohTrigger(trigger,$X$24))</f>
        <v>1.5615466755681529E-2</v>
      </c>
      <c r="AH394" s="49">
        <f>_xll.qlIndexFixing($X$9,_xll.qlInterestRateIndexFixingDate($X$9,AC394,trigger),TRUE,trigger)</f>
        <v>1.5603720691122263E-2</v>
      </c>
      <c r="AI394" s="52">
        <f t="shared" si="38"/>
        <v>0.11746064559265898</v>
      </c>
      <c r="AJ394" s="52">
        <f t="shared" si="39"/>
        <v>0.99924779292588273</v>
      </c>
      <c r="BC394" s="45">
        <f>_xll.qlCalendarAdvance(calendar,BC393,"1D",,,trigger)</f>
        <v>42835</v>
      </c>
      <c r="BD394" s="49">
        <f>_xll.qlTenorBasisForwardRate($X$17,BC394,_xll.ohTrigger(trigger,$X$24))</f>
        <v>1.049710869696038E-3</v>
      </c>
      <c r="BE394" s="49">
        <f>_xll.qlTenorBasisForwardRate($X$17,BC394,_xll.ohTrigger(trigger,$X$24))*_xll.qlInterpolationInterpolate($AJ$1,BC394,,trigger)</f>
        <v>1.020490351342747E-3</v>
      </c>
      <c r="BF394" s="49">
        <f>_xll.qlIndexFixing($X$9,_xll.qlInterestRateIndexFixingDate($X$9,BC394,trigger),TRUE,trigger)</f>
        <v>1.0184995230618468E-3</v>
      </c>
      <c r="BG394" s="104">
        <f t="shared" si="40"/>
        <v>-0.31211346634191139</v>
      </c>
    </row>
    <row r="395" spans="27:59" x14ac:dyDescent="0.2">
      <c r="AA395" s="1">
        <f t="shared" si="41"/>
        <v>392</v>
      </c>
      <c r="AB395" s="44" t="str">
        <f t="shared" si="42"/>
        <v>392M</v>
      </c>
      <c r="AC395" s="45">
        <f>_xll.qlCalendarAdvance(calendar,$AC$3,AB395,,,trigger)</f>
        <v>54211</v>
      </c>
      <c r="AD395" s="45">
        <f>_xll.qlInterestRateIndexMaturity($X$9,AC395,trigger)</f>
        <v>54394</v>
      </c>
      <c r="AE395" s="49">
        <f>_xll.qlTenorBasisValue($X$17,AC395,_xll.ohTrigger(trigger,$X$24))</f>
        <v>2.3790992712546989E-4</v>
      </c>
      <c r="AF395" s="49">
        <f>_xll.qlTenorBasisForwardRate($X$17,AC395,_xll.ohTrigger(trigger,$X$24))</f>
        <v>1.5615478558181616E-2</v>
      </c>
      <c r="AG395" s="49">
        <f>_xll.qlTenorBasisForwardRate2($X$17,AC395,AD395,_xll.ohTrigger(trigger,$X$24))</f>
        <v>1.5615478558181616E-2</v>
      </c>
      <c r="AH395" s="49">
        <f>_xll.qlIndexFixing($X$9,_xll.qlInterestRateIndexFixingDate($X$9,AC395,trigger),TRUE,trigger)</f>
        <v>1.5600239635595725E-2</v>
      </c>
      <c r="AI395" s="52">
        <f t="shared" si="38"/>
        <v>0.1523892258589038</v>
      </c>
      <c r="AJ395" s="52">
        <f t="shared" si="39"/>
        <v>0.99902411427679838</v>
      </c>
      <c r="BC395" s="45">
        <f>_xll.qlCalendarAdvance(calendar,BC394,"1D",,,trigger)</f>
        <v>42836</v>
      </c>
      <c r="BD395" s="49">
        <f>_xll.qlTenorBasisForwardRate($X$17,BC395,_xll.ohTrigger(trigger,$X$24))</f>
        <v>1.0538643634141803E-3</v>
      </c>
      <c r="BE395" s="49">
        <f>_xll.qlTenorBasisForwardRate($X$17,BC395,_xll.ohTrigger(trigger,$X$24))*_xll.qlInterpolationInterpolate($AJ$1,BC395,,trigger)</f>
        <v>1.0234335582648688E-3</v>
      </c>
      <c r="BF395" s="49">
        <f>_xll.qlIndexFixing($X$9,_xll.qlInterestRateIndexFixingDate($X$9,BC395,trigger),TRUE,trigger)</f>
        <v>1.020932125932898E-3</v>
      </c>
      <c r="BG395" s="104">
        <f t="shared" si="40"/>
        <v>-0.32932237481282312</v>
      </c>
    </row>
    <row r="396" spans="27:59" x14ac:dyDescent="0.2">
      <c r="AA396" s="1">
        <f t="shared" si="41"/>
        <v>393</v>
      </c>
      <c r="AB396" s="44" t="str">
        <f t="shared" si="42"/>
        <v>393M</v>
      </c>
      <c r="AC396" s="45">
        <f>_xll.qlCalendarAdvance(calendar,$AC$3,AB396,,,trigger)</f>
        <v>54241</v>
      </c>
      <c r="AD396" s="45">
        <f>_xll.qlInterestRateIndexMaturity($X$9,AC396,trigger)</f>
        <v>54427</v>
      </c>
      <c r="AE396" s="49">
        <f>_xll.qlTenorBasisValue($X$17,AC396,_xll.ohTrigger(trigger,$X$24))</f>
        <v>2.3709929236452953E-4</v>
      </c>
      <c r="AF396" s="49">
        <f>_xll.qlTenorBasisForwardRate($X$17,AC396,_xll.ohTrigger(trigger,$X$24))</f>
        <v>1.5616207647814729E-2</v>
      </c>
      <c r="AG396" s="49">
        <f>_xll.qlTenorBasisForwardRate2($X$17,AC396,AD396,_xll.ohTrigger(trigger,$X$24))</f>
        <v>1.5616207647814729E-2</v>
      </c>
      <c r="AH396" s="49">
        <f>_xll.qlIndexFixing($X$9,_xll.qlInterestRateIndexFixingDate($X$9,AC396,trigger),TRUE,trigger)</f>
        <v>1.5597164459128992E-2</v>
      </c>
      <c r="AI396" s="52">
        <f t="shared" si="38"/>
        <v>0.19043188685737011</v>
      </c>
      <c r="AJ396" s="52">
        <f t="shared" si="39"/>
        <v>0.99878054972659114</v>
      </c>
      <c r="BC396" s="45">
        <f>_xll.qlCalendarAdvance(calendar,BC395,"1D",,,trigger)</f>
        <v>42837</v>
      </c>
      <c r="BD396" s="49">
        <f>_xll.qlTenorBasisForwardRate($X$17,BC396,_xll.ohTrigger(trigger,$X$24))</f>
        <v>1.0580307719639313E-3</v>
      </c>
      <c r="BE396" s="49">
        <f>_xll.qlTenorBasisForwardRate($X$17,BC396,_xll.ohTrigger(trigger,$X$24))*_xll.qlInterpolationInterpolate($AJ$1,BC396,,trigger)</f>
        <v>1.0263806650709088E-3</v>
      </c>
      <c r="BF396" s="49">
        <f>_xll.qlIndexFixing($X$9,_xll.qlInterestRateIndexFixingDate($X$9,BC396,trigger),TRUE,trigger)</f>
        <v>1.0233469483562339E-3</v>
      </c>
      <c r="BG396" s="104">
        <f t="shared" si="40"/>
        <v>-0.34683823607697428</v>
      </c>
    </row>
    <row r="397" spans="27:59" x14ac:dyDescent="0.2">
      <c r="AA397" s="1">
        <f t="shared" si="41"/>
        <v>394</v>
      </c>
      <c r="AB397" s="44" t="str">
        <f t="shared" si="42"/>
        <v>394M</v>
      </c>
      <c r="AC397" s="45">
        <f>_xll.qlCalendarAdvance(calendar,$AC$3,AB397,,,trigger)</f>
        <v>54273</v>
      </c>
      <c r="AD397" s="45">
        <f>_xll.qlInterestRateIndexMaturity($X$9,AC397,trigger)</f>
        <v>54457</v>
      </c>
      <c r="AE397" s="49">
        <f>_xll.qlTenorBasisValue($X$17,AC397,_xll.ohTrigger(trigger,$X$24))</f>
        <v>2.362463822892903E-4</v>
      </c>
      <c r="AF397" s="49">
        <f>_xll.qlTenorBasisForwardRate($X$17,AC397,_xll.ohTrigger(trigger,$X$24))</f>
        <v>1.5614658385356068E-2</v>
      </c>
      <c r="AG397" s="49">
        <f>_xll.qlTenorBasisForwardRate2($X$17,AC397,AD397,_xll.ohTrigger(trigger,$X$24))</f>
        <v>1.5614658385356068E-2</v>
      </c>
      <c r="AH397" s="49">
        <f>_xll.qlIndexFixing($X$9,_xll.qlInterestRateIndexFixingDate($X$9,AC397,trigger),TRUE,trigger)</f>
        <v>1.559192786136346E-2</v>
      </c>
      <c r="AI397" s="52">
        <f t="shared" si="38"/>
        <v>0.22730523992608304</v>
      </c>
      <c r="AJ397" s="52">
        <f t="shared" si="39"/>
        <v>0.99854428297874731</v>
      </c>
      <c r="BC397" s="45">
        <f>_xll.qlCalendarAdvance(calendar,BC396,"1D",,,trigger)</f>
        <v>42838</v>
      </c>
      <c r="BD397" s="49">
        <f>_xll.qlTenorBasisForwardRate($X$17,BC397,_xll.ohTrigger(trigger,$X$24))</f>
        <v>1.062210101187175E-3</v>
      </c>
      <c r="BE397" s="49">
        <f>_xll.qlTenorBasisForwardRate($X$17,BC397,_xll.ohTrigger(trigger,$X$24))*_xll.qlInterpolationInterpolate($AJ$1,BC397,,trigger)</f>
        <v>1.0293316371773522E-3</v>
      </c>
      <c r="BF397" s="49">
        <f>_xll.qlIndexFixing($X$9,_xll.qlInterestRateIndexFixingDate($X$9,BC397,trigger),TRUE,trigger)</f>
        <v>1.0257555791871945E-3</v>
      </c>
      <c r="BG397" s="104">
        <f t="shared" si="40"/>
        <v>-0.36454521999980566</v>
      </c>
    </row>
    <row r="398" spans="27:59" x14ac:dyDescent="0.2">
      <c r="AA398" s="1">
        <f t="shared" si="41"/>
        <v>395</v>
      </c>
      <c r="AB398" s="44" t="str">
        <f t="shared" si="42"/>
        <v>395M</v>
      </c>
      <c r="AC398" s="45">
        <f>_xll.qlCalendarAdvance(calendar,$AC$3,AB398,,,trigger)</f>
        <v>54303</v>
      </c>
      <c r="AD398" s="45">
        <f>_xll.qlInterestRateIndexMaturity($X$9,AC398,trigger)</f>
        <v>54484</v>
      </c>
      <c r="AE398" s="49">
        <f>_xll.qlTenorBasisValue($X$17,AC398,_xll.ohTrigger(trigger,$X$24))</f>
        <v>2.354576687009091E-4</v>
      </c>
      <c r="AF398" s="49">
        <f>_xll.qlTenorBasisForwardRate($X$17,AC398,_xll.ohTrigger(trigger,$X$24))</f>
        <v>1.5612289318735867E-2</v>
      </c>
      <c r="AG398" s="49">
        <f>_xll.qlTenorBasisForwardRate2($X$17,AC398,AD398,_xll.ohTrigger(trigger,$X$24))</f>
        <v>1.5612289318735867E-2</v>
      </c>
      <c r="AH398" s="49">
        <f>_xll.qlIndexFixing($X$9,_xll.qlInterestRateIndexFixingDate($X$9,AC398,trigger),TRUE,trigger)</f>
        <v>1.5586219786465939E-2</v>
      </c>
      <c r="AI398" s="52">
        <f t="shared" si="38"/>
        <v>0.26069532269927875</v>
      </c>
      <c r="AJ398" s="52">
        <f t="shared" si="39"/>
        <v>0.99833019157295255</v>
      </c>
      <c r="BC398" s="45">
        <f>_xll.qlCalendarAdvance(calendar,BC397,"1D",,,trigger)</f>
        <v>42843</v>
      </c>
      <c r="BD398" s="49">
        <f>_xll.qlTenorBasisForwardRate($X$17,BC398,_xll.ohTrigger(trigger,$X$24))</f>
        <v>1.0833007619320187E-3</v>
      </c>
      <c r="BE398" s="49">
        <f>_xll.qlTenorBasisForwardRate($X$17,BC398,_xll.ohTrigger(trigger,$X$24))*_xll.qlInterpolationInterpolate($AJ$1,BC398,,trigger)</f>
        <v>1.0441432651516506E-3</v>
      </c>
      <c r="BF398" s="49">
        <f>_xll.qlIndexFixing($X$9,_xll.qlInterestRateIndexFixingDate($X$9,BC398,trigger),TRUE,trigger)</f>
        <v>1.0381114734057883E-3</v>
      </c>
      <c r="BG398" s="104">
        <f t="shared" si="40"/>
        <v>-0.4518928852623042</v>
      </c>
    </row>
    <row r="399" spans="27:59" x14ac:dyDescent="0.2">
      <c r="AA399" s="1">
        <f t="shared" si="41"/>
        <v>396</v>
      </c>
      <c r="AB399" s="44" t="str">
        <f t="shared" si="42"/>
        <v>396M</v>
      </c>
      <c r="AC399" s="45">
        <f>_xll.qlCalendarAdvance(calendar,$AC$3,AB399,,,trigger)</f>
        <v>54333</v>
      </c>
      <c r="AD399" s="45">
        <f>_xll.qlInterestRateIndexMaturity($X$9,AC399,trigger)</f>
        <v>54515</v>
      </c>
      <c r="AE399" s="49">
        <f>_xll.qlTenorBasisValue($X$17,AC399,_xll.ohTrigger(trigger,$X$24))</f>
        <v>2.3467935769660739E-4</v>
      </c>
      <c r="AF399" s="49">
        <f>_xll.qlTenorBasisForwardRate($X$17,AC399,_xll.ohTrigger(trigger,$X$24))</f>
        <v>1.5610534339138447E-2</v>
      </c>
      <c r="AG399" s="49">
        <f>_xll.qlTenorBasisForwardRate2($X$17,AC399,AD399,_xll.ohTrigger(trigger,$X$24))</f>
        <v>1.5610534339138447E-2</v>
      </c>
      <c r="AH399" s="49">
        <f>_xll.qlIndexFixing($X$9,_xll.qlInterestRateIndexFixingDate($X$9,AC399,trigger),TRUE,trigger)</f>
        <v>1.5580944163889485E-2</v>
      </c>
      <c r="AI399" s="52">
        <f t="shared" si="38"/>
        <v>0.29590175248962391</v>
      </c>
      <c r="AJ399" s="52">
        <f t="shared" si="39"/>
        <v>0.99810447390165402</v>
      </c>
      <c r="BC399" s="45">
        <f>_xll.qlCalendarAdvance(calendar,BC398,"1D",,,trigger)</f>
        <v>42844</v>
      </c>
      <c r="BD399" s="49">
        <f>_xll.qlTenorBasisForwardRate($X$17,BC399,_xll.ohTrigger(trigger,$X$24))</f>
        <v>1.0875577378937002E-3</v>
      </c>
      <c r="BE399" s="49">
        <f>_xll.qlTenorBasisForwardRate($X$17,BC399,_xll.ohTrigger(trigger,$X$24))*_xll.qlInterpolationInterpolate($AJ$1,BC399,,trigger)</f>
        <v>1.0471167014646414E-3</v>
      </c>
      <c r="BF399" s="49">
        <f>_xll.qlIndexFixing($X$9,_xll.qlInterestRateIndexFixingDate($X$9,BC399,trigger),TRUE,trigger)</f>
        <v>1.0407263238743992E-3</v>
      </c>
      <c r="BG399" s="104">
        <f t="shared" si="40"/>
        <v>-0.46831414019301049</v>
      </c>
    </row>
    <row r="400" spans="27:59" x14ac:dyDescent="0.2">
      <c r="AA400" s="1">
        <f t="shared" si="41"/>
        <v>397</v>
      </c>
      <c r="AB400" s="44" t="str">
        <f t="shared" si="42"/>
        <v>397M</v>
      </c>
      <c r="AC400" s="45">
        <f>_xll.qlCalendarAdvance(calendar,$AC$3,AB400,,,trigger)</f>
        <v>54364</v>
      </c>
      <c r="AD400" s="45">
        <f>_xll.qlInterestRateIndexMaturity($X$9,AC400,trigger)</f>
        <v>54546</v>
      </c>
      <c r="AE400" s="49">
        <f>_xll.qlTenorBasisValue($X$17,AC400,_xll.ohTrigger(trigger,$X$24))</f>
        <v>2.3388589212028083E-4</v>
      </c>
      <c r="AF400" s="49">
        <f>_xll.qlTenorBasisForwardRate($X$17,AC400,_xll.ohTrigger(trigger,$X$24))</f>
        <v>1.5607782923390464E-2</v>
      </c>
      <c r="AG400" s="49">
        <f>_xll.qlTenorBasisForwardRate2($X$17,AC400,AD400,_xll.ohTrigger(trigger,$X$24))</f>
        <v>1.5607782923390464E-2</v>
      </c>
      <c r="AH400" s="49">
        <f>_xll.qlIndexFixing($X$9,_xll.qlInterestRateIndexFixingDate($X$9,AC400,trigger),TRUE,trigger)</f>
        <v>1.5574671261090968E-2</v>
      </c>
      <c r="AI400" s="52">
        <f t="shared" si="38"/>
        <v>0.33111662299495359</v>
      </c>
      <c r="AJ400" s="52">
        <f t="shared" si="39"/>
        <v>0.99787851596462984</v>
      </c>
      <c r="BC400" s="45">
        <f>_xll.qlCalendarAdvance(calendar,BC399,"1D",,,trigger)</f>
        <v>42845</v>
      </c>
      <c r="BD400" s="49">
        <f>_xll.qlTenorBasisForwardRate($X$17,BC400,_xll.ohTrigger(trigger,$X$24))</f>
        <v>1.0918276754203178E-3</v>
      </c>
      <c r="BE400" s="49">
        <f>_xll.qlTenorBasisForwardRate($X$17,BC400,_xll.ohTrigger(trigger,$X$24))*_xll.qlInterpolationInterpolate($AJ$1,BC400,,trigger)</f>
        <v>1.0500937603120924E-3</v>
      </c>
      <c r="BF400" s="49">
        <f>_xll.qlIndexFixing($X$9,_xll.qlInterestRateIndexFixingDate($X$9,BC400,trigger),TRUE,trigger)</f>
        <v>1.0434161063804157E-3</v>
      </c>
      <c r="BG400" s="104">
        <f t="shared" si="40"/>
        <v>-0.48411569039902164</v>
      </c>
    </row>
    <row r="401" spans="27:59" x14ac:dyDescent="0.2">
      <c r="AA401" s="1">
        <f t="shared" si="41"/>
        <v>398</v>
      </c>
      <c r="AB401" s="44" t="str">
        <f t="shared" si="42"/>
        <v>398M</v>
      </c>
      <c r="AC401" s="45">
        <f>_xll.qlCalendarAdvance(calendar,$AC$3,AB401,,,trigger)</f>
        <v>54394</v>
      </c>
      <c r="AD401" s="45">
        <f>_xll.qlInterestRateIndexMaturity($X$9,AC401,trigger)</f>
        <v>54576</v>
      </c>
      <c r="AE401" s="49">
        <f>_xll.qlTenorBasisValue($X$17,AC401,_xll.ohTrigger(trigger,$X$24))</f>
        <v>2.3312833002628777E-4</v>
      </c>
      <c r="AF401" s="49">
        <f>_xll.qlTenorBasisForwardRate($X$17,AC401,_xll.ohTrigger(trigger,$X$24))</f>
        <v>1.5604510891331099E-2</v>
      </c>
      <c r="AG401" s="49">
        <f>_xll.qlTenorBasisForwardRate2($X$17,AC401,AD401,_xll.ohTrigger(trigger,$X$24))</f>
        <v>1.5604510891331099E-2</v>
      </c>
      <c r="AH401" s="49">
        <f>_xll.qlIndexFixing($X$9,_xll.qlInterestRateIndexFixingDate($X$9,AC401,trigger),TRUE,trigger)</f>
        <v>1.5568045840281625E-2</v>
      </c>
      <c r="AI401" s="52">
        <f t="shared" si="38"/>
        <v>0.36465051049474828</v>
      </c>
      <c r="AJ401" s="52">
        <f t="shared" si="39"/>
        <v>0.99766317244395453</v>
      </c>
      <c r="BC401" s="45">
        <f>_xll.qlCalendarAdvance(calendar,BC400,"1D",,,trigger)</f>
        <v>42846</v>
      </c>
      <c r="BD401" s="49">
        <f>_xll.qlTenorBasisForwardRate($X$17,BC401,_xll.ohTrigger(trigger,$X$24))</f>
        <v>1.1008682889616726E-3</v>
      </c>
      <c r="BE401" s="49">
        <f>_xll.qlTenorBasisForwardRate($X$17,BC401,_xll.ohTrigger(trigger,$X$24))*_xll.qlInterpolationInterpolate($AJ$1,BC401,,trigger)</f>
        <v>1.0576453154180346E-3</v>
      </c>
      <c r="BF401" s="49">
        <f>_xll.qlIndexFixing($X$9,_xll.qlInterestRateIndexFixingDate($X$9,BC401,trigger),TRUE,trigger)</f>
        <v>1.0511249340082892E-3</v>
      </c>
      <c r="BG401" s="104">
        <f t="shared" si="40"/>
        <v>-0.49743354953383406</v>
      </c>
    </row>
    <row r="402" spans="27:59" x14ac:dyDescent="0.2">
      <c r="AA402" s="1">
        <f t="shared" si="41"/>
        <v>399</v>
      </c>
      <c r="AB402" s="44" t="str">
        <f t="shared" si="42"/>
        <v>399M</v>
      </c>
      <c r="AC402" s="45">
        <f>_xll.qlCalendarAdvance(calendar,$AC$3,AB402,,,trigger)</f>
        <v>54427</v>
      </c>
      <c r="AD402" s="45">
        <f>_xll.qlInterestRateIndexMaturity($X$9,AC402,trigger)</f>
        <v>54609</v>
      </c>
      <c r="AE402" s="49">
        <f>_xll.qlTenorBasisValue($X$17,AC402,_xll.ohTrigger(trigger,$X$24))</f>
        <v>2.3230656758101381E-4</v>
      </c>
      <c r="AF402" s="49">
        <f>_xll.qlTenorBasisForwardRate($X$17,AC402,_xll.ohTrigger(trigger,$X$24))</f>
        <v>1.5600219219723996E-2</v>
      </c>
      <c r="AG402" s="49">
        <f>_xll.qlTenorBasisForwardRate2($X$17,AC402,AD402,_xll.ohTrigger(trigger,$X$24))</f>
        <v>1.5600219219723996E-2</v>
      </c>
      <c r="AH402" s="49">
        <f>_xll.qlIndexFixing($X$9,_xll.qlInterestRateIndexFixingDate($X$9,AC402,trigger),TRUE,trigger)</f>
        <v>1.5560127515586351E-2</v>
      </c>
      <c r="AI402" s="52">
        <f t="shared" si="38"/>
        <v>0.40091704137644801</v>
      </c>
      <c r="AJ402" s="52">
        <f t="shared" si="39"/>
        <v>0.99743005507980587</v>
      </c>
      <c r="BC402" s="45">
        <f>_xll.qlCalendarAdvance(calendar,BC401,"1D",,,trigger)</f>
        <v>42849</v>
      </c>
      <c r="BD402" s="49">
        <f>_xll.qlTenorBasisForwardRate($X$17,BC402,_xll.ohTrigger(trigger,$X$24))</f>
        <v>1.1090371579111863E-3</v>
      </c>
      <c r="BE402" s="49">
        <f>_xll.qlTenorBasisForwardRate($X$17,BC402,_xll.ohTrigger(trigger,$X$24))*_xll.qlInterpolationInterpolate($AJ$1,BC402,,trigger)</f>
        <v>1.0620375250303684E-3</v>
      </c>
      <c r="BF402" s="49">
        <f>_xll.qlIndexFixing($X$9,_xll.qlInterestRateIndexFixingDate($X$9,BC402,trigger),TRUE,trigger)</f>
        <v>1.0551563449165094E-3</v>
      </c>
      <c r="BG402" s="104">
        <f t="shared" si="40"/>
        <v>-0.53880812994676863</v>
      </c>
    </row>
    <row r="403" spans="27:59" x14ac:dyDescent="0.2">
      <c r="AA403" s="1">
        <f t="shared" si="41"/>
        <v>400</v>
      </c>
      <c r="AB403" s="44" t="str">
        <f t="shared" si="42"/>
        <v>400M</v>
      </c>
      <c r="AC403" s="45">
        <f>_xll.qlCalendarAdvance(calendar,$AC$3,AB403,,,trigger)</f>
        <v>54456</v>
      </c>
      <c r="AD403" s="45">
        <f>_xll.qlInterestRateIndexMaturity($X$9,AC403,trigger)</f>
        <v>54637</v>
      </c>
      <c r="AE403" s="49">
        <f>_xll.qlTenorBasisValue($X$17,AC403,_xll.ohTrigger(trigger,$X$24))</f>
        <v>2.3159427746319538E-4</v>
      </c>
      <c r="AF403" s="49">
        <f>_xll.qlTenorBasisForwardRate($X$17,AC403,_xll.ohTrigger(trigger,$X$24))</f>
        <v>1.5595602024734003E-2</v>
      </c>
      <c r="AG403" s="49">
        <f>_xll.qlTenorBasisForwardRate2($X$17,AC403,AD403,_xll.ohTrigger(trigger,$X$24))</f>
        <v>1.5595602024734003E-2</v>
      </c>
      <c r="AH403" s="49">
        <f>_xll.qlIndexFixing($X$9,_xll.qlInterestRateIndexFixingDate($X$9,AC403,trigger),TRUE,trigger)</f>
        <v>1.5552431624720768E-2</v>
      </c>
      <c r="AI403" s="52">
        <f t="shared" si="38"/>
        <v>0.431704000132347</v>
      </c>
      <c r="AJ403" s="52">
        <f t="shared" si="39"/>
        <v>0.99723188627506854</v>
      </c>
      <c r="BC403" s="45">
        <f>_xll.qlCalendarAdvance(calendar,BC402,"1D",,,trigger)</f>
        <v>42850</v>
      </c>
      <c r="BD403" s="49">
        <f>_xll.qlTenorBasisForwardRate($X$17,BC403,_xll.ohTrigger(trigger,$X$24))</f>
        <v>1.1133719908116874E-3</v>
      </c>
      <c r="BE403" s="49">
        <f>_xll.qlTenorBasisForwardRate($X$17,BC403,_xll.ohTrigger(trigger,$X$24))*_xll.qlInterpolationInterpolate($AJ$1,BC403,,trigger)</f>
        <v>1.0650321743238429E-3</v>
      </c>
      <c r="BF403" s="49">
        <f>_xll.qlIndexFixing($X$9,_xll.qlInterestRateIndexFixingDate($X$9,BC403,trigger),TRUE,trigger)</f>
        <v>1.0583946294383548E-3</v>
      </c>
      <c r="BG403" s="104">
        <f t="shared" si="40"/>
        <v>-0.54977361373332623</v>
      </c>
    </row>
    <row r="404" spans="27:59" x14ac:dyDescent="0.2">
      <c r="AA404" s="1">
        <f t="shared" si="41"/>
        <v>401</v>
      </c>
      <c r="AB404" s="44" t="str">
        <f t="shared" si="42"/>
        <v>401M</v>
      </c>
      <c r="AC404" s="45">
        <f>_xll.qlCalendarAdvance(calendar,$AC$3,AB404,,,trigger)</f>
        <v>54484</v>
      </c>
      <c r="AD404" s="45">
        <f>_xll.qlInterestRateIndexMaturity($X$9,AC404,trigger)</f>
        <v>54668</v>
      </c>
      <c r="AE404" s="49">
        <f>_xll.qlTenorBasisValue($X$17,AC404,_xll.ohTrigger(trigger,$X$24))</f>
        <v>2.3091519468909695E-4</v>
      </c>
      <c r="AF404" s="49">
        <f>_xll.qlTenorBasisForwardRate($X$17,AC404,_xll.ohTrigger(trigger,$X$24))</f>
        <v>1.5591571032885391E-2</v>
      </c>
      <c r="AG404" s="49">
        <f>_xll.qlTenorBasisForwardRate2($X$17,AC404,AD404,_xll.ohTrigger(trigger,$X$24))</f>
        <v>1.5591571032885391E-2</v>
      </c>
      <c r="AH404" s="49">
        <f>_xll.qlIndexFixing($X$9,_xll.qlInterestRateIndexFixingDate($X$9,AC404,trigger),TRUE,trigger)</f>
        <v>1.5545261149552948E-2</v>
      </c>
      <c r="AI404" s="52">
        <f t="shared" si="38"/>
        <v>0.46309883332443236</v>
      </c>
      <c r="AJ404" s="52">
        <f t="shared" si="39"/>
        <v>0.9970298128883377</v>
      </c>
      <c r="BC404" s="45">
        <f>_xll.qlCalendarAdvance(calendar,BC403,"1D",,,trigger)</f>
        <v>42851</v>
      </c>
      <c r="BD404" s="49">
        <f>_xll.qlTenorBasisForwardRate($X$17,BC404,_xll.ohTrigger(trigger,$X$24))</f>
        <v>1.117719820293486E-3</v>
      </c>
      <c r="BE404" s="49">
        <f>_xll.qlTenorBasisForwardRate($X$17,BC404,_xll.ohTrigger(trigger,$X$24))*_xll.qlInterpolationInterpolate($AJ$1,BC404,,trigger)</f>
        <v>1.0680302370883431E-3</v>
      </c>
      <c r="BF404" s="49">
        <f>_xll.qlIndexFixing($X$9,_xll.qlInterestRateIndexFixingDate($X$9,BC404,trigger),TRUE,trigger)</f>
        <v>1.0617773833452887E-3</v>
      </c>
      <c r="BG404" s="104">
        <f t="shared" si="40"/>
        <v>-0.55942436948197261</v>
      </c>
    </row>
    <row r="405" spans="27:59" x14ac:dyDescent="0.2">
      <c r="AA405" s="1">
        <f t="shared" si="41"/>
        <v>402</v>
      </c>
      <c r="AB405" s="44" t="str">
        <f t="shared" si="42"/>
        <v>402M</v>
      </c>
      <c r="AC405" s="45">
        <f>_xll.qlCalendarAdvance(calendar,$AC$3,AB405,,,trigger)</f>
        <v>54515</v>
      </c>
      <c r="AD405" s="45">
        <f>_xll.qlInterestRateIndexMaturity($X$9,AC405,trigger)</f>
        <v>54700</v>
      </c>
      <c r="AE405" s="49">
        <f>_xll.qlTenorBasisValue($X$17,AC405,_xll.ohTrigger(trigger,$X$24))</f>
        <v>2.3017313808561498E-4</v>
      </c>
      <c r="AF405" s="49">
        <f>_xll.qlTenorBasisForwardRate($X$17,AC405,_xll.ohTrigger(trigger,$X$24))</f>
        <v>1.558590567192283E-2</v>
      </c>
      <c r="AG405" s="49">
        <f>_xll.qlTenorBasisForwardRate2($X$17,AC405,AD405,_xll.ohTrigger(trigger,$X$24))</f>
        <v>1.558590567192283E-2</v>
      </c>
      <c r="AH405" s="49">
        <f>_xll.qlIndexFixing($X$9,_xll.qlInterestRateIndexFixingDate($X$9,AC405,trigger),TRUE,trigger)</f>
        <v>1.5536303073485079E-2</v>
      </c>
      <c r="AI405" s="52">
        <f t="shared" si="38"/>
        <v>0.49602598437751766</v>
      </c>
      <c r="AJ405" s="52">
        <f t="shared" si="39"/>
        <v>0.99681747089441786</v>
      </c>
      <c r="BC405" s="45">
        <f>_xll.qlCalendarAdvance(calendar,BC404,"1D",,,trigger)</f>
        <v>42852</v>
      </c>
      <c r="BD405" s="49">
        <f>_xll.qlTenorBasisForwardRate($X$17,BC405,_xll.ohTrigger(trigger,$X$24))</f>
        <v>1.1220806521888564E-3</v>
      </c>
      <c r="BE405" s="49">
        <f>_xll.qlTenorBasisForwardRate($X$17,BC405,_xll.ohTrigger(trigger,$X$24))*_xll.qlInterpolationInterpolate($AJ$1,BC405,,trigger)</f>
        <v>1.0710316783914839E-3</v>
      </c>
      <c r="BF405" s="49">
        <f>_xll.qlIndexFixing($X$9,_xll.qlInterestRateIndexFixingDate($X$9,BC405,trigger),TRUE,trigger)</f>
        <v>1.0653161965357514E-3</v>
      </c>
      <c r="BG405" s="104">
        <f t="shared" si="40"/>
        <v>-0.56764455653105039</v>
      </c>
    </row>
    <row r="406" spans="27:59" x14ac:dyDescent="0.2">
      <c r="AA406" s="1">
        <f t="shared" si="41"/>
        <v>403</v>
      </c>
      <c r="AB406" s="44" t="str">
        <f t="shared" si="42"/>
        <v>403M</v>
      </c>
      <c r="AC406" s="45">
        <f>_xll.qlCalendarAdvance(calendar,$AC$3,AB406,,,trigger)</f>
        <v>54546</v>
      </c>
      <c r="AD406" s="45">
        <f>_xll.qlInterestRateIndexMaturity($X$9,AC406,trigger)</f>
        <v>54730</v>
      </c>
      <c r="AE406" s="49">
        <f>_xll.qlTenorBasisValue($X$17,AC406,_xll.ohTrigger(trigger,$X$24))</f>
        <v>2.2944123368991176E-4</v>
      </c>
      <c r="AF406" s="49">
        <f>_xll.qlTenorBasisForwardRate($X$17,AC406,_xll.ohTrigger(trigger,$X$24))</f>
        <v>1.5579147666470223E-2</v>
      </c>
      <c r="AG406" s="49">
        <f>_xll.qlTenorBasisForwardRate2($X$17,AC406,AD406,_xll.ohTrigger(trigger,$X$24))</f>
        <v>1.5579147666470223E-2</v>
      </c>
      <c r="AH406" s="49">
        <f>_xll.qlIndexFixing($X$9,_xll.qlInterestRateIndexFixingDate($X$9,AC406,trigger),TRUE,trigger)</f>
        <v>1.5526416264061295E-2</v>
      </c>
      <c r="AI406" s="52">
        <f t="shared" si="38"/>
        <v>0.52731402408927663</v>
      </c>
      <c r="AJ406" s="52">
        <f t="shared" si="39"/>
        <v>0.99661525755209202</v>
      </c>
      <c r="BC406" s="45">
        <f>_xll.qlCalendarAdvance(calendar,BC405,"1D",,,trigger)</f>
        <v>42853</v>
      </c>
      <c r="BD406" s="49">
        <f>_xll.qlTenorBasisForwardRate($X$17,BC406,_xll.ohTrigger(trigger,$X$24))</f>
        <v>1.1337571988125116E-3</v>
      </c>
      <c r="BE406" s="49">
        <f>_xll.qlTenorBasisForwardRate($X$17,BC406,_xll.ohTrigger(trigger,$X$24))*_xll.qlInterpolationInterpolate($AJ$1,BC406,,trigger)</f>
        <v>1.0809993482366275E-3</v>
      </c>
      <c r="BF406" s="49">
        <f>_xll.qlIndexFixing($X$9,_xll.qlInterestRateIndexFixingDate($X$9,BC406,trigger),TRUE,trigger)</f>
        <v>1.0768635544551102E-3</v>
      </c>
      <c r="BG406" s="104">
        <f t="shared" si="40"/>
        <v>-0.56893644357401341</v>
      </c>
    </row>
    <row r="407" spans="27:59" x14ac:dyDescent="0.2">
      <c r="AA407" s="1">
        <f t="shared" si="41"/>
        <v>404</v>
      </c>
      <c r="AB407" s="44" t="str">
        <f t="shared" si="42"/>
        <v>404M</v>
      </c>
      <c r="AC407" s="45">
        <f>_xll.qlCalendarAdvance(calendar,$AC$3,AB407,,,trigger)</f>
        <v>54576</v>
      </c>
      <c r="AD407" s="45">
        <f>_xll.qlInterestRateIndexMaturity($X$9,AC407,trigger)</f>
        <v>54759</v>
      </c>
      <c r="AE407" s="49">
        <f>_xll.qlTenorBasisValue($X$17,AC407,_xll.ohTrigger(trigger,$X$24))</f>
        <v>2.2874247997607561E-4</v>
      </c>
      <c r="AF407" s="49">
        <f>_xll.qlTenorBasisForwardRate($X$17,AC407,_xll.ohTrigger(trigger,$X$24))</f>
        <v>1.5572010907693201E-2</v>
      </c>
      <c r="AG407" s="49">
        <f>_xll.qlTenorBasisForwardRate2($X$17,AC407,AD407,_xll.ohTrigger(trigger,$X$24))</f>
        <v>1.5572010907693201E-2</v>
      </c>
      <c r="AH407" s="49">
        <f>_xll.qlIndexFixing($X$9,_xll.qlInterestRateIndexFixingDate($X$9,AC407,trigger),TRUE,trigger)</f>
        <v>1.5516307061538464E-2</v>
      </c>
      <c r="AI407" s="52">
        <f t="shared" si="38"/>
        <v>0.55703846154737247</v>
      </c>
      <c r="AJ407" s="52">
        <f t="shared" si="39"/>
        <v>0.99642282255741177</v>
      </c>
      <c r="BC407" s="45">
        <f>_xll.qlCalendarAdvance(calendar,BC406,"1D",,,trigger)</f>
        <v>42857</v>
      </c>
      <c r="BD407" s="49">
        <f>_xll.qlTenorBasisForwardRate($X$17,BC407,_xll.ohTrigger(trigger,$X$24))</f>
        <v>1.1465389399346461E-3</v>
      </c>
      <c r="BE407" s="49">
        <f>_xll.qlTenorBasisForwardRate($X$17,BC407,_xll.ohTrigger(trigger,$X$24))*_xll.qlInterpolationInterpolate($AJ$1,BC407,,trigger)</f>
        <v>1.0884225892267105E-3</v>
      </c>
      <c r="BF407" s="49">
        <f>_xll.qlIndexFixing($X$9,_xll.qlInterestRateIndexFixingDate($X$9,BC407,trigger),TRUE,trigger)</f>
        <v>1.0884225892267105E-3</v>
      </c>
      <c r="BG407" s="104">
        <f t="shared" si="40"/>
        <v>-0.58116350707935549</v>
      </c>
    </row>
    <row r="408" spans="27:59" x14ac:dyDescent="0.2">
      <c r="AA408" s="1">
        <f t="shared" si="41"/>
        <v>405</v>
      </c>
      <c r="AB408" s="44" t="str">
        <f t="shared" si="42"/>
        <v>405M</v>
      </c>
      <c r="AC408" s="45">
        <f>_xll.qlCalendarAdvance(calendar,$AC$3,AB408,,,trigger)</f>
        <v>54606</v>
      </c>
      <c r="AD408" s="45">
        <f>_xll.qlInterestRateIndexMaturity($X$9,AC408,trigger)</f>
        <v>54791</v>
      </c>
      <c r="AE408" s="49">
        <f>_xll.qlTenorBasisValue($X$17,AC408,_xll.ohTrigger(trigger,$X$24))</f>
        <v>2.2805299019269519E-4</v>
      </c>
      <c r="AF408" s="49">
        <f>_xll.qlTenorBasisForwardRate($X$17,AC408,_xll.ohTrigger(trigger,$X$24))</f>
        <v>1.556487911186131E-2</v>
      </c>
      <c r="AG408" s="49">
        <f>_xll.qlTenorBasisForwardRate2($X$17,AC408,AD408,_xll.ohTrigger(trigger,$X$24))</f>
        <v>1.556487911186131E-2</v>
      </c>
      <c r="AH408" s="49">
        <f>_xll.qlIndexFixing($X$9,_xll.qlInterestRateIndexFixingDate($X$9,AC408,trigger),TRUE,trigger)</f>
        <v>1.5506103862032683E-2</v>
      </c>
      <c r="AI408" s="52">
        <f t="shared" si="38"/>
        <v>0.5877524982862703</v>
      </c>
      <c r="AJ408" s="52">
        <f t="shared" si="39"/>
        <v>0.99622385439641248</v>
      </c>
      <c r="BC408" s="45">
        <f>_xll.qlCalendarAdvance(calendar,BC407,"1D",,,trigger)</f>
        <v>42858</v>
      </c>
      <c r="BD408" s="49">
        <f>_xll.qlTenorBasisForwardRate($X$17,BC408,_xll.ohTrigger(trigger,$X$24))</f>
        <v>1.1509851839858441E-3</v>
      </c>
      <c r="BE408" s="49">
        <f>_xll.qlTenorBasisForwardRate($X$17,BC408,_xll.ohTrigger(trigger,$X$24))*_xll.qlInterpolationInterpolate($AJ$1,BC408,,trigger)</f>
        <v>1.0941002942273816E-3</v>
      </c>
      <c r="BF408" s="49">
        <f>_xll.qlIndexFixing($X$9,_xll.qlInterestRateIndexFixingDate($X$9,BC408,trigger),TRUE,trigger)</f>
        <v>1.0931496966204918E-3</v>
      </c>
      <c r="BG408" s="104">
        <f t="shared" si="40"/>
        <v>-0.57835487365352289</v>
      </c>
    </row>
    <row r="409" spans="27:59" x14ac:dyDescent="0.2">
      <c r="AA409" s="1">
        <f t="shared" si="41"/>
        <v>406</v>
      </c>
      <c r="AB409" s="44" t="str">
        <f t="shared" si="42"/>
        <v>406M</v>
      </c>
      <c r="AC409" s="45">
        <f>_xll.qlCalendarAdvance(calendar,$AC$3,AB409,,,trigger)</f>
        <v>54637</v>
      </c>
      <c r="AD409" s="45">
        <f>_xll.qlInterestRateIndexMaturity($X$9,AC409,trigger)</f>
        <v>54821</v>
      </c>
      <c r="AE409" s="49">
        <f>_xll.qlTenorBasisValue($X$17,AC409,_xll.ohTrigger(trigger,$X$24))</f>
        <v>2.2735012460078523E-4</v>
      </c>
      <c r="AF409" s="49">
        <f>_xll.qlTenorBasisForwardRate($X$17,AC409,_xll.ohTrigger(trigger,$X$24))</f>
        <v>1.5556270835644878E-2</v>
      </c>
      <c r="AG409" s="49">
        <f>_xll.qlTenorBasisForwardRate2($X$17,AC409,AD409,_xll.ohTrigger(trigger,$X$24))</f>
        <v>1.5556270835644878E-2</v>
      </c>
      <c r="AH409" s="49">
        <f>_xll.qlIndexFixing($X$9,_xll.qlInterestRateIndexFixingDate($X$9,AC409,trigger),TRUE,trigger)</f>
        <v>1.549453525173685E-2</v>
      </c>
      <c r="AI409" s="52">
        <f t="shared" si="38"/>
        <v>0.61735583908028091</v>
      </c>
      <c r="AJ409" s="52">
        <f t="shared" si="39"/>
        <v>0.99603146637389661</v>
      </c>
      <c r="BC409" s="45">
        <f>_xll.qlCalendarAdvance(calendar,BC408,"1D",,,trigger)</f>
        <v>42859</v>
      </c>
      <c r="BD409" s="49">
        <f>_xll.qlTenorBasisForwardRate($X$17,BC409,_xll.ohTrigger(trigger,$X$24))</f>
        <v>1.1604049021463417E-3</v>
      </c>
      <c r="BE409" s="49">
        <f>_xll.qlTenorBasisForwardRate($X$17,BC409,_xll.ohTrigger(trigger,$X$24))*_xll.qlInterpolationInterpolate($AJ$1,BC409,,trigger)</f>
        <v>1.1045232209507554E-3</v>
      </c>
      <c r="BF409" s="49">
        <f>_xll.qlIndexFixing($X$9,_xll.qlInterestRateIndexFixingDate($X$9,BC409,trigger),TRUE,trigger)</f>
        <v>1.1034949785477593E-3</v>
      </c>
      <c r="BG409" s="104">
        <f t="shared" si="40"/>
        <v>-0.56909923598582335</v>
      </c>
    </row>
    <row r="410" spans="27:59" x14ac:dyDescent="0.2">
      <c r="AA410" s="1">
        <f t="shared" si="41"/>
        <v>407</v>
      </c>
      <c r="AB410" s="44" t="str">
        <f t="shared" si="42"/>
        <v>407M</v>
      </c>
      <c r="AC410" s="45">
        <f>_xll.qlCalendarAdvance(calendar,$AC$3,AB410,,,trigger)</f>
        <v>54668</v>
      </c>
      <c r="AD410" s="45">
        <f>_xll.qlInterestRateIndexMaturity($X$9,AC410,trigger)</f>
        <v>54849</v>
      </c>
      <c r="AE410" s="49">
        <f>_xll.qlTenorBasisValue($X$17,AC410,_xll.ohTrigger(trigger,$X$24))</f>
        <v>2.2665689670458818E-4</v>
      </c>
      <c r="AF410" s="49">
        <f>_xll.qlTenorBasisForwardRate($X$17,AC410,_xll.ohTrigger(trigger,$X$24))</f>
        <v>1.5546694905605554E-2</v>
      </c>
      <c r="AG410" s="49">
        <f>_xll.qlTenorBasisForwardRate2($X$17,AC410,AD410,_xll.ohTrigger(trigger,$X$24))</f>
        <v>1.5546694905605554E-2</v>
      </c>
      <c r="AH410" s="49">
        <f>_xll.qlIndexFixing($X$9,_xll.qlInterestRateIndexFixingDate($X$9,AC410,trigger),TRUE,trigger)</f>
        <v>1.54821538699586E-2</v>
      </c>
      <c r="AI410" s="52">
        <f t="shared" si="38"/>
        <v>0.64541035646953693</v>
      </c>
      <c r="AJ410" s="52">
        <f t="shared" si="39"/>
        <v>0.99584856871258964</v>
      </c>
      <c r="BC410" s="45">
        <f>_xll.qlCalendarAdvance(calendar,BC409,"1D",,,trigger)</f>
        <v>42860</v>
      </c>
      <c r="BD410" s="49">
        <f>_xll.qlTenorBasisForwardRate($X$17,BC410,_xll.ohTrigger(trigger,$X$24))</f>
        <v>1.1624018081247481E-3</v>
      </c>
      <c r="BE410" s="49">
        <f>_xll.qlTenorBasisForwardRate($X$17,BC410,_xll.ohTrigger(trigger,$X$24))*_xll.qlInterpolationInterpolate($AJ$1,BC410,,trigger)</f>
        <v>1.1078952466003844E-3</v>
      </c>
      <c r="BF410" s="49">
        <f>_xll.qlIndexFixing($X$9,_xll.qlInterestRateIndexFixingDate($X$9,BC410,trigger),TRUE,trigger)</f>
        <v>1.1059347839983715E-3</v>
      </c>
      <c r="BG410" s="104">
        <f t="shared" si="40"/>
        <v>-0.56467024126376608</v>
      </c>
    </row>
    <row r="411" spans="27:59" x14ac:dyDescent="0.2">
      <c r="AA411" s="1">
        <f t="shared" si="41"/>
        <v>408</v>
      </c>
      <c r="AB411" s="44" t="str">
        <f t="shared" si="42"/>
        <v>408M</v>
      </c>
      <c r="AC411" s="45">
        <f>_xll.qlCalendarAdvance(calendar,$AC$3,AB411,,,trigger)</f>
        <v>54700</v>
      </c>
      <c r="AD411" s="45">
        <f>_xll.qlInterestRateIndexMaturity($X$9,AC411,trigger)</f>
        <v>54882</v>
      </c>
      <c r="AE411" s="49">
        <f>_xll.qlTenorBasisValue($X$17,AC411,_xll.ohTrigger(trigger,$X$24))</f>
        <v>2.2595128125337108E-4</v>
      </c>
      <c r="AF411" s="49">
        <f>_xll.qlTenorBasisForwardRate($X$17,AC411,_xll.ohTrigger(trigger,$X$24))</f>
        <v>1.5536871538351841E-2</v>
      </c>
      <c r="AG411" s="49">
        <f>_xll.qlTenorBasisForwardRate2($X$17,AC411,AD411,_xll.ohTrigger(trigger,$X$24))</f>
        <v>1.5536871538351841E-2</v>
      </c>
      <c r="AH411" s="49">
        <f>_xll.qlIndexFixing($X$9,_xll.qlInterestRateIndexFixingDate($X$9,AC411,trigger),TRUE,trigger)</f>
        <v>1.5469293473088584E-2</v>
      </c>
      <c r="AI411" s="52">
        <f t="shared" si="38"/>
        <v>0.67578065263257037</v>
      </c>
      <c r="AJ411" s="52">
        <f t="shared" si="39"/>
        <v>0.99565047151889974</v>
      </c>
      <c r="BC411" s="45">
        <f>_xll.qlCalendarAdvance(calendar,BC410,"1D",,,trigger)</f>
        <v>42863</v>
      </c>
      <c r="BD411" s="49">
        <f>_xll.qlTenorBasisForwardRate($X$17,BC411,_xll.ohTrigger(trigger,$X$24))</f>
        <v>1.1734115727757772E-3</v>
      </c>
      <c r="BE411" s="49">
        <f>_xll.qlTenorBasisForwardRate($X$17,BC411,_xll.ohTrigger(trigger,$X$24))*_xll.qlInterpolationInterpolate($AJ$1,BC411,,trigger)</f>
        <v>1.1228444092423917E-3</v>
      </c>
      <c r="BF411" s="49">
        <f>_xll.qlIndexFixing($X$9,_xll.qlInterestRateIndexFixingDate($X$9,BC411,trigger),TRUE,trigger)</f>
        <v>1.1197005239728447E-3</v>
      </c>
      <c r="BG411" s="104">
        <f t="shared" si="40"/>
        <v>-0.53711048802932526</v>
      </c>
    </row>
    <row r="412" spans="27:59" x14ac:dyDescent="0.2">
      <c r="AA412" s="1">
        <f t="shared" si="41"/>
        <v>409</v>
      </c>
      <c r="AB412" s="44" t="str">
        <f t="shared" si="42"/>
        <v>409M</v>
      </c>
      <c r="AC412" s="45">
        <f>_xll.qlCalendarAdvance(calendar,$AC$3,AB412,,,trigger)</f>
        <v>54729</v>
      </c>
      <c r="AD412" s="45">
        <f>_xll.qlInterestRateIndexMaturity($X$9,AC412,trigger)</f>
        <v>54910</v>
      </c>
      <c r="AE412" s="49">
        <f>_xll.qlTenorBasisValue($X$17,AC412,_xll.ohTrigger(trigger,$X$24))</f>
        <v>2.2532045576905034E-4</v>
      </c>
      <c r="AF412" s="49">
        <f>_xll.qlTenorBasisForwardRate($X$17,AC412,_xll.ohTrigger(trigger,$X$24))</f>
        <v>1.5527068410189722E-2</v>
      </c>
      <c r="AG412" s="49">
        <f>_xll.qlTenorBasisForwardRate2($X$17,AC412,AD412,_xll.ohTrigger(trigger,$X$24))</f>
        <v>1.5527068410189722E-2</v>
      </c>
      <c r="AH412" s="49">
        <f>_xll.qlIndexFixing($X$9,_xll.qlInterestRateIndexFixingDate($X$9,AC412,trigger),TRUE,trigger)</f>
        <v>1.545688390261123E-2</v>
      </c>
      <c r="AI412" s="52">
        <f t="shared" si="38"/>
        <v>0.70184507578492306</v>
      </c>
      <c r="AJ412" s="52">
        <f t="shared" si="39"/>
        <v>0.99547986099343566</v>
      </c>
      <c r="BC412" s="45">
        <f>_xll.qlCalendarAdvance(calendar,BC411,"1D",,,trigger)</f>
        <v>42864</v>
      </c>
      <c r="BD412" s="49">
        <f>_xll.qlTenorBasisForwardRate($X$17,BC412,_xll.ohTrigger(trigger,$X$24))</f>
        <v>1.1779359248552813E-3</v>
      </c>
      <c r="BE412" s="49">
        <f>_xll.qlTenorBasisForwardRate($X$17,BC412,_xll.ohTrigger(trigger,$X$24))*_xll.qlInterpolationInterpolate($AJ$1,BC412,,trigger)</f>
        <v>1.1286647350060555E-3</v>
      </c>
      <c r="BF412" s="49">
        <f>_xll.qlIndexFixing($X$9,_xll.qlInterestRateIndexFixingDate($X$9,BC412,trigger),TRUE,trigger)</f>
        <v>1.1255036520830676E-3</v>
      </c>
      <c r="BG412" s="104">
        <f t="shared" si="40"/>
        <v>-0.52432272772213717</v>
      </c>
    </row>
    <row r="413" spans="27:59" x14ac:dyDescent="0.2">
      <c r="AA413" s="1">
        <f t="shared" si="41"/>
        <v>410</v>
      </c>
      <c r="AB413" s="44" t="str">
        <f t="shared" si="42"/>
        <v>410M</v>
      </c>
      <c r="AC413" s="45">
        <f>_xll.qlCalendarAdvance(calendar,$AC$3,AB413,,,trigger)</f>
        <v>54759</v>
      </c>
      <c r="AD413" s="45">
        <f>_xll.qlInterestRateIndexMaturity($X$9,AC413,trigger)</f>
        <v>54941</v>
      </c>
      <c r="AE413" s="49">
        <f>_xll.qlTenorBasisValue($X$17,AC413,_xll.ohTrigger(trigger,$X$24))</f>
        <v>2.2467640960308142E-4</v>
      </c>
      <c r="AF413" s="49">
        <f>_xll.qlTenorBasisForwardRate($X$17,AC413,_xll.ohTrigger(trigger,$X$24))</f>
        <v>1.5516647248883218E-2</v>
      </c>
      <c r="AG413" s="49">
        <f>_xll.qlTenorBasisForwardRate2($X$17,AC413,AD413,_xll.ohTrigger(trigger,$X$24))</f>
        <v>1.5516647248883218E-2</v>
      </c>
      <c r="AH413" s="49">
        <f>_xll.qlIndexFixing($X$9,_xll.qlInterestRateIndexFixingDate($X$9,AC413,trigger),TRUE,trigger)</f>
        <v>1.5443724149403412E-2</v>
      </c>
      <c r="AI413" s="52">
        <f t="shared" si="38"/>
        <v>0.72923099479805376</v>
      </c>
      <c r="AJ413" s="52">
        <f t="shared" si="39"/>
        <v>0.99530033142404173</v>
      </c>
      <c r="BC413" s="45">
        <f>_xll.qlCalendarAdvance(calendar,BC412,"1D",,,trigger)</f>
        <v>42865</v>
      </c>
      <c r="BD413" s="49">
        <f>_xll.qlTenorBasisForwardRate($X$17,BC413,_xll.ohTrigger(trigger,$X$24))</f>
        <v>1.1824733152426103E-3</v>
      </c>
      <c r="BE413" s="49">
        <f>_xll.qlTenorBasisForwardRate($X$17,BC413,_xll.ohTrigger(trigger,$X$24))*_xll.qlInterpolationInterpolate($AJ$1,BC413,,trigger)</f>
        <v>1.1345090234090515E-3</v>
      </c>
      <c r="BF413" s="49">
        <f>_xll.qlIndexFixing($X$9,_xll.qlInterestRateIndexFixingDate($X$9,BC413,trigger),TRUE,trigger)</f>
        <v>1.1314410687922269E-3</v>
      </c>
      <c r="BG413" s="104">
        <f t="shared" si="40"/>
        <v>-0.51032246450383434</v>
      </c>
    </row>
    <row r="414" spans="27:59" x14ac:dyDescent="0.2">
      <c r="AA414" s="1">
        <f t="shared" si="41"/>
        <v>411</v>
      </c>
      <c r="AB414" s="44" t="str">
        <f t="shared" si="42"/>
        <v>411M</v>
      </c>
      <c r="AC414" s="45">
        <f>_xll.qlCalendarAdvance(calendar,$AC$3,AB414,,,trigger)</f>
        <v>54791</v>
      </c>
      <c r="AD414" s="45">
        <f>_xll.qlInterestRateIndexMaturity($X$9,AC414,trigger)</f>
        <v>54973</v>
      </c>
      <c r="AE414" s="49">
        <f>_xll.qlTenorBasisValue($X$17,AC414,_xll.ohTrigger(trigger,$X$24))</f>
        <v>2.2399886706303532E-4</v>
      </c>
      <c r="AF414" s="49">
        <f>_xll.qlTenorBasisForwardRate($X$17,AC414,_xll.ohTrigger(trigger,$X$24))</f>
        <v>1.5504706127461881E-2</v>
      </c>
      <c r="AG414" s="49">
        <f>_xll.qlTenorBasisForwardRate2($X$17,AC414,AD414,_xll.ohTrigger(trigger,$X$24))</f>
        <v>1.5504706127461881E-2</v>
      </c>
      <c r="AH414" s="49">
        <f>_xll.qlIndexFixing($X$9,_xll.qlInterestRateIndexFixingDate($X$9,AC414,trigger),TRUE,trigger)</f>
        <v>1.5428973270217599E-2</v>
      </c>
      <c r="AI414" s="52">
        <f t="shared" si="38"/>
        <v>0.75732857244282736</v>
      </c>
      <c r="AJ414" s="52">
        <f t="shared" si="39"/>
        <v>0.99511549224979212</v>
      </c>
      <c r="BC414" s="45">
        <f>_xll.qlCalendarAdvance(calendar,BC413,"1D",,,trigger)</f>
        <v>42866</v>
      </c>
      <c r="BD414" s="49">
        <f>_xll.qlTenorBasisForwardRate($X$17,BC414,_xll.ohTrigger(trigger,$X$24))</f>
        <v>1.1920823418434901E-3</v>
      </c>
      <c r="BE414" s="49">
        <f>_xll.qlTenorBasisForwardRate($X$17,BC414,_xll.ohTrigger(trigger,$X$24))*_xll.qlInterpolationInterpolate($AJ$1,BC414,,trigger)</f>
        <v>1.145237134366044E-3</v>
      </c>
      <c r="BF414" s="49">
        <f>_xll.qlIndexFixing($X$9,_xll.qlInterestRateIndexFixingDate($X$9,BC414,trigger),TRUE,trigger)</f>
        <v>1.1430133412598617E-3</v>
      </c>
      <c r="BG414" s="104">
        <f t="shared" si="40"/>
        <v>-0.49069000583628308</v>
      </c>
    </row>
    <row r="415" spans="27:59" x14ac:dyDescent="0.2">
      <c r="AA415" s="1">
        <f t="shared" si="41"/>
        <v>412</v>
      </c>
      <c r="AB415" s="44" t="str">
        <f t="shared" si="42"/>
        <v>412M</v>
      </c>
      <c r="AC415" s="45">
        <f>_xll.qlCalendarAdvance(calendar,$AC$3,AB415,,,trigger)</f>
        <v>54821</v>
      </c>
      <c r="AD415" s="45">
        <f>_xll.qlInterestRateIndexMaturity($X$9,AC415,trigger)</f>
        <v>55002</v>
      </c>
      <c r="AE415" s="49">
        <f>_xll.qlTenorBasisValue($X$17,AC415,_xll.ohTrigger(trigger,$X$24))</f>
        <v>2.2337240539421774E-4</v>
      </c>
      <c r="AF415" s="49">
        <f>_xll.qlTenorBasisForwardRate($X$17,AC415,_xll.ohTrigger(trigger,$X$24))</f>
        <v>1.5492769772669751E-2</v>
      </c>
      <c r="AG415" s="49">
        <f>_xll.qlTenorBasisForwardRate2($X$17,AC415,AD415,_xll.ohTrigger(trigger,$X$24))</f>
        <v>1.5492769772669751E-2</v>
      </c>
      <c r="AH415" s="49">
        <f>_xll.qlIndexFixing($X$9,_xll.qlInterestRateIndexFixingDate($X$9,AC415,trigger),TRUE,trigger)</f>
        <v>1.5414504836141218E-2</v>
      </c>
      <c r="AI415" s="52">
        <f t="shared" si="38"/>
        <v>0.78264936528533302</v>
      </c>
      <c r="AJ415" s="52">
        <f t="shared" si="39"/>
        <v>0.99494829280516406</v>
      </c>
      <c r="BC415" s="45">
        <f>_xll.qlCalendarAdvance(calendar,BC414,"1D",,,trigger)</f>
        <v>42867</v>
      </c>
      <c r="BD415" s="49">
        <f>_xll.qlTenorBasisForwardRate($X$17,BC415,_xll.ohTrigger(trigger,$X$24))</f>
        <v>1.1941212947909694E-3</v>
      </c>
      <c r="BE415" s="49">
        <f>_xll.qlTenorBasisForwardRate($X$17,BC415,_xll.ohTrigger(trigger,$X$24))*_xll.qlInterpolationInterpolate($AJ$1,BC415,,trigger)</f>
        <v>1.1487073956983123E-3</v>
      </c>
      <c r="BF415" s="49">
        <f>_xll.qlIndexFixing($X$9,_xll.qlInterestRateIndexFixingDate($X$9,BC415,trigger),TRUE,trigger)</f>
        <v>1.1464246254801725E-3</v>
      </c>
      <c r="BG415" s="104">
        <f t="shared" si="40"/>
        <v>-0.47696669310796957</v>
      </c>
    </row>
    <row r="416" spans="27:59" x14ac:dyDescent="0.2">
      <c r="AA416" s="1">
        <f t="shared" si="41"/>
        <v>413</v>
      </c>
      <c r="AB416" s="44" t="str">
        <f t="shared" si="42"/>
        <v>413M</v>
      </c>
      <c r="AC416" s="45">
        <f>_xll.qlCalendarAdvance(calendar,$AC$3,AB416,,,trigger)</f>
        <v>54849</v>
      </c>
      <c r="AD416" s="45">
        <f>_xll.qlInterestRateIndexMaturity($X$9,AC416,trigger)</f>
        <v>55033</v>
      </c>
      <c r="AE416" s="49">
        <f>_xll.qlTenorBasisValue($X$17,AC416,_xll.ohTrigger(trigger,$X$24))</f>
        <v>2.2279523652475675E-4</v>
      </c>
      <c r="AF416" s="49">
        <f>_xll.qlTenorBasisForwardRate($X$17,AC416,_xll.ohTrigger(trigger,$X$24))</f>
        <v>1.5481540669789849E-2</v>
      </c>
      <c r="AG416" s="49">
        <f>_xll.qlTenorBasisForwardRate2($X$17,AC416,AD416,_xll.ohTrigger(trigger,$X$24))</f>
        <v>1.5481540669789849E-2</v>
      </c>
      <c r="AH416" s="49">
        <f>_xll.qlIndexFixing($X$9,_xll.qlInterestRateIndexFixingDate($X$9,AC416,trigger),TRUE,trigger)</f>
        <v>1.540078739317511E-2</v>
      </c>
      <c r="AI416" s="52">
        <f t="shared" si="38"/>
        <v>0.80753276614739178</v>
      </c>
      <c r="AJ416" s="52">
        <f t="shared" si="39"/>
        <v>0.99478389920375832</v>
      </c>
      <c r="BC416" s="45">
        <f>_xll.qlCalendarAdvance(calendar,BC415,"1D",,,trigger)</f>
        <v>42870</v>
      </c>
      <c r="BD416" s="49">
        <f>_xll.qlTenorBasisForwardRate($X$17,BC416,_xll.ohTrigger(trigger,$X$24))</f>
        <v>1.2053560447499313E-3</v>
      </c>
      <c r="BE416" s="49">
        <f>_xll.qlTenorBasisForwardRate($X$17,BC416,_xll.ohTrigger(trigger,$X$24))*_xll.qlInterpolationInterpolate($AJ$1,BC416,,trigger)</f>
        <v>1.1640918338295995E-3</v>
      </c>
      <c r="BF416" s="49">
        <f>_xll.qlIndexFixing($X$9,_xll.qlInterestRateIndexFixingDate($X$9,BC416,trigger),TRUE,trigger)</f>
        <v>1.1626919839196447E-3</v>
      </c>
      <c r="BG416" s="104">
        <f t="shared" si="40"/>
        <v>-0.42664060830286538</v>
      </c>
    </row>
    <row r="417" spans="27:59" x14ac:dyDescent="0.2">
      <c r="AA417" s="1">
        <f t="shared" si="41"/>
        <v>414</v>
      </c>
      <c r="AB417" s="44" t="str">
        <f t="shared" si="42"/>
        <v>414M</v>
      </c>
      <c r="AC417" s="45">
        <f>_xll.qlCalendarAdvance(calendar,$AC$3,AB417,,,trigger)</f>
        <v>54882</v>
      </c>
      <c r="AD417" s="45">
        <f>_xll.qlInterestRateIndexMaturity($X$9,AC417,trigger)</f>
        <v>55065</v>
      </c>
      <c r="AE417" s="49">
        <f>_xll.qlTenorBasisValue($X$17,AC417,_xll.ohTrigger(trigger,$X$24))</f>
        <v>2.221242131041561E-4</v>
      </c>
      <c r="AF417" s="49">
        <f>_xll.qlTenorBasisForwardRate($X$17,AC417,_xll.ohTrigger(trigger,$X$24))</f>
        <v>1.5467109981330758E-2</v>
      </c>
      <c r="AG417" s="49">
        <f>_xll.qlTenorBasisForwardRate2($X$17,AC417,AD417,_xll.ohTrigger(trigger,$X$24))</f>
        <v>1.5467109981330758E-2</v>
      </c>
      <c r="AH417" s="49">
        <f>_xll.qlIndexFixing($X$9,_xll.qlInterestRateIndexFixingDate($X$9,AC417,trigger),TRUE,trigger)</f>
        <v>1.5383688067493618E-2</v>
      </c>
      <c r="AI417" s="52">
        <f t="shared" si="38"/>
        <v>0.83421913837139827</v>
      </c>
      <c r="AJ417" s="52">
        <f t="shared" si="39"/>
        <v>0.99460649636953302</v>
      </c>
      <c r="BC417" s="45">
        <f>_xll.qlCalendarAdvance(calendar,BC416,"1D",,,trigger)</f>
        <v>42871</v>
      </c>
      <c r="BD417" s="49">
        <f>_xll.qlTenorBasisForwardRate($X$17,BC417,_xll.ohTrigger(trigger,$X$24))</f>
        <v>1.2099717867428985E-3</v>
      </c>
      <c r="BE417" s="49">
        <f>_xll.qlTenorBasisForwardRate($X$17,BC417,_xll.ohTrigger(trigger,$X$24))*_xll.qlInterpolationInterpolate($AJ$1,BC417,,trigger)</f>
        <v>1.1700810557560995E-3</v>
      </c>
      <c r="BF417" s="49">
        <f>_xll.qlIndexFixing($X$9,_xll.qlInterestRateIndexFixingDate($X$9,BC417,trigger),TRUE,trigger)</f>
        <v>1.1691648317326058E-3</v>
      </c>
      <c r="BG417" s="104">
        <f t="shared" si="40"/>
        <v>-0.40806955010292639</v>
      </c>
    </row>
    <row r="418" spans="27:59" x14ac:dyDescent="0.2">
      <c r="AA418" s="1">
        <f t="shared" si="41"/>
        <v>415</v>
      </c>
      <c r="AB418" s="44" t="str">
        <f t="shared" si="42"/>
        <v>415M</v>
      </c>
      <c r="AC418" s="45">
        <f>_xll.qlCalendarAdvance(calendar,$AC$3,AB418,,,trigger)</f>
        <v>54910</v>
      </c>
      <c r="AD418" s="45">
        <f>_xll.qlInterestRateIndexMaturity($X$9,AC418,trigger)</f>
        <v>55094</v>
      </c>
      <c r="AE418" s="49">
        <f>_xll.qlTenorBasisValue($X$17,AC418,_xll.ohTrigger(trigger,$X$24))</f>
        <v>2.215625765700021E-4</v>
      </c>
      <c r="AF418" s="49">
        <f>_xll.qlTenorBasisForwardRate($X$17,AC418,_xll.ohTrigger(trigger,$X$24))</f>
        <v>1.5454477456673244E-2</v>
      </c>
      <c r="AG418" s="49">
        <f>_xll.qlTenorBasisForwardRate2($X$17,AC418,AD418,_xll.ohTrigger(trigger,$X$24))</f>
        <v>1.5454477456673244E-2</v>
      </c>
      <c r="AH418" s="49">
        <f>_xll.qlIndexFixing($X$9,_xll.qlInterestRateIndexFixingDate($X$9,AC418,trigger),TRUE,trigger)</f>
        <v>1.536877587569963E-2</v>
      </c>
      <c r="AI418" s="52">
        <f t="shared" si="38"/>
        <v>0.85701580973613489</v>
      </c>
      <c r="AJ418" s="52">
        <f t="shared" si="39"/>
        <v>0.99445457918497226</v>
      </c>
      <c r="BC418" s="45">
        <f>_xll.qlCalendarAdvance(calendar,BC417,"1D",,,trigger)</f>
        <v>42872</v>
      </c>
      <c r="BD418" s="49">
        <f>_xll.qlTenorBasisForwardRate($X$17,BC418,_xll.ohTrigger(trigger,$X$24))</f>
        <v>1.2146006076234038E-3</v>
      </c>
      <c r="BE418" s="49">
        <f>_xll.qlTenorBasisForwardRate($X$17,BC418,_xll.ohTrigger(trigger,$X$24))*_xll.qlInterpolationInterpolate($AJ$1,BC418,,trigger)</f>
        <v>1.1760946264854288E-3</v>
      </c>
      <c r="BF418" s="49">
        <f>_xll.qlIndexFixing($X$9,_xll.qlInterestRateIndexFixingDate($X$9,BC418,trigger),TRUE,trigger)</f>
        <v>1.1756818665670003E-3</v>
      </c>
      <c r="BG418" s="104">
        <f t="shared" si="40"/>
        <v>-0.38918741056403505</v>
      </c>
    </row>
    <row r="419" spans="27:59" x14ac:dyDescent="0.2">
      <c r="AA419" s="1">
        <f t="shared" si="41"/>
        <v>416</v>
      </c>
      <c r="AB419" s="44" t="str">
        <f t="shared" si="42"/>
        <v>416M</v>
      </c>
      <c r="AC419" s="45">
        <f>_xll.qlCalendarAdvance(calendar,$AC$3,AB419,,,trigger)</f>
        <v>54941</v>
      </c>
      <c r="AD419" s="45">
        <f>_xll.qlInterestRateIndexMaturity($X$9,AC419,trigger)</f>
        <v>55124</v>
      </c>
      <c r="AE419" s="49">
        <f>_xll.qlTenorBasisValue($X$17,AC419,_xll.ohTrigger(trigger,$X$24))</f>
        <v>2.2094891977699044E-4</v>
      </c>
      <c r="AF419" s="49">
        <f>_xll.qlTenorBasisForwardRate($X$17,AC419,_xll.ohTrigger(trigger,$X$24))</f>
        <v>1.5439693474420773E-2</v>
      </c>
      <c r="AG419" s="49">
        <f>_xll.qlTenorBasisForwardRate2($X$17,AC419,AD419,_xll.ohTrigger(trigger,$X$24))</f>
        <v>1.5439693474420773E-2</v>
      </c>
      <c r="AH419" s="49">
        <f>_xll.qlIndexFixing($X$9,_xll.qlInterestRateIndexFixingDate($X$9,AC419,trigger),TRUE,trigger)</f>
        <v>1.5351683418450744E-2</v>
      </c>
      <c r="AI419" s="52">
        <f t="shared" si="38"/>
        <v>0.88010055970028434</v>
      </c>
      <c r="AJ419" s="52">
        <f t="shared" si="39"/>
        <v>0.99429975367607937</v>
      </c>
      <c r="BC419" s="45">
        <f>_xll.qlCalendarAdvance(calendar,BC418,"1D",,,trigger)</f>
        <v>42873</v>
      </c>
      <c r="BD419" s="49">
        <f>_xll.qlTenorBasisForwardRate($X$17,BC419,_xll.ohTrigger(trigger,$X$24))</f>
        <v>1.2243953791960061E-3</v>
      </c>
      <c r="BE419" s="49">
        <f>_xll.qlTenorBasisForwardRate($X$17,BC419,_xll.ohTrigger(trigger,$X$24))*_xll.qlInterpolationInterpolate($AJ$1,BC419,,trigger)</f>
        <v>1.1871286302549608E-3</v>
      </c>
      <c r="BF419" s="49">
        <f>_xll.qlIndexFixing($X$9,_xll.qlInterestRateIndexFixingDate($X$9,BC419,trigger),TRUE,trigger)</f>
        <v>1.1877940456350351E-3</v>
      </c>
      <c r="BG419" s="104">
        <f t="shared" si="40"/>
        <v>-0.36601333560970983</v>
      </c>
    </row>
    <row r="420" spans="27:59" x14ac:dyDescent="0.2">
      <c r="AA420" s="1">
        <f t="shared" si="41"/>
        <v>417</v>
      </c>
      <c r="AB420" s="44" t="str">
        <f t="shared" si="42"/>
        <v>417M</v>
      </c>
      <c r="AC420" s="45">
        <f>_xll.qlCalendarAdvance(calendar,$AC$3,AB420,,,trigger)</f>
        <v>54973</v>
      </c>
      <c r="AD420" s="45">
        <f>_xll.qlInterestRateIndexMaturity($X$9,AC420,trigger)</f>
        <v>55157</v>
      </c>
      <c r="AE420" s="49">
        <f>_xll.qlTenorBasisValue($X$17,AC420,_xll.ohTrigger(trigger,$X$24))</f>
        <v>2.2032433991533095E-4</v>
      </c>
      <c r="AF420" s="49">
        <f>_xll.qlTenorBasisForwardRate($X$17,AC420,_xll.ohTrigger(trigger,$X$24))</f>
        <v>1.5423916860344472E-2</v>
      </c>
      <c r="AG420" s="49">
        <f>_xll.qlTenorBasisForwardRate2($X$17,AC420,AD420,_xll.ohTrigger(trigger,$X$24))</f>
        <v>1.5423916860344472E-2</v>
      </c>
      <c r="AH420" s="49">
        <f>_xll.qlIndexFixing($X$9,_xll.qlInterestRateIndexFixingDate($X$9,AC420,trigger),TRUE,trigger)</f>
        <v>1.5333671193730048E-2</v>
      </c>
      <c r="AI420" s="52">
        <f t="shared" si="38"/>
        <v>0.90245666614424336</v>
      </c>
      <c r="AJ420" s="52">
        <f t="shared" si="39"/>
        <v>0.99414897866530583</v>
      </c>
      <c r="BC420" s="45">
        <f>_xll.qlCalendarAdvance(calendar,BC419,"1D",,,trigger)</f>
        <v>42874</v>
      </c>
      <c r="BD420" s="49">
        <f>_xll.qlTenorBasisForwardRate($X$17,BC420,_xll.ohTrigger(trigger,$X$24))</f>
        <v>1.226478575228285E-3</v>
      </c>
      <c r="BE420" s="49">
        <f>_xll.qlTenorBasisForwardRate($X$17,BC420,_xll.ohTrigger(trigger,$X$24))*_xll.qlInterpolationInterpolate($AJ$1,BC420,,trigger)</f>
        <v>1.1907008088968087E-3</v>
      </c>
      <c r="BF420" s="49">
        <f>_xll.qlIndexFixing($X$9,_xll.qlInterestRateIndexFixingDate($X$9,BC420,trigger),TRUE,trigger)</f>
        <v>1.1915775514521911E-3</v>
      </c>
      <c r="BG420" s="104">
        <f t="shared" si="40"/>
        <v>-0.34901023776093881</v>
      </c>
    </row>
    <row r="421" spans="27:59" x14ac:dyDescent="0.2">
      <c r="AA421" s="1">
        <f t="shared" si="41"/>
        <v>418</v>
      </c>
      <c r="AB421" s="44" t="str">
        <f t="shared" si="42"/>
        <v>418M</v>
      </c>
      <c r="AC421" s="45">
        <f>_xll.qlCalendarAdvance(calendar,$AC$3,AB421,,,trigger)</f>
        <v>55002</v>
      </c>
      <c r="AD421" s="45">
        <f>_xll.qlInterestRateIndexMaturity($X$9,AC421,trigger)</f>
        <v>55186</v>
      </c>
      <c r="AE421" s="49">
        <f>_xll.qlTenorBasisValue($X$17,AC421,_xll.ohTrigger(trigger,$X$24))</f>
        <v>2.1976599753676792E-4</v>
      </c>
      <c r="AF421" s="49">
        <f>_xll.qlTenorBasisForwardRate($X$17,AC421,_xll.ohTrigger(trigger,$X$24))</f>
        <v>1.5408957655555236E-2</v>
      </c>
      <c r="AG421" s="49">
        <f>_xll.qlTenorBasisForwardRate2($X$17,AC421,AD421,_xll.ohTrigger(trigger,$X$24))</f>
        <v>1.5408957655555236E-2</v>
      </c>
      <c r="AH421" s="49">
        <f>_xll.qlIndexFixing($X$9,_xll.qlInterestRateIndexFixingDate($X$9,AC421,trigger),TRUE,trigger)</f>
        <v>1.5316986174802691E-2</v>
      </c>
      <c r="AI421" s="52">
        <f t="shared" si="38"/>
        <v>0.91971480752545132</v>
      </c>
      <c r="AJ421" s="52">
        <f t="shared" si="39"/>
        <v>0.99403129771601473</v>
      </c>
      <c r="BC421" s="45">
        <f>_xll.qlCalendarAdvance(calendar,BC420,"1D",,,trigger)</f>
        <v>42877</v>
      </c>
      <c r="BD421" s="49">
        <f>_xll.qlTenorBasisForwardRate($X$17,BC421,_xll.ohTrigger(trigger,$X$24))</f>
        <v>1.237941098071617E-3</v>
      </c>
      <c r="BE421" s="49">
        <f>_xll.qlTenorBasisForwardRate($X$17,BC421,_xll.ohTrigger(trigger,$X$24))*_xll.qlInterpolationInterpolate($AJ$1,BC421,,trigger)</f>
        <v>1.2065296479663061E-3</v>
      </c>
      <c r="BF421" s="49">
        <f>_xll.qlIndexFixing($X$9,_xll.qlInterestRateIndexFixingDate($X$9,BC421,trigger),TRUE,trigger)</f>
        <v>1.2084793099259826E-3</v>
      </c>
      <c r="BG421" s="104">
        <f t="shared" si="40"/>
        <v>-0.29461788145634416</v>
      </c>
    </row>
    <row r="422" spans="27:59" x14ac:dyDescent="0.2">
      <c r="AA422" s="1">
        <f t="shared" si="41"/>
        <v>419</v>
      </c>
      <c r="AB422" s="44" t="str">
        <f t="shared" si="42"/>
        <v>419M</v>
      </c>
      <c r="AC422" s="45">
        <f>_xll.qlCalendarAdvance(calendar,$AC$3,AB422,,,trigger)</f>
        <v>55033</v>
      </c>
      <c r="AD422" s="45">
        <f>_xll.qlInterestRateIndexMaturity($X$9,AC422,trigger)</f>
        <v>55214</v>
      </c>
      <c r="AE422" s="49">
        <f>_xll.qlTenorBasisValue($X$17,AC422,_xll.ohTrigger(trigger,$X$24))</f>
        <v>2.1917712105837741E-4</v>
      </c>
      <c r="AF422" s="49">
        <f>_xll.qlTenorBasisForwardRate($X$17,AC422,_xll.ohTrigger(trigger,$X$24))</f>
        <v>1.5392209526883641E-2</v>
      </c>
      <c r="AG422" s="49">
        <f>_xll.qlTenorBasisForwardRate2($X$17,AC422,AD422,_xll.ohTrigger(trigger,$X$24))</f>
        <v>1.5392209526883641E-2</v>
      </c>
      <c r="AH422" s="49">
        <f>_xll.qlIndexFixing($X$9,_xll.qlInterestRateIndexFixingDate($X$9,AC422,trigger),TRUE,trigger)</f>
        <v>1.5298799063800215E-2</v>
      </c>
      <c r="AI422" s="52">
        <f t="shared" si="38"/>
        <v>0.93410463083426143</v>
      </c>
      <c r="AJ422" s="52">
        <f t="shared" si="39"/>
        <v>0.99393131551904368</v>
      </c>
      <c r="BC422" s="45">
        <f>_xll.qlCalendarAdvance(calendar,BC421,"1D",,,trigger)</f>
        <v>42878</v>
      </c>
      <c r="BD422" s="49">
        <f>_xll.qlTenorBasisForwardRate($X$17,BC422,_xll.ohTrigger(trigger,$X$24))</f>
        <v>1.2426485139126621E-3</v>
      </c>
      <c r="BE422" s="49">
        <f>_xll.qlTenorBasisForwardRate($X$17,BC422,_xll.ohTrigger(trigger,$X$24))*_xll.qlInterpolationInterpolate($AJ$1,BC422,,trigger)</f>
        <v>1.2126904733940967E-3</v>
      </c>
      <c r="BF422" s="49">
        <f>_xll.qlIndexFixing($X$9,_xll.qlInterestRateIndexFixingDate($X$9,BC422,trigger),TRUE,trigger)</f>
        <v>1.2149911428028166E-3</v>
      </c>
      <c r="BG422" s="104">
        <f t="shared" si="40"/>
        <v>-0.27657371109845486</v>
      </c>
    </row>
    <row r="423" spans="27:59" x14ac:dyDescent="0.2">
      <c r="AA423" s="1">
        <f t="shared" si="41"/>
        <v>420</v>
      </c>
      <c r="AB423" s="44" t="str">
        <f t="shared" si="42"/>
        <v>420M</v>
      </c>
      <c r="AC423" s="45">
        <f>_xll.qlCalendarAdvance(calendar,$AC$3,AB423,,,trigger)</f>
        <v>55064</v>
      </c>
      <c r="AD423" s="45">
        <f>_xll.qlInterestRateIndexMaturity($X$9,AC423,trigger)</f>
        <v>55247</v>
      </c>
      <c r="AE423" s="49">
        <f>_xll.qlTenorBasisValue($X$17,AC423,_xll.ohTrigger(trigger,$X$24))</f>
        <v>2.1859637551238626E-4</v>
      </c>
      <c r="AF423" s="49">
        <f>_xll.qlTenorBasisForwardRate($X$17,AC423,_xll.ohTrigger(trigger,$X$24))</f>
        <v>1.5375056086866941E-2</v>
      </c>
      <c r="AG423" s="49">
        <f>_xll.qlTenorBasisForwardRate2($X$17,AC423,AD423,_xll.ohTrigger(trigger,$X$24))</f>
        <v>1.5375056086866941E-2</v>
      </c>
      <c r="AH423" s="49">
        <f>_xll.qlIndexFixing($X$9,_xll.qlInterestRateIndexFixingDate($X$9,AC423,trigger),TRUE,trigger)</f>
        <v>1.5280554164740574E-2</v>
      </c>
      <c r="AI423" s="52">
        <f t="shared" si="38"/>
        <v>0.94501922126366888</v>
      </c>
      <c r="AJ423" s="52">
        <f t="shared" si="39"/>
        <v>0.9938535559420113</v>
      </c>
      <c r="BC423" s="45">
        <f>_xll.qlCalendarAdvance(calendar,BC422,"1D",,,trigger)</f>
        <v>42879</v>
      </c>
      <c r="BD423" s="49">
        <f>_xll.qlTenorBasisForwardRate($X$17,BC423,_xll.ohTrigger(trigger,$X$24))</f>
        <v>1.2473690491805565E-3</v>
      </c>
      <c r="BE423" s="49">
        <f>_xll.qlTenorBasisForwardRate($X$17,BC423,_xll.ohTrigger(trigger,$X$24))*_xll.qlInterpolationInterpolate($AJ$1,BC423,,trigger)</f>
        <v>1.2188760351865837E-3</v>
      </c>
      <c r="BF423" s="49">
        <f>_xll.qlIndexFixing($X$9,_xll.qlInterestRateIndexFixingDate($X$9,BC423,trigger),TRUE,trigger)</f>
        <v>1.2214570530691537E-3</v>
      </c>
      <c r="BG423" s="104">
        <f t="shared" si="40"/>
        <v>-0.25911996111402769</v>
      </c>
    </row>
    <row r="424" spans="27:59" x14ac:dyDescent="0.2">
      <c r="AA424" s="1">
        <f t="shared" si="41"/>
        <v>421</v>
      </c>
      <c r="AB424" s="44" t="str">
        <f t="shared" si="42"/>
        <v>421M</v>
      </c>
      <c r="AC424" s="45">
        <f>_xll.qlCalendarAdvance(calendar,$AC$3,AB424,,,trigger)</f>
        <v>55094</v>
      </c>
      <c r="AD424" s="45">
        <f>_xll.qlInterestRateIndexMaturity($X$9,AC424,trigger)</f>
        <v>55275</v>
      </c>
      <c r="AE424" s="49">
        <f>_xll.qlTenorBasisValue($X$17,AC424,_xll.ohTrigger(trigger,$X$24))</f>
        <v>2.1804200360765698E-4</v>
      </c>
      <c r="AF424" s="49">
        <f>_xll.qlTenorBasisForwardRate($X$17,AC424,_xll.ohTrigger(trigger,$X$24))</f>
        <v>1.5357709612187088E-2</v>
      </c>
      <c r="AG424" s="49">
        <f>_xll.qlTenorBasisForwardRate2($X$17,AC424,AD424,_xll.ohTrigger(trigger,$X$24))</f>
        <v>1.5357709612187088E-2</v>
      </c>
      <c r="AH424" s="49">
        <f>_xll.qlIndexFixing($X$9,_xll.qlInterestRateIndexFixingDate($X$9,AC424,trigger),TRUE,trigger)</f>
        <v>1.5262668699645123E-2</v>
      </c>
      <c r="AI424" s="52">
        <f t="shared" si="38"/>
        <v>0.95040912541964961</v>
      </c>
      <c r="AJ424" s="52">
        <f t="shared" si="39"/>
        <v>0.99381151780168153</v>
      </c>
      <c r="BC424" s="45">
        <f>_xll.qlCalendarAdvance(calendar,BC423,"1D",,,trigger)</f>
        <v>42880</v>
      </c>
      <c r="BD424" s="49">
        <f>_xll.qlTenorBasisForwardRate($X$17,BC424,_xll.ohTrigger(trigger,$X$24))</f>
        <v>1.2573459860420661E-3</v>
      </c>
      <c r="BE424" s="49">
        <f>_xll.qlTenorBasisForwardRate($X$17,BC424,_xll.ohTrigger(trigger,$X$24))*_xll.qlInterpolationInterpolate($AJ$1,BC424,,trigger)</f>
        <v>1.2302165322815629E-3</v>
      </c>
      <c r="BF424" s="49">
        <f>_xll.qlIndexFixing($X$9,_xll.qlInterestRateIndexFixingDate($X$9,BC424,trigger),TRUE,trigger)</f>
        <v>1.2334694376262448E-3</v>
      </c>
      <c r="BG424" s="104">
        <f t="shared" si="40"/>
        <v>-0.23876548415821369</v>
      </c>
    </row>
    <row r="425" spans="27:59" x14ac:dyDescent="0.2">
      <c r="AA425" s="1">
        <f t="shared" si="41"/>
        <v>422</v>
      </c>
      <c r="AB425" s="44" t="str">
        <f t="shared" si="42"/>
        <v>422M</v>
      </c>
      <c r="AC425" s="45">
        <f>_xll.qlCalendarAdvance(calendar,$AC$3,AB425,,,trigger)</f>
        <v>55124</v>
      </c>
      <c r="AD425" s="45">
        <f>_xll.qlInterestRateIndexMaturity($X$9,AC425,trigger)</f>
        <v>55306</v>
      </c>
      <c r="AE425" s="49">
        <f>_xll.qlTenorBasisValue($X$17,AC425,_xll.ohTrigger(trigger,$X$24))</f>
        <v>2.1749504853505627E-4</v>
      </c>
      <c r="AF425" s="49">
        <f>_xll.qlTenorBasisForwardRate($X$17,AC425,_xll.ohTrigger(trigger,$X$24))</f>
        <v>1.5339842452785434E-2</v>
      </c>
      <c r="AG425" s="49">
        <f>_xll.qlTenorBasisForwardRate2($X$17,AC425,AD425,_xll.ohTrigger(trigger,$X$24))</f>
        <v>1.5339842452785434E-2</v>
      </c>
      <c r="AH425" s="49">
        <f>_xll.qlIndexFixing($X$9,_xll.qlInterestRateIndexFixingDate($X$9,AC425,trigger),TRUE,trigger)</f>
        <v>1.5244738074375094E-2</v>
      </c>
      <c r="AI425" s="52">
        <f t="shared" si="38"/>
        <v>0.95104378410339896</v>
      </c>
      <c r="AJ425" s="52">
        <f t="shared" si="39"/>
        <v>0.99380017241356544</v>
      </c>
      <c r="BC425" s="45">
        <f>_xll.qlCalendarAdvance(calendar,BC424,"1D",,,trigger)</f>
        <v>42881</v>
      </c>
      <c r="BD425" s="49">
        <f>_xll.qlTenorBasisForwardRate($X$17,BC425,_xll.ohTrigger(trigger,$X$24))</f>
        <v>1.2594756289546491E-3</v>
      </c>
      <c r="BE425" s="49">
        <f>_xll.qlTenorBasisForwardRate($X$17,BC425,_xll.ohTrigger(trigger,$X$24))*_xll.qlInterpolationInterpolate($AJ$1,BC425,,trigger)</f>
        <v>1.233894378252935E-3</v>
      </c>
      <c r="BF425" s="49">
        <f>_xll.qlIndexFixing($X$9,_xll.qlInterestRateIndexFixingDate($X$9,BC425,trigger),TRUE,trigger)</f>
        <v>1.2370022633874582E-3</v>
      </c>
      <c r="BG425" s="104">
        <f t="shared" si="40"/>
        <v>-0.22473365567190953</v>
      </c>
    </row>
    <row r="426" spans="27:59" x14ac:dyDescent="0.2">
      <c r="AA426" s="1">
        <f t="shared" si="41"/>
        <v>423</v>
      </c>
      <c r="AB426" s="44" t="str">
        <f t="shared" si="42"/>
        <v>423M</v>
      </c>
      <c r="AC426" s="45">
        <f>_xll.qlCalendarAdvance(calendar,$AC$3,AB426,,,trigger)</f>
        <v>55155</v>
      </c>
      <c r="AD426" s="45">
        <f>_xll.qlInterestRateIndexMaturity($X$9,AC426,trigger)</f>
        <v>55337</v>
      </c>
      <c r="AE426" s="49">
        <f>_xll.qlTenorBasisValue($X$17,AC426,_xll.ohTrigger(trigger,$X$24))</f>
        <v>2.1693755190640789E-4</v>
      </c>
      <c r="AF426" s="49">
        <f>_xll.qlTenorBasisForwardRate($X$17,AC426,_xll.ohTrigger(trigger,$X$24))</f>
        <v>1.5320723009880938E-2</v>
      </c>
      <c r="AG426" s="49">
        <f>_xll.qlTenorBasisForwardRate2($X$17,AC426,AD426,_xll.ohTrigger(trigger,$X$24))</f>
        <v>1.5320723009880938E-2</v>
      </c>
      <c r="AH426" s="49">
        <f>_xll.qlIndexFixing($X$9,_xll.qlInterestRateIndexFixingDate($X$9,AC426,trigger),TRUE,trigger)</f>
        <v>1.5226065254654308E-2</v>
      </c>
      <c r="AI426" s="52">
        <f t="shared" si="38"/>
        <v>0.94657755226629225</v>
      </c>
      <c r="AJ426" s="52">
        <f t="shared" si="39"/>
        <v>0.99382158693388156</v>
      </c>
      <c r="BC426" s="45">
        <f>_xll.qlCalendarAdvance(calendar,BC425,"1D",,,trigger)</f>
        <v>42884</v>
      </c>
      <c r="BD426" s="49">
        <f>_xll.qlTenorBasisForwardRate($X$17,BC426,_xll.ohTrigger(trigger,$X$24))</f>
        <v>1.2711687195063688E-3</v>
      </c>
      <c r="BE426" s="49">
        <f>_xll.qlTenorBasisForwardRate($X$17,BC426,_xll.ohTrigger(trigger,$X$24))*_xll.qlInterpolationInterpolate($AJ$1,BC426,,trigger)</f>
        <v>1.2501768324486608E-3</v>
      </c>
      <c r="BF426" s="49">
        <f>_xll.qlIndexFixing($X$9,_xll.qlInterestRateIndexFixingDate($X$9,BC426,trigger),TRUE,trigger)</f>
        <v>1.2526471875842892E-3</v>
      </c>
      <c r="BG426" s="104">
        <f t="shared" si="40"/>
        <v>-0.18521531922079593</v>
      </c>
    </row>
    <row r="427" spans="27:59" x14ac:dyDescent="0.2">
      <c r="AA427" s="1">
        <f t="shared" si="41"/>
        <v>424</v>
      </c>
      <c r="AB427" s="44" t="str">
        <f t="shared" si="42"/>
        <v>424M</v>
      </c>
      <c r="AC427" s="45">
        <f>_xll.qlCalendarAdvance(calendar,$AC$3,AB427,,,trigger)</f>
        <v>55186</v>
      </c>
      <c r="AD427" s="45">
        <f>_xll.qlInterestRateIndexMaturity($X$9,AC427,trigger)</f>
        <v>55367</v>
      </c>
      <c r="AE427" s="49">
        <f>_xll.qlTenorBasisValue($X$17,AC427,_xll.ohTrigger(trigger,$X$24))</f>
        <v>2.163877686046166E-4</v>
      </c>
      <c r="AF427" s="49">
        <f>_xll.qlTenorBasisForwardRate($X$17,AC427,_xll.ohTrigger(trigger,$X$24))</f>
        <v>1.5300970368880258E-2</v>
      </c>
      <c r="AG427" s="49">
        <f>_xll.qlTenorBasisForwardRate2($X$17,AC427,AD427,_xll.ohTrigger(trigger,$X$24))</f>
        <v>1.5300970368880258E-2</v>
      </c>
      <c r="AH427" s="49">
        <f>_xll.qlIndexFixing($X$9,_xll.qlInterestRateIndexFixingDate($X$9,AC427,trigger),TRUE,trigger)</f>
        <v>1.5207254928986617E-2</v>
      </c>
      <c r="AI427" s="52">
        <f t="shared" si="38"/>
        <v>0.93715439893641772</v>
      </c>
      <c r="AJ427" s="52">
        <f t="shared" si="39"/>
        <v>0.99387519630230481</v>
      </c>
      <c r="BC427" s="45">
        <f>_xll.qlCalendarAdvance(calendar,BC426,"1D",,,trigger)</f>
        <v>42885</v>
      </c>
      <c r="BD427" s="49">
        <f>_xll.qlTenorBasisForwardRate($X$17,BC427,_xll.ohTrigger(trigger,$X$24))</f>
        <v>1.2759680928733556E-3</v>
      </c>
      <c r="BE427" s="49">
        <f>_xll.qlTenorBasisForwardRate($X$17,BC427,_xll.ohTrigger(trigger,$X$24))*_xll.qlInterpolationInterpolate($AJ$1,BC427,,trigger)</f>
        <v>1.2565119785251312E-3</v>
      </c>
      <c r="BF427" s="49">
        <f>_xll.qlIndexFixing($X$9,_xll.qlInterestRateIndexFixingDate($X$9,BC427,trigger),TRUE,trigger)</f>
        <v>1.2585672134068915E-3</v>
      </c>
      <c r="BG427" s="104">
        <f t="shared" si="40"/>
        <v>-0.17400879466464161</v>
      </c>
    </row>
    <row r="428" spans="27:59" x14ac:dyDescent="0.2">
      <c r="AA428" s="1">
        <f t="shared" si="41"/>
        <v>425</v>
      </c>
      <c r="AB428" s="44" t="str">
        <f t="shared" si="42"/>
        <v>425M</v>
      </c>
      <c r="AC428" s="45">
        <f>_xll.qlCalendarAdvance(calendar,$AC$3,AB428,,,trigger)</f>
        <v>55214</v>
      </c>
      <c r="AD428" s="45">
        <f>_xll.qlInterestRateIndexMaturity($X$9,AC428,trigger)</f>
        <v>55400</v>
      </c>
      <c r="AE428" s="49">
        <f>_xll.qlTenorBasisValue($X$17,AC428,_xll.ohTrigger(trigger,$X$24))</f>
        <v>2.1589773433675305E-4</v>
      </c>
      <c r="AF428" s="49">
        <f>_xll.qlTenorBasisForwardRate($X$17,AC428,_xll.ohTrigger(trigger,$X$24))</f>
        <v>1.5282476824773975E-2</v>
      </c>
      <c r="AG428" s="49">
        <f>_xll.qlTenorBasisForwardRate2($X$17,AC428,AD428,_xll.ohTrigger(trigger,$X$24))</f>
        <v>1.5282476824773975E-2</v>
      </c>
      <c r="AH428" s="49">
        <f>_xll.qlIndexFixing($X$9,_xll.qlInterestRateIndexFixingDate($X$9,AC428,trigger),TRUE,trigger)</f>
        <v>1.5190232851312617E-2</v>
      </c>
      <c r="AI428" s="52">
        <f t="shared" si="38"/>
        <v>0.92243973461357198</v>
      </c>
      <c r="AJ428" s="52">
        <f t="shared" si="39"/>
        <v>0.99396406914147428</v>
      </c>
      <c r="BC428" s="45">
        <f>_xll.qlCalendarAdvance(calendar,BC427,"1D",,,trigger)</f>
        <v>42886</v>
      </c>
      <c r="BD428" s="49">
        <f>_xll.qlTenorBasisForwardRate($X$17,BC428,_xll.ohTrigger(trigger,$X$24))</f>
        <v>1.2781269733934421E-3</v>
      </c>
      <c r="BE428" s="49">
        <f>_xll.qlTenorBasisForwardRate($X$17,BC428,_xll.ohTrigger(trigger,$X$24))*_xll.qlInterpolationInterpolate($AJ$1,BC428,,trigger)</f>
        <v>1.2602557015643323E-3</v>
      </c>
      <c r="BF428" s="49">
        <f>_xll.qlIndexFixing($X$9,_xll.qlInterestRateIndexFixingDate($X$9,BC428,trigger),TRUE,trigger)</f>
        <v>1.261527990460366E-3</v>
      </c>
      <c r="BG428" s="104">
        <f t="shared" si="40"/>
        <v>-0.16598982933076126</v>
      </c>
    </row>
    <row r="429" spans="27:59" x14ac:dyDescent="0.2">
      <c r="AA429" s="1">
        <f t="shared" si="41"/>
        <v>426</v>
      </c>
      <c r="AB429" s="44" t="str">
        <f t="shared" si="42"/>
        <v>426M</v>
      </c>
      <c r="AC429" s="45">
        <f>_xll.qlCalendarAdvance(calendar,$AC$3,AB429,,,trigger)</f>
        <v>55247</v>
      </c>
      <c r="AD429" s="45">
        <f>_xll.qlInterestRateIndexMaturity($X$9,AC429,trigger)</f>
        <v>55430</v>
      </c>
      <c r="AE429" s="49">
        <f>_xll.qlTenorBasisValue($X$17,AC429,_xll.ohTrigger(trigger,$X$24))</f>
        <v>2.1532806295031061E-4</v>
      </c>
      <c r="AF429" s="49">
        <f>_xll.qlTenorBasisForwardRate($X$17,AC429,_xll.ohTrigger(trigger,$X$24))</f>
        <v>1.5260164393482507E-2</v>
      </c>
      <c r="AG429" s="49">
        <f>_xll.qlTenorBasisForwardRate2($X$17,AC429,AD429,_xll.ohTrigger(trigger,$X$24))</f>
        <v>1.5260164393482507E-2</v>
      </c>
      <c r="AH429" s="49">
        <f>_xll.qlIndexFixing($X$9,_xll.qlInterestRateIndexFixingDate($X$9,AC429,trigger),TRUE,trigger)</f>
        <v>1.5169932552049986E-2</v>
      </c>
      <c r="AI429" s="52">
        <f t="shared" si="38"/>
        <v>0.90231841432520521</v>
      </c>
      <c r="AJ429" s="52">
        <f t="shared" si="39"/>
        <v>0.9940870989914723</v>
      </c>
      <c r="BC429" s="45">
        <f>_xll.qlCalendarAdvance(calendar,BC428,"1D",,,trigger)</f>
        <v>42887</v>
      </c>
      <c r="BD429" s="49">
        <f>_xll.qlTenorBasisForwardRate($X$17,BC429,_xll.ohTrigger(trigger,$X$24))</f>
        <v>1.2829465589297893E-3</v>
      </c>
      <c r="BE429" s="49">
        <f>_xll.qlTenorBasisForwardRate($X$17,BC429,_xll.ohTrigger(trigger,$X$24))*_xll.qlInterpolationInterpolate($AJ$1,BC429,,trigger)</f>
        <v>1.2666317594418504E-3</v>
      </c>
      <c r="BF429" s="49">
        <f>_xll.qlIndexFixing($X$9,_xll.qlInterestRateIndexFixingDate($X$9,BC429,trigger),TRUE,trigger)</f>
        <v>1.2671551596792634E-3</v>
      </c>
      <c r="BG429" s="104">
        <f t="shared" si="40"/>
        <v>-0.15791399250525895</v>
      </c>
    </row>
    <row r="430" spans="27:59" x14ac:dyDescent="0.2">
      <c r="AA430" s="1">
        <f t="shared" si="41"/>
        <v>427</v>
      </c>
      <c r="AB430" s="44" t="str">
        <f t="shared" si="42"/>
        <v>427M</v>
      </c>
      <c r="AC430" s="45">
        <f>_xll.qlCalendarAdvance(calendar,$AC$3,AB430,,,trigger)</f>
        <v>55275</v>
      </c>
      <c r="AD430" s="45">
        <f>_xll.qlInterestRateIndexMaturity($X$9,AC430,trigger)</f>
        <v>55459</v>
      </c>
      <c r="AE430" s="49">
        <f>_xll.qlTenorBasisValue($X$17,AC430,_xll.ohTrigger(trigger,$X$24))</f>
        <v>2.1485129679715487E-4</v>
      </c>
      <c r="AF430" s="49">
        <f>_xll.qlTenorBasisForwardRate($X$17,AC430,_xll.ohTrigger(trigger,$X$24))</f>
        <v>1.5240566507593192E-2</v>
      </c>
      <c r="AG430" s="49">
        <f>_xll.qlTenorBasisForwardRate2($X$17,AC430,AD430,_xll.ohTrigger(trigger,$X$24))</f>
        <v>1.5240566507593192E-2</v>
      </c>
      <c r="AH430" s="49">
        <f>_xll.qlIndexFixing($X$9,_xll.qlInterestRateIndexFixingDate($X$9,AC430,trigger),TRUE,trigger)</f>
        <v>1.5152634315267864E-2</v>
      </c>
      <c r="AI430" s="52">
        <f t="shared" si="38"/>
        <v>0.87932192325328173</v>
      </c>
      <c r="AJ430" s="52">
        <f t="shared" si="39"/>
        <v>0.99423038557775933</v>
      </c>
      <c r="BC430" s="45">
        <f>_xll.qlCalendarAdvance(calendar,BC429,"1D",,,trigger)</f>
        <v>42888</v>
      </c>
      <c r="BD430" s="49">
        <f>_xll.qlTenorBasisForwardRate($X$17,BC430,_xll.ohTrigger(trigger,$X$24))</f>
        <v>1.2931144336935608E-3</v>
      </c>
      <c r="BE430" s="49">
        <f>_xll.qlTenorBasisForwardRate($X$17,BC430,_xll.ohTrigger(trigger,$X$24))*_xll.qlInterpolationInterpolate($AJ$1,BC430,,trigger)</f>
        <v>1.2783070642047342E-3</v>
      </c>
      <c r="BF430" s="49">
        <f>_xll.qlIndexFixing($X$9,_xll.qlInterestRateIndexFixingDate($X$9,BC430,trigger),TRUE,trigger)</f>
        <v>1.2783070642047342E-3</v>
      </c>
      <c r="BG430" s="104">
        <f t="shared" si="40"/>
        <v>-0.14807369488826616</v>
      </c>
    </row>
    <row r="431" spans="27:59" x14ac:dyDescent="0.2">
      <c r="AA431" s="1">
        <f t="shared" si="41"/>
        <v>428</v>
      </c>
      <c r="AB431" s="44" t="str">
        <f t="shared" si="42"/>
        <v>428M</v>
      </c>
      <c r="AC431" s="45">
        <f>_xll.qlCalendarAdvance(calendar,$AC$3,AB431,,,trigger)</f>
        <v>55306</v>
      </c>
      <c r="AD431" s="45">
        <f>_xll.qlInterestRateIndexMaturity($X$9,AC431,trigger)</f>
        <v>55491</v>
      </c>
      <c r="AE431" s="49">
        <f>_xll.qlTenorBasisValue($X$17,AC431,_xll.ohTrigger(trigger,$X$24))</f>
        <v>2.1433041358418365E-4</v>
      </c>
      <c r="AF431" s="49">
        <f>_xll.qlTenorBasisForwardRate($X$17,AC431,_xll.ohTrigger(trigger,$X$24))</f>
        <v>1.5218238474698706E-2</v>
      </c>
      <c r="AG431" s="49">
        <f>_xll.qlTenorBasisForwardRate2($X$17,AC431,AD431,_xll.ohTrigger(trigger,$X$24))</f>
        <v>1.5218238474698706E-2</v>
      </c>
      <c r="AH431" s="49">
        <f>_xll.qlIndexFixing($X$9,_xll.qlInterestRateIndexFixingDate($X$9,AC431,trigger),TRUE,trigger)</f>
        <v>1.5133359151784905E-2</v>
      </c>
      <c r="AI431" s="52">
        <f t="shared" si="38"/>
        <v>0.84879322913801114</v>
      </c>
      <c r="AJ431" s="52">
        <f t="shared" si="39"/>
        <v>0.99442252642742335</v>
      </c>
      <c r="BC431" s="45">
        <f>_xll.qlCalendarAdvance(calendar,BC430,"1D",,,trigger)</f>
        <v>42891</v>
      </c>
      <c r="BD431" s="49">
        <f>_xll.qlTenorBasisForwardRate($X$17,BC431,_xll.ohTrigger(trigger,$X$24))</f>
        <v>1.30235707825236E-3</v>
      </c>
      <c r="BE431" s="49">
        <f>_xll.qlTenorBasisForwardRate($X$17,BC431,_xll.ohTrigger(trigger,$X$24))*_xll.qlInterpolationInterpolate($AJ$1,BC431,,trigger)</f>
        <v>1.2853659366883355E-3</v>
      </c>
      <c r="BF431" s="49">
        <f>_xll.qlIndexFixing($X$9,_xll.qlInterestRateIndexFixingDate($X$9,BC431,trigger),TRUE,trigger)</f>
        <v>1.2880095924404846E-3</v>
      </c>
      <c r="BG431" s="104">
        <f t="shared" si="40"/>
        <v>-0.14347485811875377</v>
      </c>
    </row>
    <row r="432" spans="27:59" x14ac:dyDescent="0.2">
      <c r="AA432" s="1">
        <f t="shared" si="41"/>
        <v>429</v>
      </c>
      <c r="AB432" s="44" t="str">
        <f t="shared" si="42"/>
        <v>429M</v>
      </c>
      <c r="AC432" s="45">
        <f>_xll.qlCalendarAdvance(calendar,$AC$3,AB432,,,trigger)</f>
        <v>55337</v>
      </c>
      <c r="AD432" s="45">
        <f>_xll.qlInterestRateIndexMaturity($X$9,AC432,trigger)</f>
        <v>55521</v>
      </c>
      <c r="AE432" s="49">
        <f>_xll.qlTenorBasisValue($X$17,AC432,_xll.ohTrigger(trigger,$X$24))</f>
        <v>2.1381675482974068E-4</v>
      </c>
      <c r="AF432" s="49">
        <f>_xll.qlTenorBasisForwardRate($X$17,AC432,_xll.ohTrigger(trigger,$X$24))</f>
        <v>1.5195375185254578E-2</v>
      </c>
      <c r="AG432" s="49">
        <f>_xll.qlTenorBasisForwardRate2($X$17,AC432,AD432,_xll.ohTrigger(trigger,$X$24))</f>
        <v>1.5195375185254578E-2</v>
      </c>
      <c r="AH432" s="49">
        <f>_xll.qlIndexFixing($X$9,_xll.qlInterestRateIndexFixingDate($X$9,AC432,trigger),TRUE,trigger)</f>
        <v>1.5113954137560537E-2</v>
      </c>
      <c r="AI432" s="52">
        <f t="shared" si="38"/>
        <v>0.81421047694041349</v>
      </c>
      <c r="AJ432" s="52">
        <f t="shared" si="39"/>
        <v>0.99464172179354604</v>
      </c>
      <c r="BC432" s="45">
        <f>_xll.qlCalendarAdvance(calendar,BC431,"1D",,,trigger)</f>
        <v>42892</v>
      </c>
      <c r="BD432" s="49">
        <f>_xll.qlTenorBasisForwardRate($X$17,BC432,_xll.ohTrigger(trigger,$X$24))</f>
        <v>1.3072427814010759E-3</v>
      </c>
      <c r="BE432" s="49">
        <f>_xll.qlTenorBasisForwardRate($X$17,BC432,_xll.ohTrigger(trigger,$X$24))*_xll.qlInterpolationInterpolate($AJ$1,BC432,,trigger)</f>
        <v>1.2894926552752192E-3</v>
      </c>
      <c r="BF432" s="49">
        <f>_xll.qlIndexFixing($X$9,_xll.qlInterestRateIndexFixingDate($X$9,BC432,trigger),TRUE,trigger)</f>
        <v>1.2928337025167002E-3</v>
      </c>
      <c r="BG432" s="104">
        <f t="shared" si="40"/>
        <v>-0.14409078884375762</v>
      </c>
    </row>
    <row r="433" spans="27:59" x14ac:dyDescent="0.2">
      <c r="AA433" s="1">
        <f t="shared" si="41"/>
        <v>430</v>
      </c>
      <c r="AB433" s="44" t="str">
        <f t="shared" si="42"/>
        <v>430M</v>
      </c>
      <c r="AC433" s="45">
        <f>_xll.qlCalendarAdvance(calendar,$AC$3,AB433,,,trigger)</f>
        <v>55367</v>
      </c>
      <c r="AD433" s="45">
        <f>_xll.qlInterestRateIndexMaturity($X$9,AC433,trigger)</f>
        <v>55551</v>
      </c>
      <c r="AE433" s="49">
        <f>_xll.qlTenorBasisValue($X$17,AC433,_xll.ohTrigger(trigger,$X$24))</f>
        <v>2.1332645329478399E-4</v>
      </c>
      <c r="AF433" s="49">
        <f>_xll.qlTenorBasisForwardRate($X$17,AC433,_xll.ohTrigger(trigger,$X$24))</f>
        <v>1.5172584611327814E-2</v>
      </c>
      <c r="AG433" s="49">
        <f>_xll.qlTenorBasisForwardRate2($X$17,AC433,AD433,_xll.ohTrigger(trigger,$X$24))</f>
        <v>1.5172584611327814E-2</v>
      </c>
      <c r="AH433" s="49">
        <f>_xll.qlIndexFixing($X$9,_xll.qlInterestRateIndexFixingDate($X$9,AC433,trigger),TRUE,trigger)</f>
        <v>1.5095061019471404E-2</v>
      </c>
      <c r="AI433" s="52">
        <f t="shared" si="38"/>
        <v>0.77523591856410579</v>
      </c>
      <c r="AJ433" s="52">
        <f t="shared" si="39"/>
        <v>0.99489054806136779</v>
      </c>
      <c r="BC433" s="45">
        <f>_xll.qlCalendarAdvance(calendar,BC432,"1D",,,trigger)</f>
        <v>42893</v>
      </c>
      <c r="BD433" s="49">
        <f>_xll.qlTenorBasisForwardRate($X$17,BC433,_xll.ohTrigger(trigger,$X$24))</f>
        <v>1.3121417254807663E-3</v>
      </c>
      <c r="BE433" s="49">
        <f>_xll.qlTenorBasisForwardRate($X$17,BC433,_xll.ohTrigger(trigger,$X$24))*_xll.qlInterpolationInterpolate($AJ$1,BC433,,trigger)</f>
        <v>1.2936272311410899E-3</v>
      </c>
      <c r="BF433" s="49">
        <f>_xll.qlIndexFixing($X$9,_xll.qlInterestRateIndexFixingDate($X$9,BC433,trigger),TRUE,trigger)</f>
        <v>1.2975210844013057E-3</v>
      </c>
      <c r="BG433" s="104">
        <f t="shared" si="40"/>
        <v>-0.14620641079460694</v>
      </c>
    </row>
    <row r="434" spans="27:59" x14ac:dyDescent="0.2">
      <c r="AA434" s="1">
        <f t="shared" si="41"/>
        <v>431</v>
      </c>
      <c r="AB434" s="44" t="str">
        <f t="shared" si="42"/>
        <v>431M</v>
      </c>
      <c r="AC434" s="45">
        <f>_xll.qlCalendarAdvance(calendar,$AC$3,AB434,,,trigger)</f>
        <v>55400</v>
      </c>
      <c r="AD434" s="45">
        <f>_xll.qlInterestRateIndexMaturity($X$9,AC434,trigger)</f>
        <v>55582</v>
      </c>
      <c r="AE434" s="49">
        <f>_xll.qlTenorBasisValue($X$17,AC434,_xll.ohTrigger(trigger,$X$24))</f>
        <v>2.1279472839018739E-4</v>
      </c>
      <c r="AF434" s="49">
        <f>_xll.qlTenorBasisForwardRate($X$17,AC434,_xll.ohTrigger(trigger,$X$24))</f>
        <v>1.5146995223285734E-2</v>
      </c>
      <c r="AG434" s="49">
        <f>_xll.qlTenorBasisForwardRate2($X$17,AC434,AD434,_xll.ohTrigger(trigger,$X$24))</f>
        <v>1.5146995223285734E-2</v>
      </c>
      <c r="AH434" s="49">
        <f>_xll.qlIndexFixing($X$9,_xll.qlInterestRateIndexFixingDate($X$9,AC434,trigger),TRUE,trigger)</f>
        <v>1.507415550080398E-2</v>
      </c>
      <c r="AI434" s="52">
        <f t="shared" si="38"/>
        <v>0.72839722481753133</v>
      </c>
      <c r="AJ434" s="52">
        <f t="shared" si="39"/>
        <v>0.99519114376098994</v>
      </c>
      <c r="BC434" s="45">
        <f>_xll.qlCalendarAdvance(calendar,BC433,"1D",,,trigger)</f>
        <v>42894</v>
      </c>
      <c r="BD434" s="49">
        <f>_xll.qlTenorBasisForwardRate($X$17,BC434,_xll.ohTrigger(trigger,$X$24))</f>
        <v>1.3170539162961872E-3</v>
      </c>
      <c r="BE434" s="49">
        <f>_xll.qlTenorBasisForwardRate($X$17,BC434,_xll.ohTrigger(trigger,$X$24))*_xll.qlInterpolationInterpolate($AJ$1,BC434,,trigger)</f>
        <v>1.297769648879556E-3</v>
      </c>
      <c r="BF434" s="49">
        <f>_xll.qlIndexFixing($X$9,_xll.qlInterestRateIndexFixingDate($X$9,BC434,trigger),TRUE,trigger)</f>
        <v>1.3020814627534118E-3</v>
      </c>
      <c r="BG434" s="104">
        <f t="shared" si="40"/>
        <v>-0.14972453542775416</v>
      </c>
    </row>
    <row r="435" spans="27:59" x14ac:dyDescent="0.2">
      <c r="AA435" s="1">
        <f t="shared" si="41"/>
        <v>432</v>
      </c>
      <c r="AB435" s="44" t="str">
        <f t="shared" si="42"/>
        <v>432M</v>
      </c>
      <c r="AC435" s="45">
        <f>_xll.qlCalendarAdvance(calendar,$AC$3,AB435,,,trigger)</f>
        <v>55428</v>
      </c>
      <c r="AD435" s="45">
        <f>_xll.qlInterestRateIndexMaturity($X$9,AC435,trigger)</f>
        <v>55611</v>
      </c>
      <c r="AE435" s="49">
        <f>_xll.qlTenorBasisValue($X$17,AC435,_xll.ohTrigger(trigger,$X$24))</f>
        <v>2.1234973524880961E-4</v>
      </c>
      <c r="AF435" s="49">
        <f>_xll.qlTenorBasisForwardRate($X$17,AC435,_xll.ohTrigger(trigger,$X$24))</f>
        <v>1.5124483996538606E-2</v>
      </c>
      <c r="AG435" s="49">
        <f>_xll.qlTenorBasisForwardRate2($X$17,AC435,AD435,_xll.ohTrigger(trigger,$X$24))</f>
        <v>1.5124483996538606E-2</v>
      </c>
      <c r="AH435" s="49">
        <f>_xll.qlIndexFixing($X$9,_xll.qlInterestRateIndexFixingDate($X$9,AC435,trigger),TRUE,trigger)</f>
        <v>1.5056296886170507E-2</v>
      </c>
      <c r="AI435" s="52">
        <f t="shared" si="38"/>
        <v>0.68187110368099146</v>
      </c>
      <c r="AJ435" s="52">
        <f t="shared" si="39"/>
        <v>0.99549160748996768</v>
      </c>
      <c r="BC435" s="45">
        <f>_xll.qlCalendarAdvance(calendar,BC434,"1D",,,trigger)</f>
        <v>42895</v>
      </c>
      <c r="BD435" s="49">
        <f>_xll.qlTenorBasisForwardRate($X$17,BC435,_xll.ohTrigger(trigger,$X$24))</f>
        <v>1.3273969653948021E-3</v>
      </c>
      <c r="BE435" s="49">
        <f>_xll.qlTenorBasisForwardRate($X$17,BC435,_xll.ohTrigger(trigger,$X$24))*_xll.qlInterpolationInterpolate($AJ$1,BC435,,trigger)</f>
        <v>1.30725529308229E-3</v>
      </c>
      <c r="BF435" s="49">
        <f>_xll.qlIndexFixing($X$9,_xll.qlInterestRateIndexFixingDate($X$9,BC435,trigger),TRUE,trigger)</f>
        <v>1.3123818443071325E-3</v>
      </c>
      <c r="BG435" s="104">
        <f t="shared" si="40"/>
        <v>-0.15015121087669572</v>
      </c>
    </row>
    <row r="436" spans="27:59" x14ac:dyDescent="0.2">
      <c r="AA436" s="1">
        <f t="shared" si="41"/>
        <v>433</v>
      </c>
      <c r="AB436" s="44" t="str">
        <f t="shared" si="42"/>
        <v>433M</v>
      </c>
      <c r="AC436" s="45">
        <f>_xll.qlCalendarAdvance(calendar,$AC$3,AB436,,,trigger)</f>
        <v>55459</v>
      </c>
      <c r="AD436" s="45">
        <f>_xll.qlInterestRateIndexMaturity($X$9,AC436,trigger)</f>
        <v>55641</v>
      </c>
      <c r="AE436" s="49">
        <f>_xll.qlTenorBasisValue($X$17,AC436,_xll.ohTrigger(trigger,$X$24))</f>
        <v>2.118635809482381E-4</v>
      </c>
      <c r="AF436" s="49">
        <f>_xll.qlTenorBasisForwardRate($X$17,AC436,_xll.ohTrigger(trigger,$X$24))</f>
        <v>1.5099155619371387E-2</v>
      </c>
      <c r="AG436" s="49">
        <f>_xll.qlTenorBasisForwardRate2($X$17,AC436,AD436,_xll.ohTrigger(trigger,$X$24))</f>
        <v>1.5099155619371387E-2</v>
      </c>
      <c r="AH436" s="49">
        <f>_xll.qlIndexFixing($X$9,_xll.qlInterestRateIndexFixingDate($X$9,AC436,trigger),TRUE,trigger)</f>
        <v>1.5036423627155595E-2</v>
      </c>
      <c r="AI436" s="52">
        <f t="shared" si="38"/>
        <v>0.62731992215792065</v>
      </c>
      <c r="AJ436" s="52">
        <f t="shared" si="39"/>
        <v>0.99584533110346185</v>
      </c>
      <c r="BC436" s="45">
        <f>_xll.qlCalendarAdvance(calendar,BC435,"1D",,,trigger)</f>
        <v>42898</v>
      </c>
      <c r="BD436" s="49">
        <f>_xll.qlTenorBasisForwardRate($X$17,BC436,_xll.ohTrigger(trigger,$X$24))</f>
        <v>1.3368352629216115E-3</v>
      </c>
      <c r="BE436" s="49">
        <f>_xll.qlTenorBasisForwardRate($X$17,BC436,_xll.ohTrigger(trigger,$X$24))*_xll.qlInterpolationInterpolate($AJ$1,BC436,,trigger)</f>
        <v>1.314417429912158E-3</v>
      </c>
      <c r="BF436" s="49">
        <f>_xll.qlIndexFixing($X$9,_xll.qlInterestRateIndexFixingDate($X$9,BC436,trigger),TRUE,trigger)</f>
        <v>1.3192474379411648E-3</v>
      </c>
      <c r="BG436" s="104">
        <f t="shared" si="40"/>
        <v>-0.17587824980446701</v>
      </c>
    </row>
    <row r="437" spans="27:59" x14ac:dyDescent="0.2">
      <c r="AA437" s="1">
        <f t="shared" si="41"/>
        <v>434</v>
      </c>
      <c r="AB437" s="44" t="str">
        <f t="shared" si="42"/>
        <v>434M</v>
      </c>
      <c r="AC437" s="45">
        <f>_xll.qlCalendarAdvance(calendar,$AC$3,AB437,,,trigger)</f>
        <v>55491</v>
      </c>
      <c r="AD437" s="45">
        <f>_xll.qlInterestRateIndexMaturity($X$9,AC437,trigger)</f>
        <v>55674</v>
      </c>
      <c r="AE437" s="49">
        <f>_xll.qlTenorBasisValue($X$17,AC437,_xll.ohTrigger(trigger,$X$24))</f>
        <v>2.1136883288664561E-4</v>
      </c>
      <c r="AF437" s="49">
        <f>_xll.qlTenorBasisForwardRate($X$17,AC437,_xll.ohTrigger(trigger,$X$24))</f>
        <v>1.5072112108646393E-2</v>
      </c>
      <c r="AG437" s="49">
        <f>_xll.qlTenorBasisForwardRate2($X$17,AC437,AD437,_xll.ohTrigger(trigger,$X$24))</f>
        <v>1.5072112108646393E-2</v>
      </c>
      <c r="AH437" s="49">
        <f>_xll.qlIndexFixing($X$9,_xll.qlInterestRateIndexFixingDate($X$9,AC437,trigger),TRUE,trigger)</f>
        <v>1.5015758958707583E-2</v>
      </c>
      <c r="AI437" s="52">
        <f t="shared" si="38"/>
        <v>0.56353149938809932</v>
      </c>
      <c r="AJ437" s="52">
        <f t="shared" si="39"/>
        <v>0.99626109801117513</v>
      </c>
      <c r="BC437" s="45">
        <f>_xll.qlCalendarAdvance(calendar,BC436,"1D",,,trigger)</f>
        <v>42899</v>
      </c>
      <c r="BD437" s="49">
        <f>_xll.qlTenorBasisForwardRate($X$17,BC437,_xll.ohTrigger(trigger,$X$24))</f>
        <v>1.3418137744166906E-3</v>
      </c>
      <c r="BE437" s="49">
        <f>_xll.qlTenorBasisForwardRate($X$17,BC437,_xll.ohTrigger(trigger,$X$24))*_xll.qlInterpolationInterpolate($AJ$1,BC437,,trigger)</f>
        <v>1.3185988254164626E-3</v>
      </c>
      <c r="BF437" s="49">
        <f>_xll.qlIndexFixing($X$9,_xll.qlInterestRateIndexFixingDate($X$9,BC437,trigger),TRUE,trigger)</f>
        <v>1.3233186723644124E-3</v>
      </c>
      <c r="BG437" s="104">
        <f t="shared" si="40"/>
        <v>-0.18495102052278187</v>
      </c>
    </row>
    <row r="438" spans="27:59" x14ac:dyDescent="0.2">
      <c r="AA438" s="1">
        <f t="shared" si="41"/>
        <v>435</v>
      </c>
      <c r="AB438" s="44" t="str">
        <f t="shared" si="42"/>
        <v>435M</v>
      </c>
      <c r="AC438" s="45">
        <f>_xll.qlCalendarAdvance(calendar,$AC$3,AB438,,,trigger)</f>
        <v>55520</v>
      </c>
      <c r="AD438" s="45">
        <f>_xll.qlInterestRateIndexMaturity($X$9,AC438,trigger)</f>
        <v>55702</v>
      </c>
      <c r="AE438" s="49">
        <f>_xll.qlTenorBasisValue($X$17,AC438,_xll.ohTrigger(trigger,$X$24))</f>
        <v>2.1092660495233958E-4</v>
      </c>
      <c r="AF438" s="49">
        <f>_xll.qlTenorBasisForwardRate($X$17,AC438,_xll.ohTrigger(trigger,$X$24))</f>
        <v>1.5047243303743671E-2</v>
      </c>
      <c r="AG438" s="49">
        <f>_xll.qlTenorBasisForwardRate2($X$17,AC438,AD438,_xll.ohTrigger(trigger,$X$24))</f>
        <v>1.5047243303743671E-2</v>
      </c>
      <c r="AH438" s="49">
        <f>_xll.qlIndexFixing($X$9,_xll.qlInterestRateIndexFixingDate($X$9,AC438,trigger),TRUE,trigger)</f>
        <v>1.4996943619973016E-2</v>
      </c>
      <c r="AI438" s="52">
        <f t="shared" si="38"/>
        <v>0.50299683770654857</v>
      </c>
      <c r="AJ438" s="52">
        <f t="shared" si="39"/>
        <v>0.99665721602586566</v>
      </c>
      <c r="BC438" s="45">
        <f>_xll.qlCalendarAdvance(calendar,BC437,"1D",,,trigger)</f>
        <v>42900</v>
      </c>
      <c r="BD438" s="49">
        <f>_xll.qlTenorBasisForwardRate($X$17,BC438,_xll.ohTrigger(trigger,$X$24))</f>
        <v>1.3468055674423992E-3</v>
      </c>
      <c r="BE438" s="49">
        <f>_xll.qlTenorBasisForwardRate($X$17,BC438,_xll.ohTrigger(trigger,$X$24))*_xll.qlInterpolationInterpolate($AJ$1,BC438,,trigger)</f>
        <v>1.3227879700627308E-3</v>
      </c>
      <c r="BF438" s="49">
        <f>_xll.qlIndexFixing($X$9,_xll.qlInterestRateIndexFixingDate($X$9,BC438,trigger),TRUE,trigger)</f>
        <v>1.3273212534462874E-3</v>
      </c>
      <c r="BG438" s="104">
        <f t="shared" si="40"/>
        <v>-0.19484313996111832</v>
      </c>
    </row>
    <row r="439" spans="27:59" x14ac:dyDescent="0.2">
      <c r="AA439" s="1">
        <f t="shared" si="41"/>
        <v>436</v>
      </c>
      <c r="AB439" s="44" t="str">
        <f t="shared" si="42"/>
        <v>436M</v>
      </c>
      <c r="AC439" s="45">
        <f>_xll.qlCalendarAdvance(calendar,$AC$3,AB439,,,trigger)</f>
        <v>55551</v>
      </c>
      <c r="AD439" s="45">
        <f>_xll.qlInterestRateIndexMaturity($X$9,AC439,trigger)</f>
        <v>55733</v>
      </c>
      <c r="AE439" s="49">
        <f>_xll.qlTenorBasisValue($X$17,AC439,_xll.ohTrigger(trigger,$X$24))</f>
        <v>2.1046024596443837E-4</v>
      </c>
      <c r="AF439" s="49">
        <f>_xll.qlTenorBasisForwardRate($X$17,AC439,_xll.ohTrigger(trigger,$X$24))</f>
        <v>1.5019906515305482E-2</v>
      </c>
      <c r="AG439" s="49">
        <f>_xll.qlTenorBasisForwardRate2($X$17,AC439,AD439,_xll.ohTrigger(trigger,$X$24))</f>
        <v>1.5019906515305482E-2</v>
      </c>
      <c r="AH439" s="49">
        <f>_xll.qlIndexFixing($X$9,_xll.qlInterestRateIndexFixingDate($X$9,AC439,trigger),TRUE,trigger)</f>
        <v>1.4976697254239182E-2</v>
      </c>
      <c r="AI439" s="52">
        <f t="shared" si="38"/>
        <v>0.43209261066299437</v>
      </c>
      <c r="AJ439" s="52">
        <f t="shared" si="39"/>
        <v>0.99712320039926561</v>
      </c>
      <c r="BC439" s="45">
        <f>_xll.qlCalendarAdvance(calendar,BC438,"1D",,,trigger)</f>
        <v>42901</v>
      </c>
      <c r="BD439" s="49">
        <f>_xll.qlTenorBasisForwardRate($X$17,BC439,_xll.ohTrigger(trigger,$X$24))</f>
        <v>1.3518106477969406E-3</v>
      </c>
      <c r="BE439" s="49">
        <f>_xll.qlTenorBasisForwardRate($X$17,BC439,_xll.ohTrigger(trigger,$X$24))*_xll.qlInterpolationInterpolate($AJ$1,BC439,,trigger)</f>
        <v>1.3269848483517515E-3</v>
      </c>
      <c r="BF439" s="49">
        <f>_xll.qlIndexFixing($X$9,_xll.qlInterestRateIndexFixingDate($X$9,BC439,trigger),TRUE,trigger)</f>
        <v>1.3312649065482898E-3</v>
      </c>
      <c r="BG439" s="104">
        <f t="shared" si="40"/>
        <v>-0.20545741248650853</v>
      </c>
    </row>
    <row r="440" spans="27:59" x14ac:dyDescent="0.2">
      <c r="AA440" s="1">
        <f t="shared" si="41"/>
        <v>437</v>
      </c>
      <c r="AB440" s="44" t="str">
        <f t="shared" si="42"/>
        <v>437M</v>
      </c>
      <c r="AC440" s="45">
        <f>_xll.qlCalendarAdvance(calendar,$AC$3,AB440,,,trigger)</f>
        <v>55582</v>
      </c>
      <c r="AD440" s="45">
        <f>_xll.qlInterestRateIndexMaturity($X$9,AC440,trigger)</f>
        <v>55766</v>
      </c>
      <c r="AE440" s="49">
        <f>_xll.qlTenorBasisValue($X$17,AC440,_xll.ohTrigger(trigger,$X$24))</f>
        <v>2.1000038006794633E-4</v>
      </c>
      <c r="AF440" s="49">
        <f>_xll.qlTenorBasisForwardRate($X$17,AC440,_xll.ohTrigger(trigger,$X$24))</f>
        <v>1.4991614910293164E-2</v>
      </c>
      <c r="AG440" s="49">
        <f>_xll.qlTenorBasisForwardRate2($X$17,AC440,AD440,_xll.ohTrigger(trigger,$X$24))</f>
        <v>1.4991614910293164E-2</v>
      </c>
      <c r="AH440" s="49">
        <f>_xll.qlIndexFixing($X$9,_xll.qlInterestRateIndexFixingDate($X$9,AC440,trigger),TRUE,trigger)</f>
        <v>1.4956284453073346E-2</v>
      </c>
      <c r="AI440" s="52">
        <f t="shared" si="38"/>
        <v>0.35330457219817646</v>
      </c>
      <c r="AJ440" s="52">
        <f t="shared" si="39"/>
        <v>0.99764331878645307</v>
      </c>
      <c r="BC440" s="45">
        <f>_xll.qlCalendarAdvance(calendar,BC439,"1D",,,trigger)</f>
        <v>42902</v>
      </c>
      <c r="BD440" s="49">
        <f>_xll.qlTenorBasisForwardRate($X$17,BC440,_xll.ohTrigger(trigger,$X$24))</f>
        <v>1.3623251982525862E-3</v>
      </c>
      <c r="BE440" s="49">
        <f>_xll.qlTenorBasisForwardRate($X$17,BC440,_xll.ohTrigger(trigger,$X$24))*_xll.qlInterpolationInterpolate($AJ$1,BC440,,trigger)</f>
        <v>1.3365817621971941E-3</v>
      </c>
      <c r="BF440" s="49">
        <f>_xll.qlIndexFixing($X$9,_xll.qlInterestRateIndexFixingDate($X$9,BC440,trigger),TRUE,trigger)</f>
        <v>1.3412441803431051E-3</v>
      </c>
      <c r="BG440" s="104">
        <f t="shared" si="40"/>
        <v>-0.21081017909481023</v>
      </c>
    </row>
    <row r="441" spans="27:59" x14ac:dyDescent="0.2">
      <c r="AA441" s="1">
        <f t="shared" si="41"/>
        <v>438</v>
      </c>
      <c r="AB441" s="44" t="str">
        <f t="shared" si="42"/>
        <v>438M</v>
      </c>
      <c r="AC441" s="45">
        <f>_xll.qlCalendarAdvance(calendar,$AC$3,AB441,,,trigger)</f>
        <v>55611</v>
      </c>
      <c r="AD441" s="45">
        <f>_xll.qlInterestRateIndexMaturity($X$9,AC441,trigger)</f>
        <v>55794</v>
      </c>
      <c r="AE441" s="49">
        <f>_xll.qlTenorBasisValue($X$17,AC441,_xll.ohTrigger(trigger,$X$24))</f>
        <v>2.095759837663362E-4</v>
      </c>
      <c r="AF441" s="49">
        <f>_xll.qlTenorBasisForwardRate($X$17,AC441,_xll.ohTrigger(trigger,$X$24))</f>
        <v>1.4965001559110555E-2</v>
      </c>
      <c r="AG441" s="49">
        <f>_xll.qlTenorBasisForwardRate2($X$17,AC441,AD441,_xll.ohTrigger(trigger,$X$24))</f>
        <v>1.4965001559110555E-2</v>
      </c>
      <c r="AH441" s="49">
        <f>_xll.qlIndexFixing($X$9,_xll.qlInterestRateIndexFixingDate($X$9,AC441,trigger),TRUE,trigger)</f>
        <v>1.4937136622050727E-2</v>
      </c>
      <c r="AI441" s="52">
        <f t="shared" si="38"/>
        <v>0.2786493705982801</v>
      </c>
      <c r="AJ441" s="52">
        <f t="shared" si="39"/>
        <v>0.99813799303997641</v>
      </c>
      <c r="BC441" s="45">
        <f>_xll.qlCalendarAdvance(calendar,BC440,"1D",,,trigger)</f>
        <v>42905</v>
      </c>
      <c r="BD441" s="49">
        <f>_xll.qlTenorBasisForwardRate($X$17,BC441,_xll.ohTrigger(trigger,$X$24))</f>
        <v>1.3719639584102818E-3</v>
      </c>
      <c r="BE441" s="49">
        <f>_xll.qlTenorBasisForwardRate($X$17,BC441,_xll.ohTrigger(trigger,$X$24))*_xll.qlInterpolationInterpolate($AJ$1,BC441,,trigger)</f>
        <v>1.3438493874633711E-3</v>
      </c>
      <c r="BF441" s="49">
        <f>_xll.qlIndexFixing($X$9,_xll.qlInterestRateIndexFixingDate($X$9,BC441,trigger),TRUE,trigger)</f>
        <v>1.3466447492386181E-3</v>
      </c>
      <c r="BG441" s="104">
        <f t="shared" si="40"/>
        <v>-0.25319209171663704</v>
      </c>
    </row>
    <row r="442" spans="27:59" x14ac:dyDescent="0.2">
      <c r="AA442" s="1">
        <f t="shared" si="41"/>
        <v>439</v>
      </c>
      <c r="AB442" s="44" t="str">
        <f t="shared" si="42"/>
        <v>439M</v>
      </c>
      <c r="AC442" s="45">
        <f>_xll.qlCalendarAdvance(calendar,$AC$3,AB442,,,trigger)</f>
        <v>55641</v>
      </c>
      <c r="AD442" s="45">
        <f>_xll.qlInterestRateIndexMaturity($X$9,AC442,trigger)</f>
        <v>55827</v>
      </c>
      <c r="AE442" s="49">
        <f>_xll.qlTenorBasisValue($X$17,AC442,_xll.ohTrigger(trigger,$X$24))</f>
        <v>2.0914277703966365E-4</v>
      </c>
      <c r="AF442" s="49">
        <f>_xll.qlTenorBasisForwardRate($X$17,AC442,_xll.ohTrigger(trigger,$X$24))</f>
        <v>1.4936182618509578E-2</v>
      </c>
      <c r="AG442" s="49">
        <f>_xll.qlTenorBasisForwardRate2($X$17,AC442,AD442,_xll.ohTrigger(trigger,$X$24))</f>
        <v>1.4936182618509578E-2</v>
      </c>
      <c r="AH442" s="49">
        <f>_xll.qlIndexFixing($X$9,_xll.qlInterestRateIndexFixingDate($X$9,AC442,trigger),TRUE,trigger)</f>
        <v>1.4917111301309698E-2</v>
      </c>
      <c r="AI442" s="52">
        <f t="shared" si="38"/>
        <v>0.19071317199879922</v>
      </c>
      <c r="AJ442" s="52">
        <f t="shared" si="39"/>
        <v>0.99872314649017169</v>
      </c>
      <c r="BC442" s="45">
        <f>_xll.qlCalendarAdvance(calendar,BC441,"1D",,,trigger)</f>
        <v>42906</v>
      </c>
      <c r="BD442" s="49">
        <f>_xll.qlTenorBasisForwardRate($X$17,BC442,_xll.ohTrigger(trigger,$X$24))</f>
        <v>1.3770355623344268E-3</v>
      </c>
      <c r="BE442" s="49">
        <f>_xll.qlTenorBasisForwardRate($X$17,BC442,_xll.ohTrigger(trigger,$X$24))*_xll.qlInterpolationInterpolate($AJ$1,BC442,,trigger)</f>
        <v>1.3480847009996889E-3</v>
      </c>
      <c r="BF442" s="49">
        <f>_xll.qlIndexFixing($X$9,_xll.qlInterestRateIndexFixingDate($X$9,BC442,trigger),TRUE,trigger)</f>
        <v>1.350439645694712E-3</v>
      </c>
      <c r="BG442" s="104">
        <f t="shared" si="40"/>
        <v>-0.26595916639714789</v>
      </c>
    </row>
    <row r="443" spans="27:59" x14ac:dyDescent="0.2">
      <c r="AA443" s="1">
        <f t="shared" si="41"/>
        <v>440</v>
      </c>
      <c r="AB443" s="44" t="str">
        <f t="shared" si="42"/>
        <v>440M</v>
      </c>
      <c r="AC443" s="45">
        <f>_xll.qlCalendarAdvance(calendar,$AC$3,AB443,,,trigger)</f>
        <v>55673</v>
      </c>
      <c r="AD443" s="45">
        <f>_xll.qlInterestRateIndexMaturity($X$9,AC443,trigger)</f>
        <v>55856</v>
      </c>
      <c r="AE443" s="49">
        <f>_xll.qlTenorBasisValue($X$17,AC443,_xll.ohTrigger(trigger,$X$24))</f>
        <v>2.0868713185989688E-4</v>
      </c>
      <c r="AF443" s="49">
        <f>_xll.qlTenorBasisForwardRate($X$17,AC443,_xll.ohTrigger(trigger,$X$24))</f>
        <v>1.4905881074101577E-2</v>
      </c>
      <c r="AG443" s="49">
        <f>_xll.qlTenorBasisForwardRate2($X$17,AC443,AD443,_xll.ohTrigger(trigger,$X$24))</f>
        <v>1.4905881074101577E-2</v>
      </c>
      <c r="AH443" s="49">
        <f>_xll.qlIndexFixing($X$9,_xll.qlInterestRateIndexFixingDate($X$9,AC443,trigger),TRUE,trigger)</f>
        <v>1.4895792040827185E-2</v>
      </c>
      <c r="AI443" s="52">
        <f t="shared" si="38"/>
        <v>0.10089033274391507</v>
      </c>
      <c r="AJ443" s="52">
        <f t="shared" si="39"/>
        <v>0.99932315082723144</v>
      </c>
      <c r="BC443" s="45">
        <f>_xll.qlCalendarAdvance(calendar,BC442,"1D",,,trigger)</f>
        <v>42907</v>
      </c>
      <c r="BD443" s="49">
        <f>_xll.qlTenorBasisForwardRate($X$17,BC443,_xll.ohTrigger(trigger,$X$24))</f>
        <v>1.3821204883539115E-3</v>
      </c>
      <c r="BE443" s="49">
        <f>_xll.qlTenorBasisForwardRate($X$17,BC443,_xll.ohTrigger(trigger,$X$24))*_xll.qlInterpolationInterpolate($AJ$1,BC443,,trigger)</f>
        <v>1.3523276549022877E-3</v>
      </c>
      <c r="BF443" s="49">
        <f>_xll.qlIndexFixing($X$9,_xll.qlInterestRateIndexFixingDate($X$9,BC443,trigger),TRUE,trigger)</f>
        <v>1.3542339680168414E-3</v>
      </c>
      <c r="BG443" s="104">
        <f t="shared" si="40"/>
        <v>-0.27886520337070059</v>
      </c>
    </row>
    <row r="444" spans="27:59" x14ac:dyDescent="0.2">
      <c r="AA444" s="1">
        <f t="shared" si="41"/>
        <v>441</v>
      </c>
      <c r="AB444" s="44" t="str">
        <f t="shared" si="42"/>
        <v>441M</v>
      </c>
      <c r="AC444" s="45">
        <f>_xll.qlCalendarAdvance(calendar,$AC$3,AB444,,,trigger)</f>
        <v>55702</v>
      </c>
      <c r="AD444" s="45">
        <f>_xll.qlInterestRateIndexMaturity($X$9,AC444,trigger)</f>
        <v>55886</v>
      </c>
      <c r="AE444" s="49">
        <f>_xll.qlTenorBasisValue($X$17,AC444,_xll.ohTrigger(trigger,$X$24))</f>
        <v>2.0827987151934266E-4</v>
      </c>
      <c r="AF444" s="49">
        <f>_xll.qlTenorBasisForwardRate($X$17,AC444,_xll.ohTrigger(trigger,$X$24))</f>
        <v>1.4877143127017727E-2</v>
      </c>
      <c r="AG444" s="49">
        <f>_xll.qlTenorBasisForwardRate2($X$17,AC444,AD444,_xll.ohTrigger(trigger,$X$24))</f>
        <v>1.4877143127017727E-2</v>
      </c>
      <c r="AH444" s="49">
        <f>_xll.qlIndexFixing($X$9,_xll.qlInterestRateIndexFixingDate($X$9,AC444,trigger),TRUE,trigger)</f>
        <v>1.4876251697635243E-2</v>
      </c>
      <c r="AI444" s="52">
        <f t="shared" si="38"/>
        <v>8.9142938248382153E-3</v>
      </c>
      <c r="AJ444" s="52">
        <f t="shared" si="39"/>
        <v>0.99994008060721917</v>
      </c>
      <c r="BC444" s="45">
        <f>_xll.qlCalendarAdvance(calendar,BC443,"1D",,,trigger)</f>
        <v>42908</v>
      </c>
      <c r="BD444" s="49">
        <f>_xll.qlTenorBasisForwardRate($X$17,BC444,_xll.ohTrigger(trigger,$X$24))</f>
        <v>1.3872187422590764E-3</v>
      </c>
      <c r="BE444" s="49">
        <f>_xll.qlTenorBasisForwardRate($X$17,BC444,_xll.ohTrigger(trigger,$X$24))*_xll.qlInterpolationInterpolate($AJ$1,BC444,,trigger)</f>
        <v>1.3565782335779597E-3</v>
      </c>
      <c r="BF444" s="49">
        <f>_xll.qlIndexFixing($X$9,_xll.qlInterestRateIndexFixingDate($X$9,BC444,trigger),TRUE,trigger)</f>
        <v>1.3580374421138278E-3</v>
      </c>
      <c r="BG444" s="104">
        <f t="shared" si="40"/>
        <v>-0.29181300145248584</v>
      </c>
    </row>
    <row r="445" spans="27:59" x14ac:dyDescent="0.2">
      <c r="AA445" s="1">
        <f t="shared" si="41"/>
        <v>442</v>
      </c>
      <c r="AB445" s="44" t="str">
        <f t="shared" si="42"/>
        <v>442M</v>
      </c>
      <c r="AC445" s="45">
        <f>_xll.qlCalendarAdvance(calendar,$AC$3,AB445,,,trigger)</f>
        <v>55733</v>
      </c>
      <c r="AD445" s="45">
        <f>_xll.qlInterestRateIndexMaturity($X$9,AC445,trigger)</f>
        <v>55918</v>
      </c>
      <c r="AE445" s="49">
        <f>_xll.qlTenorBasisValue($X$17,AC445,_xll.ohTrigger(trigger,$X$24))</f>
        <v>2.0785040438732838E-4</v>
      </c>
      <c r="AF445" s="49">
        <f>_xll.qlTenorBasisForwardRate($X$17,AC445,_xll.ohTrigger(trigger,$X$24))</f>
        <v>1.4845790214406539E-2</v>
      </c>
      <c r="AG445" s="49">
        <f>_xll.qlTenorBasisForwardRate2($X$17,AC445,AD445,_xll.ohTrigger(trigger,$X$24))</f>
        <v>1.4845790214406539E-2</v>
      </c>
      <c r="AH445" s="49">
        <f>_xll.qlIndexFixing($X$9,_xll.qlInterestRateIndexFixingDate($X$9,AC445,trigger),TRUE,trigger)</f>
        <v>1.4855241067696121E-2</v>
      </c>
      <c r="AI445" s="52">
        <f t="shared" si="38"/>
        <v>-9.4508532895824782E-2</v>
      </c>
      <c r="AJ445" s="52">
        <f t="shared" si="39"/>
        <v>1.0006366015653658</v>
      </c>
      <c r="BC445" s="45">
        <f>_xll.qlCalendarAdvance(calendar,BC444,"1D",,,trigger)</f>
        <v>42909</v>
      </c>
      <c r="BD445" s="49">
        <f>_xll.qlTenorBasisForwardRate($X$17,BC445,_xll.ohTrigger(trigger,$X$24))</f>
        <v>1.4034829573986237E-3</v>
      </c>
      <c r="BE445" s="49">
        <f>_xll.qlTenorBasisForwardRate($X$17,BC445,_xll.ohTrigger(trigger,$X$24))*_xll.qlInterpolationInterpolate($AJ$1,BC445,,trigger)</f>
        <v>1.3717367813793685E-3</v>
      </c>
      <c r="BF445" s="49">
        <f>_xll.qlIndexFixing($X$9,_xll.qlInterestRateIndexFixingDate($X$9,BC445,trigger),TRUE,trigger)</f>
        <v>1.3745446316556621E-3</v>
      </c>
      <c r="BG445" s="104">
        <f t="shared" si="40"/>
        <v>-0.28938325742961524</v>
      </c>
    </row>
    <row r="446" spans="27:59" x14ac:dyDescent="0.2">
      <c r="AA446" s="1">
        <f t="shared" si="41"/>
        <v>443</v>
      </c>
      <c r="AB446" s="44" t="str">
        <f t="shared" si="42"/>
        <v>443M</v>
      </c>
      <c r="AC446" s="45">
        <f>_xll.qlCalendarAdvance(calendar,$AC$3,AB446,,,trigger)</f>
        <v>55764</v>
      </c>
      <c r="AD446" s="45">
        <f>_xll.qlInterestRateIndexMaturity($X$9,AC446,trigger)</f>
        <v>55946</v>
      </c>
      <c r="AE446" s="49">
        <f>_xll.qlTenorBasisValue($X$17,AC446,_xll.ohTrigger(trigger,$X$24))</f>
        <v>2.0742693311436223E-4</v>
      </c>
      <c r="AF446" s="49">
        <f>_xll.qlTenorBasisForwardRate($X$17,AC446,_xll.ohTrigger(trigger,$X$24))</f>
        <v>1.4814665903712455E-2</v>
      </c>
      <c r="AG446" s="49">
        <f>_xll.qlTenorBasisForwardRate2($X$17,AC446,AD446,_xll.ohTrigger(trigger,$X$24))</f>
        <v>1.4814665903712455E-2</v>
      </c>
      <c r="AH446" s="49">
        <f>_xll.qlIndexFixing($X$9,_xll.qlInterestRateIndexFixingDate($X$9,AC446,trigger),TRUE,trigger)</f>
        <v>1.4834255109873816E-2</v>
      </c>
      <c r="AI446" s="52">
        <f t="shared" si="38"/>
        <v>-0.19589206161360964</v>
      </c>
      <c r="AJ446" s="52">
        <f t="shared" si="39"/>
        <v>1.0013222847068357</v>
      </c>
      <c r="BC446" s="45">
        <f>_xll.qlCalendarAdvance(calendar,BC445,"1D",,,trigger)</f>
        <v>42912</v>
      </c>
      <c r="BD446" s="49">
        <f>_xll.qlTenorBasisForwardRate($X$17,BC446,_xll.ohTrigger(trigger,$X$24))</f>
        <v>1.4105445596328924E-3</v>
      </c>
      <c r="BE446" s="49">
        <f>_xll.qlTenorBasisForwardRate($X$17,BC446,_xll.ohTrigger(trigger,$X$24))*_xll.qlInterpolationInterpolate($AJ$1,BC446,,trigger)</f>
        <v>1.3763881029244087E-3</v>
      </c>
      <c r="BF446" s="49">
        <f>_xll.qlIndexFixing($X$9,_xll.qlInterestRateIndexFixingDate($X$9,BC446,trigger),TRUE,trigger)</f>
        <v>1.3767547660771119E-3</v>
      </c>
      <c r="BG446" s="104">
        <f t="shared" si="40"/>
        <v>-0.33789793555780545</v>
      </c>
    </row>
    <row r="447" spans="27:59" x14ac:dyDescent="0.2">
      <c r="AA447" s="1">
        <f t="shared" si="41"/>
        <v>444</v>
      </c>
      <c r="AB447" s="44" t="str">
        <f t="shared" si="42"/>
        <v>444M</v>
      </c>
      <c r="AC447" s="45">
        <f>_xll.qlCalendarAdvance(calendar,$AC$3,AB447,,,trigger)</f>
        <v>55794</v>
      </c>
      <c r="AD447" s="45">
        <f>_xll.qlInterestRateIndexMaturity($X$9,AC447,trigger)</f>
        <v>55976</v>
      </c>
      <c r="AE447" s="49">
        <f>_xll.qlTenorBasisValue($X$17,AC447,_xll.ohTrigger(trigger,$X$24))</f>
        <v>2.0702275475897275E-4</v>
      </c>
      <c r="AF447" s="49">
        <f>_xll.qlTenorBasisForwardRate($X$17,AC447,_xll.ohTrigger(trigger,$X$24))</f>
        <v>1.4783316041381731E-2</v>
      </c>
      <c r="AG447" s="49">
        <f>_xll.qlTenorBasisForwardRate2($X$17,AC447,AD447,_xll.ohTrigger(trigger,$X$24))</f>
        <v>1.4783316041381731E-2</v>
      </c>
      <c r="AH447" s="49">
        <f>_xll.qlIndexFixing($X$9,_xll.qlInterestRateIndexFixingDate($X$9,AC447,trigger),TRUE,trigger)</f>
        <v>1.4813725784518533E-2</v>
      </c>
      <c r="AI447" s="52">
        <f t="shared" si="38"/>
        <v>-0.30409743136802436</v>
      </c>
      <c r="AJ447" s="52">
        <f t="shared" si="39"/>
        <v>1.0020570312541299</v>
      </c>
      <c r="BC447" s="45">
        <f>_xll.qlCalendarAdvance(calendar,BC446,"1D",,,trigger)</f>
        <v>42913</v>
      </c>
      <c r="BD447" s="49">
        <f>_xll.qlTenorBasisForwardRate($X$17,BC447,_xll.ohTrigger(trigger,$X$24))</f>
        <v>1.412910132750383E-3</v>
      </c>
      <c r="BE447" s="49">
        <f>_xll.qlTenorBasisForwardRate($X$17,BC447,_xll.ohTrigger(trigger,$X$24))*_xll.qlInterpolationInterpolate($AJ$1,BC447,,trigger)</f>
        <v>1.3779449519457738E-3</v>
      </c>
      <c r="BF447" s="49">
        <f>_xll.qlIndexFixing($X$9,_xll.qlInterestRateIndexFixingDate($X$9,BC447,trigger),TRUE,trigger)</f>
        <v>1.3775325013183786E-3</v>
      </c>
      <c r="BG447" s="104">
        <f t="shared" si="40"/>
        <v>-0.35377631432004403</v>
      </c>
    </row>
    <row r="448" spans="27:59" x14ac:dyDescent="0.2">
      <c r="AA448" s="1">
        <f t="shared" si="41"/>
        <v>445</v>
      </c>
      <c r="AB448" s="44" t="str">
        <f t="shared" si="42"/>
        <v>445M</v>
      </c>
      <c r="AC448" s="45">
        <f>_xll.qlCalendarAdvance(calendar,$AC$3,AB448,,,trigger)</f>
        <v>55827</v>
      </c>
      <c r="AD448" s="45">
        <f>_xll.qlInterestRateIndexMaturity($X$9,AC448,trigger)</f>
        <v>56009</v>
      </c>
      <c r="AE448" s="49">
        <f>_xll.qlTenorBasisValue($X$17,AC448,_xll.ohTrigger(trigger,$X$24))</f>
        <v>2.0658447009761405E-4</v>
      </c>
      <c r="AF448" s="49">
        <f>_xll.qlTenorBasisForwardRate($X$17,AC448,_xll.ohTrigger(trigger,$X$24))</f>
        <v>1.4748134398955148E-2</v>
      </c>
      <c r="AG448" s="49">
        <f>_xll.qlTenorBasisForwardRate2($X$17,AC448,AD448,_xll.ohTrigger(trigger,$X$24))</f>
        <v>1.4748134398955148E-2</v>
      </c>
      <c r="AH448" s="49">
        <f>_xll.qlIndexFixing($X$9,_xll.qlInterestRateIndexFixingDate($X$9,AC448,trigger),TRUE,trigger)</f>
        <v>1.4791010342991207E-2</v>
      </c>
      <c r="AI448" s="52">
        <f t="shared" si="38"/>
        <v>-0.42875944036058905</v>
      </c>
      <c r="AJ448" s="52">
        <f t="shared" si="39"/>
        <v>1.0029072113717039</v>
      </c>
      <c r="BC448" s="45">
        <f>_xll.qlCalendarAdvance(calendar,BC447,"1D",,,trigger)</f>
        <v>42914</v>
      </c>
      <c r="BD448" s="49">
        <f>_xll.qlTenorBasisForwardRate($X$17,BC448,_xll.ohTrigger(trigger,$X$24))</f>
        <v>1.4180884755654781E-3</v>
      </c>
      <c r="BE448" s="49">
        <f>_xll.qlTenorBasisForwardRate($X$17,BC448,_xll.ohTrigger(trigger,$X$24))*_xll.qlInterpolationInterpolate($AJ$1,BC448,,trigger)</f>
        <v>1.3822409511114226E-3</v>
      </c>
      <c r="BF448" s="49">
        <f>_xll.qlIndexFixing($X$9,_xll.qlInterestRateIndexFixingDate($X$9,BC448,trigger),TRUE,trigger)</f>
        <v>1.3815951344226247E-3</v>
      </c>
      <c r="BG448" s="104">
        <f t="shared" si="40"/>
        <v>-0.36493341142853403</v>
      </c>
    </row>
    <row r="449" spans="27:59" x14ac:dyDescent="0.2">
      <c r="AA449" s="1">
        <f t="shared" si="41"/>
        <v>446</v>
      </c>
      <c r="AB449" s="44" t="str">
        <f t="shared" si="42"/>
        <v>446M</v>
      </c>
      <c r="AC449" s="45">
        <f>_xll.qlCalendarAdvance(calendar,$AC$3,AB449,,,trigger)</f>
        <v>55855</v>
      </c>
      <c r="AD449" s="45">
        <f>_xll.qlInterestRateIndexMaturity($X$9,AC449,trigger)</f>
        <v>56037</v>
      </c>
      <c r="AE449" s="49">
        <f>_xll.qlTenorBasisValue($X$17,AC449,_xll.ohTrigger(trigger,$X$24))</f>
        <v>2.0621770878503771E-4</v>
      </c>
      <c r="AF449" s="49">
        <f>_xll.qlTenorBasisForwardRate($X$17,AC449,_xll.ohTrigger(trigger,$X$24))</f>
        <v>1.4717710817822541E-2</v>
      </c>
      <c r="AG449" s="49">
        <f>_xll.qlTenorBasisForwardRate2($X$17,AC449,AD449,_xll.ohTrigger(trigger,$X$24))</f>
        <v>1.4717710817822541E-2</v>
      </c>
      <c r="AH449" s="49">
        <f>_xll.qlIndexFixing($X$9,_xll.qlInterestRateIndexFixingDate($X$9,AC449,trigger),TRUE,trigger)</f>
        <v>1.4771627221612052E-2</v>
      </c>
      <c r="AI449" s="52">
        <f t="shared" si="38"/>
        <v>-0.5391640378951158</v>
      </c>
      <c r="AJ449" s="52">
        <f t="shared" si="39"/>
        <v>1.0036633688796373</v>
      </c>
      <c r="BC449" s="45">
        <f>_xll.qlCalendarAdvance(calendar,BC448,"1D",,,trigger)</f>
        <v>42915</v>
      </c>
      <c r="BD449" s="49">
        <f>_xll.qlTenorBasisForwardRate($X$17,BC449,_xll.ohTrigger(trigger,$X$24))</f>
        <v>1.4232801867899037E-3</v>
      </c>
      <c r="BE449" s="49">
        <f>_xll.qlTenorBasisForwardRate($X$17,BC449,_xll.ohTrigger(trigger,$X$24))*_xll.qlInterpolationInterpolate($AJ$1,BC449,,trigger)</f>
        <v>1.3865444655442741E-3</v>
      </c>
      <c r="BF449" s="49">
        <f>_xll.qlIndexFixing($X$9,_xll.qlInterestRateIndexFixingDate($X$9,BC449,trigger),TRUE,trigger)</f>
        <v>1.3857350028370402E-3</v>
      </c>
      <c r="BG449" s="104">
        <f t="shared" si="40"/>
        <v>-0.37545183952863515</v>
      </c>
    </row>
    <row r="450" spans="27:59" x14ac:dyDescent="0.2">
      <c r="AA450" s="1">
        <f t="shared" si="41"/>
        <v>447</v>
      </c>
      <c r="AB450" s="44" t="str">
        <f t="shared" si="42"/>
        <v>447M</v>
      </c>
      <c r="AC450" s="45">
        <f>_xll.qlCalendarAdvance(calendar,$AC$3,AB450,,,trigger)</f>
        <v>55886</v>
      </c>
      <c r="AD450" s="45">
        <f>_xll.qlInterestRateIndexMaturity($X$9,AC450,trigger)</f>
        <v>56067</v>
      </c>
      <c r="AE450" s="49">
        <f>_xll.qlTenorBasisValue($X$17,AC450,_xll.ohTrigger(trigger,$X$24))</f>
        <v>2.0581705729745512E-4</v>
      </c>
      <c r="AF450" s="49">
        <f>_xll.qlTenorBasisForwardRate($X$17,AC450,_xll.ohTrigger(trigger,$X$24))</f>
        <v>1.4683684177433211E-2</v>
      </c>
      <c r="AG450" s="49">
        <f>_xll.qlTenorBasisForwardRate2($X$17,AC450,AD450,_xll.ohTrigger(trigger,$X$24))</f>
        <v>1.4683684177433211E-2</v>
      </c>
      <c r="AH450" s="49">
        <f>_xll.qlIndexFixing($X$9,_xll.qlInterestRateIndexFixingDate($X$9,AC450,trigger),TRUE,trigger)</f>
        <v>1.4750099677351037E-2</v>
      </c>
      <c r="AI450" s="52">
        <f t="shared" si="38"/>
        <v>-0.66415499917826115</v>
      </c>
      <c r="AJ450" s="52">
        <f t="shared" si="39"/>
        <v>1.0045230814770518</v>
      </c>
      <c r="BC450" s="45">
        <f>_xll.qlCalendarAdvance(calendar,BC449,"1D",,,trigger)</f>
        <v>42916</v>
      </c>
      <c r="BD450" s="49">
        <f>_xll.qlTenorBasisForwardRate($X$17,BC450,_xll.ohTrigger(trigger,$X$24))</f>
        <v>1.4256685238035703E-3</v>
      </c>
      <c r="BE450" s="49">
        <f>_xll.qlTenorBasisForwardRate($X$17,BC450,_xll.ohTrigger(trigger,$X$24))*_xll.qlInterpolationInterpolate($AJ$1,BC450,,trigger)</f>
        <v>1.3881129311781877E-3</v>
      </c>
      <c r="BF450" s="49">
        <f>_xll.qlIndexFixing($X$9,_xll.qlInterestRateIndexFixingDate($X$9,BC450,trigger),TRUE,trigger)</f>
        <v>1.3866820391150725E-3</v>
      </c>
      <c r="BG450" s="104">
        <f t="shared" si="40"/>
        <v>-0.38986484688497858</v>
      </c>
    </row>
    <row r="451" spans="27:59" x14ac:dyDescent="0.2">
      <c r="AA451" s="1">
        <f t="shared" si="41"/>
        <v>448</v>
      </c>
      <c r="AB451" s="44" t="str">
        <f t="shared" si="42"/>
        <v>448M</v>
      </c>
      <c r="AC451" s="45">
        <f>_xll.qlCalendarAdvance(calendar,$AC$3,AB451,,,trigger)</f>
        <v>55918</v>
      </c>
      <c r="AD451" s="45">
        <f>_xll.qlInterestRateIndexMaturity($X$9,AC451,trigger)</f>
        <v>56100</v>
      </c>
      <c r="AE451" s="49">
        <f>_xll.qlTenorBasisValue($X$17,AC451,_xll.ohTrigger(trigger,$X$24))</f>
        <v>2.0540936096634591E-4</v>
      </c>
      <c r="AF451" s="49">
        <f>_xll.qlTenorBasisForwardRate($X$17,AC451,_xll.ohTrigger(trigger,$X$24))</f>
        <v>1.4647335986012578E-2</v>
      </c>
      <c r="AG451" s="49">
        <f>_xll.qlTenorBasisForwardRate2($X$17,AC451,AD451,_xll.ohTrigger(trigger,$X$24))</f>
        <v>1.4647335986012578E-2</v>
      </c>
      <c r="AH451" s="49">
        <f>_xll.qlIndexFixing($X$9,_xll.qlInterestRateIndexFixingDate($X$9,AC451,trigger),TRUE,trigger)</f>
        <v>1.4727647961956468E-2</v>
      </c>
      <c r="AI451" s="52">
        <f t="shared" si="38"/>
        <v>-0.80311975943889513</v>
      </c>
      <c r="AJ451" s="52">
        <f t="shared" si="39"/>
        <v>1.0054830431977926</v>
      </c>
      <c r="BC451" s="45">
        <f>_xll.qlCalendarAdvance(calendar,BC450,"1D",,,trigger)</f>
        <v>42919</v>
      </c>
      <c r="BD451" s="49">
        <f>_xll.qlTenorBasisForwardRate($X$17,BC451,_xll.ohTrigger(trigger,$X$24))</f>
        <v>1.4470147613032671E-3</v>
      </c>
      <c r="BE451" s="49">
        <f>_xll.qlTenorBasisForwardRate($X$17,BC451,_xll.ohTrigger(trigger,$X$24))*_xll.qlInterpolationInterpolate($AJ$1,BC451,,trigger)</f>
        <v>1.4065881174220851E-3</v>
      </c>
      <c r="BF451" s="49">
        <f>_xll.qlIndexFixing($X$9,_xll.qlInterestRateIndexFixingDate($X$9,BC451,trigger),TRUE,trigger)</f>
        <v>1.4065881174220851E-3</v>
      </c>
      <c r="BG451" s="104">
        <f t="shared" si="40"/>
        <v>-0.40426643881181967</v>
      </c>
    </row>
    <row r="452" spans="27:59" x14ac:dyDescent="0.2">
      <c r="AA452" s="1">
        <f t="shared" si="41"/>
        <v>449</v>
      </c>
      <c r="AB452" s="44" t="str">
        <f t="shared" si="42"/>
        <v>449M</v>
      </c>
      <c r="AC452" s="45">
        <f>_xll.qlCalendarAdvance(calendar,$AC$3,AB452,,,trigger)</f>
        <v>55946</v>
      </c>
      <c r="AD452" s="45">
        <f>_xll.qlInterestRateIndexMaturity($X$9,AC452,trigger)</f>
        <v>56130</v>
      </c>
      <c r="AE452" s="49">
        <f>_xll.qlTenorBasisValue($X$17,AC452,_xll.ohTrigger(trigger,$X$24))</f>
        <v>2.0505746118422598E-4</v>
      </c>
      <c r="AF452" s="49">
        <f>_xll.qlTenorBasisForwardRate($X$17,AC452,_xll.ohTrigger(trigger,$X$24))</f>
        <v>1.4614618136500047E-2</v>
      </c>
      <c r="AG452" s="49">
        <f>_xll.qlTenorBasisForwardRate2($X$17,AC452,AD452,_xll.ohTrigger(trigger,$X$24))</f>
        <v>1.4614618136500047E-2</v>
      </c>
      <c r="AH452" s="49">
        <f>_xll.qlIndexFixing($X$9,_xll.qlInterestRateIndexFixingDate($X$9,AC452,trigger),TRUE,trigger)</f>
        <v>1.4707828103383197E-2</v>
      </c>
      <c r="AI452" s="52">
        <f t="shared" ref="AI452:AI515" si="43">(AF452-AH452)*10000</f>
        <v>-0.93209966883150286</v>
      </c>
      <c r="AJ452" s="52">
        <f t="shared" ref="AJ452:AJ515" si="44">AH452/AG452</f>
        <v>1.0063778585257974</v>
      </c>
      <c r="BC452" s="45">
        <f>_xll.qlCalendarAdvance(calendar,BC451,"1D",,,trigger)</f>
        <v>42920</v>
      </c>
      <c r="BD452" s="49">
        <f>_xll.qlTenorBasisForwardRate($X$17,BC452,_xll.ohTrigger(trigger,$X$24))</f>
        <v>1.4522781538859138E-3</v>
      </c>
      <c r="BE452" s="49">
        <f>_xll.qlTenorBasisForwardRate($X$17,BC452,_xll.ohTrigger(trigger,$X$24))*_xll.qlInterpolationInterpolate($AJ$1,BC452,,trigger)</f>
        <v>1.4123037456753257E-3</v>
      </c>
      <c r="BF452" s="49">
        <f>_xll.qlIndexFixing($X$9,_xll.qlInterestRateIndexFixingDate($X$9,BC452,trigger),TRUE,trigger)</f>
        <v>1.4112711918359954E-3</v>
      </c>
      <c r="BG452" s="104">
        <f t="shared" ref="BG452:BG515" si="45">(BF452-BD452)*10000</f>
        <v>-0.41006962049918361</v>
      </c>
    </row>
    <row r="453" spans="27:59" x14ac:dyDescent="0.2">
      <c r="AA453" s="1">
        <f t="shared" si="41"/>
        <v>450</v>
      </c>
      <c r="AB453" s="44" t="str">
        <f t="shared" si="42"/>
        <v>450M</v>
      </c>
      <c r="AC453" s="45">
        <f>_xll.qlCalendarAdvance(calendar,$AC$3,AB453,,,trigger)</f>
        <v>55976</v>
      </c>
      <c r="AD453" s="45">
        <f>_xll.qlInterestRateIndexMaturity($X$9,AC453,trigger)</f>
        <v>56159</v>
      </c>
      <c r="AE453" s="49">
        <f>_xll.qlTenorBasisValue($X$17,AC453,_xll.ohTrigger(trigger,$X$24))</f>
        <v>2.0468536713956264E-4</v>
      </c>
      <c r="AF453" s="49">
        <f>_xll.qlTenorBasisForwardRate($X$17,AC453,_xll.ohTrigger(trigger,$X$24))</f>
        <v>1.457988937096601E-2</v>
      </c>
      <c r="AG453" s="49">
        <f>_xll.qlTenorBasisForwardRate2($X$17,AC453,AD453,_xll.ohTrigger(trigger,$X$24))</f>
        <v>1.457988937096601E-2</v>
      </c>
      <c r="AH453" s="49">
        <f>_xll.qlIndexFixing($X$9,_xll.qlInterestRateIndexFixingDate($X$9,AC453,trigger),TRUE,trigger)</f>
        <v>1.4686651684900182E-2</v>
      </c>
      <c r="AI453" s="52">
        <f t="shared" si="43"/>
        <v>-1.0676231393417188</v>
      </c>
      <c r="AJ453" s="52">
        <f t="shared" si="44"/>
        <v>1.007322573664158</v>
      </c>
      <c r="BC453" s="45">
        <f>_xll.qlCalendarAdvance(calendar,BC452,"1D",,,trigger)</f>
        <v>42921</v>
      </c>
      <c r="BD453" s="49">
        <f>_xll.qlTenorBasisForwardRate($X$17,BC453,_xll.ohTrigger(trigger,$X$24))</f>
        <v>1.457554819616359E-3</v>
      </c>
      <c r="BE453" s="49">
        <f>_xll.qlTenorBasisForwardRate($X$17,BC453,_xll.ohTrigger(trigger,$X$24))*_xll.qlInterpolationInterpolate($AJ$1,BC453,,trigger)</f>
        <v>1.4180366310951817E-3</v>
      </c>
      <c r="BF453" s="49">
        <f>_xll.qlIndexFixing($X$9,_xll.qlInterestRateIndexFixingDate($X$9,BC453,trigger),TRUE,trigger)</f>
        <v>1.4160758467751185E-3</v>
      </c>
      <c r="BG453" s="104">
        <f t="shared" si="45"/>
        <v>-0.41478972841240463</v>
      </c>
    </row>
    <row r="454" spans="27:59" x14ac:dyDescent="0.2">
      <c r="AA454" s="1">
        <f t="shared" ref="AA454:AA517" si="46">AA453+1</f>
        <v>451</v>
      </c>
      <c r="AB454" s="44" t="str">
        <f t="shared" ref="AB454:AB517" si="47">AA454&amp;"M"</f>
        <v>451M</v>
      </c>
      <c r="AC454" s="45">
        <f>_xll.qlCalendarAdvance(calendar,$AC$3,AB454,,,trigger)</f>
        <v>56006</v>
      </c>
      <c r="AD454" s="45">
        <f>_xll.qlInterestRateIndexMaturity($X$9,AC454,trigger)</f>
        <v>56191</v>
      </c>
      <c r="AE454" s="49">
        <f>_xll.qlTenorBasisValue($X$17,AC454,_xll.ohTrigger(trigger,$X$24))</f>
        <v>2.0431831927004252E-4</v>
      </c>
      <c r="AF454" s="49">
        <f>_xll.qlTenorBasisForwardRate($X$17,AC454,_xll.ohTrigger(trigger,$X$24))</f>
        <v>1.4543631535775642E-2</v>
      </c>
      <c r="AG454" s="49">
        <f>_xll.qlTenorBasisForwardRate2($X$17,AC454,AD454,_xll.ohTrigger(trigger,$X$24))</f>
        <v>1.4543631535775642E-2</v>
      </c>
      <c r="AH454" s="49">
        <f>_xll.qlIndexFixing($X$9,_xll.qlInterestRateIndexFixingDate($X$9,AC454,trigger),TRUE,trigger)</f>
        <v>1.4665183200723013E-2</v>
      </c>
      <c r="AI454" s="52">
        <f t="shared" si="43"/>
        <v>-1.2155166494737073</v>
      </c>
      <c r="AJ454" s="52">
        <f t="shared" si="44"/>
        <v>1.0083577244547461</v>
      </c>
      <c r="BC454" s="45">
        <f>_xll.qlCalendarAdvance(calendar,BC453,"1D",,,trigger)</f>
        <v>42922</v>
      </c>
      <c r="BD454" s="49">
        <f>_xll.qlTenorBasisForwardRate($X$17,BC454,_xll.ohTrigger(trigger,$X$24))</f>
        <v>1.4685483904865941E-3</v>
      </c>
      <c r="BE454" s="49">
        <f>_xll.qlTenorBasisForwardRate($X$17,BC454,_xll.ohTrigger(trigger,$X$24))*_xll.qlInterpolationInterpolate($AJ$1,BC454,,trigger)</f>
        <v>1.4293381350790225E-3</v>
      </c>
      <c r="BF454" s="49">
        <f>_xll.qlIndexFixing($X$9,_xll.qlInterestRateIndexFixingDate($X$9,BC454,trigger),TRUE,trigger)</f>
        <v>1.4277348139007042E-3</v>
      </c>
      <c r="BG454" s="104">
        <f t="shared" si="45"/>
        <v>-0.40813576585889932</v>
      </c>
    </row>
    <row r="455" spans="27:59" x14ac:dyDescent="0.2">
      <c r="AA455" s="1">
        <f t="shared" si="46"/>
        <v>452</v>
      </c>
      <c r="AB455" s="44" t="str">
        <f t="shared" si="47"/>
        <v>452M</v>
      </c>
      <c r="AC455" s="45">
        <f>_xll.qlCalendarAdvance(calendar,$AC$3,AB455,,,trigger)</f>
        <v>56037</v>
      </c>
      <c r="AD455" s="45">
        <f>_xll.qlInterestRateIndexMaturity($X$9,AC455,trigger)</f>
        <v>56220</v>
      </c>
      <c r="AE455" s="49">
        <f>_xll.qlTenorBasisValue($X$17,AC455,_xll.ohTrigger(trigger,$X$24))</f>
        <v>2.0394426731930521E-4</v>
      </c>
      <c r="AF455" s="49">
        <f>_xll.qlTenorBasisForwardRate($X$17,AC455,_xll.ohTrigger(trigger,$X$24))</f>
        <v>1.4506816946569624E-2</v>
      </c>
      <c r="AG455" s="49">
        <f>_xll.qlTenorBasisForwardRate2($X$17,AC455,AD455,_xll.ohTrigger(trigger,$X$24))</f>
        <v>1.4506816946569624E-2</v>
      </c>
      <c r="AH455" s="49">
        <f>_xll.qlIndexFixing($X$9,_xll.qlInterestRateIndexFixingDate($X$9,AC455,trigger),TRUE,trigger)</f>
        <v>1.4643125209216561E-2</v>
      </c>
      <c r="AI455" s="52">
        <f t="shared" si="43"/>
        <v>-1.363082626469371</v>
      </c>
      <c r="AJ455" s="52">
        <f t="shared" si="44"/>
        <v>1.0093961523847015</v>
      </c>
      <c r="BC455" s="45">
        <f>_xll.qlCalendarAdvance(calendar,BC454,"1D",,,trigger)</f>
        <v>42923</v>
      </c>
      <c r="BD455" s="49">
        <f>_xll.qlTenorBasisForwardRate($X$17,BC455,_xll.ohTrigger(trigger,$X$24))</f>
        <v>1.4710028779448135E-3</v>
      </c>
      <c r="BE455" s="49">
        <f>_xll.qlTenorBasisForwardRate($X$17,BC455,_xll.ohTrigger(trigger,$X$24))*_xll.qlInterpolationInterpolate($AJ$1,BC455,,trigger)</f>
        <v>1.4323340986114172E-3</v>
      </c>
      <c r="BF455" s="49">
        <f>_xll.qlIndexFixing($X$9,_xll.qlInterestRateIndexFixingDate($X$9,BC455,trigger),TRUE,trigger)</f>
        <v>1.4294138602491807E-3</v>
      </c>
      <c r="BG455" s="104">
        <f t="shared" si="45"/>
        <v>-0.41589017695632796</v>
      </c>
    </row>
    <row r="456" spans="27:59" x14ac:dyDescent="0.2">
      <c r="AA456" s="1">
        <f t="shared" si="46"/>
        <v>453</v>
      </c>
      <c r="AB456" s="44" t="str">
        <f t="shared" si="47"/>
        <v>453M</v>
      </c>
      <c r="AC456" s="45">
        <f>_xll.qlCalendarAdvance(calendar,$AC$3,AB456,,,trigger)</f>
        <v>56067</v>
      </c>
      <c r="AD456" s="45">
        <f>_xll.qlInterestRateIndexMaturity($X$9,AC456,trigger)</f>
        <v>56251</v>
      </c>
      <c r="AE456" s="49">
        <f>_xll.qlTenorBasisValue($X$17,AC456,_xll.ohTrigger(trigger,$X$24))</f>
        <v>2.0358727636619171E-4</v>
      </c>
      <c r="AF456" s="49">
        <f>_xll.qlTenorBasisForwardRate($X$17,AC456,_xll.ohTrigger(trigger,$X$24))</f>
        <v>1.446962471728901E-2</v>
      </c>
      <c r="AG456" s="49">
        <f>_xll.qlTenorBasisForwardRate2($X$17,AC456,AD456,_xll.ohTrigger(trigger,$X$24))</f>
        <v>1.446962471728901E-2</v>
      </c>
      <c r="AH456" s="49">
        <f>_xll.qlIndexFixing($X$9,_xll.qlInterestRateIndexFixingDate($X$9,AC456,trigger),TRUE,trigger)</f>
        <v>1.4621477454270348E-2</v>
      </c>
      <c r="AI456" s="52">
        <f t="shared" si="43"/>
        <v>-1.5185273698133801</v>
      </c>
      <c r="AJ456" s="52">
        <f t="shared" si="44"/>
        <v>1.0104945871056281</v>
      </c>
      <c r="BC456" s="45">
        <f>_xll.qlCalendarAdvance(calendar,BC455,"1D",,,trigger)</f>
        <v>42926</v>
      </c>
      <c r="BD456" s="49">
        <f>_xll.qlTenorBasisForwardRate($X$17,BC456,_xll.ohTrigger(trigger,$X$24))</f>
        <v>1.4841343398489576E-3</v>
      </c>
      <c r="BE456" s="49">
        <f>_xll.qlTenorBasisForwardRate($X$17,BC456,_xll.ohTrigger(trigger,$X$24))*_xll.qlInterpolationInterpolate($AJ$1,BC456,,trigger)</f>
        <v>1.446957657945317E-3</v>
      </c>
      <c r="BF456" s="49">
        <f>_xll.qlIndexFixing($X$9,_xll.qlInterestRateIndexFixingDate($X$9,BC456,trigger),TRUE,trigger)</f>
        <v>1.4417963760493537E-3</v>
      </c>
      <c r="BG456" s="104">
        <f t="shared" si="45"/>
        <v>-0.42337963799603856</v>
      </c>
    </row>
    <row r="457" spans="27:59" x14ac:dyDescent="0.2">
      <c r="AA457" s="1">
        <f t="shared" si="46"/>
        <v>454</v>
      </c>
      <c r="AB457" s="44" t="str">
        <f t="shared" si="47"/>
        <v>454M</v>
      </c>
      <c r="AC457" s="45">
        <f>_xll.qlCalendarAdvance(calendar,$AC$3,AB457,,,trigger)</f>
        <v>56100</v>
      </c>
      <c r="AD457" s="45">
        <f>_xll.qlInterestRateIndexMaturity($X$9,AC457,trigger)</f>
        <v>56284</v>
      </c>
      <c r="AE457" s="49">
        <f>_xll.qlTenorBasisValue($X$17,AC457,_xll.ohTrigger(trigger,$X$24))</f>
        <v>2.0320018278536362E-4</v>
      </c>
      <c r="AF457" s="49">
        <f>_xll.qlTenorBasisForwardRate($X$17,AC457,_xll.ohTrigger(trigger,$X$24))</f>
        <v>1.4428376819721032E-2</v>
      </c>
      <c r="AG457" s="49">
        <f>_xll.qlTenorBasisForwardRate2($X$17,AC457,AD457,_xll.ohTrigger(trigger,$X$24))</f>
        <v>1.4428376819721032E-2</v>
      </c>
      <c r="AH457" s="49">
        <f>_xll.qlIndexFixing($X$9,_xll.qlInterestRateIndexFixingDate($X$9,AC457,trigger),TRUE,trigger)</f>
        <v>1.4597601782034987E-2</v>
      </c>
      <c r="AI457" s="52">
        <f t="shared" si="43"/>
        <v>-1.6922496231395503</v>
      </c>
      <c r="AJ457" s="52">
        <f t="shared" si="44"/>
        <v>1.0117286209272449</v>
      </c>
      <c r="BC457" s="45">
        <f>_xll.qlCalendarAdvance(calendar,BC456,"1D",,,trigger)</f>
        <v>42927</v>
      </c>
      <c r="BD457" s="49">
        <f>_xll.qlTenorBasisForwardRate($X$17,BC457,_xll.ohTrigger(trigger,$X$24))</f>
        <v>1.4894889010586001E-3</v>
      </c>
      <c r="BE457" s="49">
        <f>_xll.qlTenorBasisForwardRate($X$17,BC457,_xll.ohTrigger(trigger,$X$24))*_xll.qlInterpolationInterpolate($AJ$1,BC457,,trigger)</f>
        <v>1.4527927297724175E-3</v>
      </c>
      <c r="BF457" s="49">
        <f>_xll.qlIndexFixing($X$9,_xll.qlInterestRateIndexFixingDate($X$9,BC457,trigger),TRUE,trigger)</f>
        <v>1.4472546419108186E-3</v>
      </c>
      <c r="BG457" s="104">
        <f t="shared" si="45"/>
        <v>-0.42234259147781511</v>
      </c>
    </row>
    <row r="458" spans="27:59" x14ac:dyDescent="0.2">
      <c r="AA458" s="1">
        <f t="shared" si="46"/>
        <v>455</v>
      </c>
      <c r="AB458" s="44" t="str">
        <f t="shared" si="47"/>
        <v>455M</v>
      </c>
      <c r="AC458" s="45">
        <f>_xll.qlCalendarAdvance(calendar,$AC$3,AB458,,,trigger)</f>
        <v>56129</v>
      </c>
      <c r="AD458" s="45">
        <f>_xll.qlInterestRateIndexMaturity($X$9,AC458,trigger)</f>
        <v>56310</v>
      </c>
      <c r="AE458" s="49">
        <f>_xll.qlTenorBasisValue($X$17,AC458,_xll.ohTrigger(trigger,$X$24))</f>
        <v>2.0286478454368319E-4</v>
      </c>
      <c r="AF458" s="49">
        <f>_xll.qlTenorBasisForwardRate($X$17,AC458,_xll.ohTrigger(trigger,$X$24))</f>
        <v>1.4392615149721575E-2</v>
      </c>
      <c r="AG458" s="49">
        <f>_xll.qlTenorBasisForwardRate2($X$17,AC458,AD458,_xll.ohTrigger(trigger,$X$24))</f>
        <v>1.4392615149721575E-2</v>
      </c>
      <c r="AH458" s="49">
        <f>_xll.qlIndexFixing($X$9,_xll.qlInterestRateIndexFixingDate($X$9,AC458,trigger),TRUE,trigger)</f>
        <v>1.4576721473406622E-2</v>
      </c>
      <c r="AI458" s="52">
        <f t="shared" si="43"/>
        <v>-1.8410632368504736</v>
      </c>
      <c r="AJ458" s="52">
        <f t="shared" si="44"/>
        <v>1.0127917214328217</v>
      </c>
      <c r="BC458" s="45">
        <f>_xll.qlCalendarAdvance(calendar,BC457,"1D",,,trigger)</f>
        <v>42928</v>
      </c>
      <c r="BD458" s="49">
        <f>_xll.qlTenorBasisForwardRate($X$17,BC458,_xll.ohTrigger(trigger,$X$24))</f>
        <v>1.4948561542639576E-3</v>
      </c>
      <c r="BE458" s="49">
        <f>_xll.qlTenorBasisForwardRate($X$17,BC458,_xll.ohTrigger(trigger,$X$24))*_xll.qlInterpolationInterpolate($AJ$1,BC458,,trigger)</f>
        <v>1.458644605273851E-3</v>
      </c>
      <c r="BF458" s="49">
        <f>_xll.qlIndexFixing($X$9,_xll.qlInterestRateIndexFixingDate($X$9,BC458,trigger),TRUE,trigger)</f>
        <v>1.4528091973707521E-3</v>
      </c>
      <c r="BG458" s="104">
        <f t="shared" si="45"/>
        <v>-0.42046956893205523</v>
      </c>
    </row>
    <row r="459" spans="27:59" x14ac:dyDescent="0.2">
      <c r="AA459" s="1">
        <f t="shared" si="46"/>
        <v>456</v>
      </c>
      <c r="AB459" s="44" t="str">
        <f t="shared" si="47"/>
        <v>456M</v>
      </c>
      <c r="AC459" s="45">
        <f>_xll.qlCalendarAdvance(calendar,$AC$3,AB459,,,trigger)</f>
        <v>56159</v>
      </c>
      <c r="AD459" s="45">
        <f>_xll.qlInterestRateIndexMaturity($X$9,AC459,trigger)</f>
        <v>56341</v>
      </c>
      <c r="AE459" s="49">
        <f>_xll.qlTenorBasisValue($X$17,AC459,_xll.ohTrigger(trigger,$X$24))</f>
        <v>2.0252245808849635E-4</v>
      </c>
      <c r="AF459" s="49">
        <f>_xll.qlTenorBasisForwardRate($X$17,AC459,_xll.ohTrigger(trigger,$X$24))</f>
        <v>1.4353559903685042E-2</v>
      </c>
      <c r="AG459" s="49">
        <f>_xll.qlTenorBasisForwardRate2($X$17,AC459,AD459,_xll.ohTrigger(trigger,$X$24))</f>
        <v>1.4353559903685042E-2</v>
      </c>
      <c r="AH459" s="49">
        <f>_xll.qlIndexFixing($X$9,_xll.qlInterestRateIndexFixingDate($X$9,AC459,trigger),TRUE,trigger)</f>
        <v>1.4554717349967149E-2</v>
      </c>
      <c r="AI459" s="52">
        <f t="shared" si="43"/>
        <v>-2.0115744628210717</v>
      </c>
      <c r="AJ459" s="52">
        <f t="shared" si="44"/>
        <v>1.0140144638425526</v>
      </c>
      <c r="BC459" s="45">
        <f>_xll.qlCalendarAdvance(calendar,BC458,"1D",,,trigger)</f>
        <v>42929</v>
      </c>
      <c r="BD459" s="49">
        <f>_xll.qlTenorBasisForwardRate($X$17,BC459,_xll.ohTrigger(trigger,$X$24))</f>
        <v>1.5060028049627208E-3</v>
      </c>
      <c r="BE459" s="49">
        <f>_xll.qlTenorBasisForwardRate($X$17,BC459,_xll.ohTrigger(trigger,$X$24))*_xll.qlInterpolationInterpolate($AJ$1,BC459,,trigger)</f>
        <v>1.4701426920304317E-3</v>
      </c>
      <c r="BF459" s="49">
        <f>_xll.qlIndexFixing($X$9,_xll.qlInterestRateIndexFixingDate($X$9,BC459,trigger),TRUE,trigger)</f>
        <v>1.4653273205773012E-3</v>
      </c>
      <c r="BG459" s="104">
        <f t="shared" si="45"/>
        <v>-0.4067548438541958</v>
      </c>
    </row>
    <row r="460" spans="27:59" x14ac:dyDescent="0.2">
      <c r="AA460" s="1">
        <f t="shared" si="46"/>
        <v>457</v>
      </c>
      <c r="AB460" s="44" t="str">
        <f t="shared" si="47"/>
        <v>457M</v>
      </c>
      <c r="AC460" s="45">
        <f>_xll.qlCalendarAdvance(calendar,$AC$3,AB460,,,trigger)</f>
        <v>56191</v>
      </c>
      <c r="AD460" s="45">
        <f>_xll.qlInterestRateIndexMaturity($X$9,AC460,trigger)</f>
        <v>56373</v>
      </c>
      <c r="AE460" s="49">
        <f>_xll.qlTenorBasisValue($X$17,AC460,_xll.ohTrigger(trigger,$X$24))</f>
        <v>2.0216243850146036E-4</v>
      </c>
      <c r="AF460" s="49">
        <f>_xll.qlTenorBasisForwardRate($X$17,AC460,_xll.ohTrigger(trigger,$X$24))</f>
        <v>1.4311622653130169E-2</v>
      </c>
      <c r="AG460" s="49">
        <f>_xll.qlTenorBasisForwardRate2($X$17,AC460,AD460,_xll.ohTrigger(trigger,$X$24))</f>
        <v>1.4311622653130169E-2</v>
      </c>
      <c r="AH460" s="49">
        <f>_xll.qlIndexFixing($X$9,_xll.qlInterestRateIndexFixingDate($X$9,AC460,trigger),TRUE,trigger)</f>
        <v>1.4531196143894188E-2</v>
      </c>
      <c r="AI460" s="52">
        <f t="shared" si="43"/>
        <v>-2.1957349076401864</v>
      </c>
      <c r="AJ460" s="52">
        <f t="shared" si="44"/>
        <v>1.0153423197415001</v>
      </c>
      <c r="BC460" s="45">
        <f>_xll.qlCalendarAdvance(calendar,BC459,"1D",,,trigger)</f>
        <v>42930</v>
      </c>
      <c r="BD460" s="49">
        <f>_xll.qlTenorBasisForwardRate($X$17,BC460,_xll.ohTrigger(trigger,$X$24))</f>
        <v>1.5085149775011461E-3</v>
      </c>
      <c r="BE460" s="49">
        <f>_xll.qlTenorBasisForwardRate($X$17,BC460,_xll.ohTrigger(trigger,$X$24))*_xll.qlInterpolationInterpolate($AJ$1,BC460,,trigger)</f>
        <v>1.4732175364136916E-3</v>
      </c>
      <c r="BF460" s="49">
        <f>_xll.qlIndexFixing($X$9,_xll.qlInterestRateIndexFixingDate($X$9,BC460,trigger),TRUE,trigger)</f>
        <v>1.4676350252704512E-3</v>
      </c>
      <c r="BG460" s="104">
        <f t="shared" si="45"/>
        <v>-0.4087995223069486</v>
      </c>
    </row>
    <row r="461" spans="27:59" x14ac:dyDescent="0.2">
      <c r="AA461" s="1">
        <f t="shared" si="46"/>
        <v>458</v>
      </c>
      <c r="AB461" s="44" t="str">
        <f t="shared" si="47"/>
        <v>458M</v>
      </c>
      <c r="AC461" s="45">
        <f>_xll.qlCalendarAdvance(calendar,$AC$3,AB461,,,trigger)</f>
        <v>56220</v>
      </c>
      <c r="AD461" s="45">
        <f>_xll.qlInterestRateIndexMaturity($X$9,AC461,trigger)</f>
        <v>56402</v>
      </c>
      <c r="AE461" s="49">
        <f>_xll.qlTenorBasisValue($X$17,AC461,_xll.ohTrigger(trigger,$X$24))</f>
        <v>2.0184068262143532E-4</v>
      </c>
      <c r="AF461" s="49">
        <f>_xll.qlTenorBasisForwardRate($X$17,AC461,_xll.ohTrigger(trigger,$X$24))</f>
        <v>1.4273023690392904E-2</v>
      </c>
      <c r="AG461" s="49">
        <f>_xll.qlTenorBasisForwardRate2($X$17,AC461,AD461,_xll.ohTrigger(trigger,$X$24))</f>
        <v>1.4273023690392904E-2</v>
      </c>
      <c r="AH461" s="49">
        <f>_xll.qlIndexFixing($X$9,_xll.qlInterestRateIndexFixingDate($X$9,AC461,trigger),TRUE,trigger)</f>
        <v>1.4509766774298887E-2</v>
      </c>
      <c r="AI461" s="52">
        <f t="shared" si="43"/>
        <v>-2.3674308390598391</v>
      </c>
      <c r="AJ461" s="52">
        <f t="shared" si="44"/>
        <v>1.016586750575166</v>
      </c>
      <c r="BC461" s="45">
        <f>_xll.qlCalendarAdvance(calendar,BC460,"1D",,,trigger)</f>
        <v>42933</v>
      </c>
      <c r="BD461" s="49">
        <f>_xll.qlTenorBasisForwardRate($X$17,BC461,_xll.ohTrigger(trigger,$X$24))</f>
        <v>1.5218798941745548E-3</v>
      </c>
      <c r="BE461" s="49">
        <f>_xll.qlTenorBasisForwardRate($X$17,BC461,_xll.ohTrigger(trigger,$X$24))*_xll.qlInterpolationInterpolate($AJ$1,BC461,,trigger)</f>
        <v>1.4881537461680671E-3</v>
      </c>
      <c r="BF461" s="49">
        <f>_xll.qlIndexFixing($X$9,_xll.qlInterestRateIndexFixingDate($X$9,BC461,trigger),TRUE,trigger)</f>
        <v>1.4818998598209938E-3</v>
      </c>
      <c r="BG461" s="104">
        <f t="shared" si="45"/>
        <v>-0.39980034353561017</v>
      </c>
    </row>
    <row r="462" spans="27:59" x14ac:dyDescent="0.2">
      <c r="AA462" s="1">
        <f t="shared" si="46"/>
        <v>459</v>
      </c>
      <c r="AB462" s="44" t="str">
        <f t="shared" si="47"/>
        <v>459M</v>
      </c>
      <c r="AC462" s="45">
        <f>_xll.qlCalendarAdvance(calendar,$AC$3,AB462,,,trigger)</f>
        <v>56251</v>
      </c>
      <c r="AD462" s="45">
        <f>_xll.qlInterestRateIndexMaturity($X$9,AC462,trigger)</f>
        <v>56432</v>
      </c>
      <c r="AE462" s="49">
        <f>_xll.qlTenorBasisValue($X$17,AC462,_xll.ohTrigger(trigger,$X$24))</f>
        <v>2.0150141665129271E-4</v>
      </c>
      <c r="AF462" s="49">
        <f>_xll.qlTenorBasisForwardRate($X$17,AC462,_xll.ohTrigger(trigger,$X$24))</f>
        <v>1.4231549055214768E-2</v>
      </c>
      <c r="AG462" s="49">
        <f>_xll.qlTenorBasisForwardRate2($X$17,AC462,AD462,_xll.ohTrigger(trigger,$X$24))</f>
        <v>1.4231549055214768E-2</v>
      </c>
      <c r="AH462" s="49">
        <f>_xll.qlIndexFixing($X$9,_xll.qlInterestRateIndexFixingDate($X$9,AC462,trigger),TRUE,trigger)</f>
        <v>1.4486823945744647E-2</v>
      </c>
      <c r="AI462" s="52">
        <f t="shared" si="43"/>
        <v>-2.5527489052987877</v>
      </c>
      <c r="AJ462" s="52">
        <f t="shared" si="44"/>
        <v>1.0179372526166672</v>
      </c>
      <c r="BC462" s="45">
        <f>_xll.qlCalendarAdvance(calendar,BC461,"1D",,,trigger)</f>
        <v>42934</v>
      </c>
      <c r="BD462" s="49">
        <f>_xll.qlTenorBasisForwardRate($X$17,BC462,_xll.ohTrigger(trigger,$X$24))</f>
        <v>1.5273215556976807E-3</v>
      </c>
      <c r="BE462" s="49">
        <f>_xll.qlTenorBasisForwardRate($X$17,BC462,_xll.ohTrigger(trigger,$X$24))*_xll.qlInterpolationInterpolate($AJ$1,BC462,,trigger)</f>
        <v>1.4941050667352121E-3</v>
      </c>
      <c r="BF462" s="49">
        <f>_xll.qlIndexFixing($X$9,_xll.qlInterestRateIndexFixingDate($X$9,BC462,trigger),TRUE,trigger)</f>
        <v>1.4879562771456017E-3</v>
      </c>
      <c r="BG462" s="104">
        <f t="shared" si="45"/>
        <v>-0.39365278552078947</v>
      </c>
    </row>
    <row r="463" spans="27:59" x14ac:dyDescent="0.2">
      <c r="AA463" s="1">
        <f t="shared" si="46"/>
        <v>460</v>
      </c>
      <c r="AB463" s="44" t="str">
        <f t="shared" si="47"/>
        <v>460M</v>
      </c>
      <c r="AC463" s="45">
        <f>_xll.qlCalendarAdvance(calendar,$AC$3,AB463,,,trigger)</f>
        <v>56282</v>
      </c>
      <c r="AD463" s="45">
        <f>_xll.qlInterestRateIndexMaturity($X$9,AC463,trigger)</f>
        <v>56464</v>
      </c>
      <c r="AE463" s="49">
        <f>_xll.qlTenorBasisValue($X$17,AC463,_xll.ohTrigger(trigger,$X$24))</f>
        <v>2.0116692208527117E-4</v>
      </c>
      <c r="AF463" s="49">
        <f>_xll.qlTenorBasisForwardRate($X$17,AC463,_xll.ohTrigger(trigger,$X$24))</f>
        <v>1.4188609320442976E-2</v>
      </c>
      <c r="AG463" s="49">
        <f>_xll.qlTenorBasisForwardRate2($X$17,AC463,AD463,_xll.ohTrigger(trigger,$X$24))</f>
        <v>1.4188609320442976E-2</v>
      </c>
      <c r="AH463" s="49">
        <f>_xll.qlIndexFixing($X$9,_xll.qlInterestRateIndexFixingDate($X$9,AC463,trigger),TRUE,trigger)</f>
        <v>1.4463590995264173E-2</v>
      </c>
      <c r="AI463" s="52">
        <f t="shared" si="43"/>
        <v>-2.7498167482119773</v>
      </c>
      <c r="AJ463" s="52">
        <f t="shared" si="44"/>
        <v>1.019380452911971</v>
      </c>
      <c r="BC463" s="45">
        <f>_xll.qlCalendarAdvance(calendar,BC462,"1D",,,trigger)</f>
        <v>42935</v>
      </c>
      <c r="BD463" s="49">
        <f>_xll.qlTenorBasisForwardRate($X$17,BC463,_xll.ohTrigger(trigger,$X$24))</f>
        <v>1.5327753279818961E-3</v>
      </c>
      <c r="BE463" s="49">
        <f>_xll.qlTenorBasisForwardRate($X$17,BC463,_xll.ohTrigger(trigger,$X$24))*_xll.qlInterpolationInterpolate($AJ$1,BC463,,trigger)</f>
        <v>1.500072730688657E-3</v>
      </c>
      <c r="BF463" s="49">
        <f>_xll.qlIndexFixing($X$9,_xll.qlInterestRateIndexFixingDate($X$9,BC463,trigger),TRUE,trigger)</f>
        <v>1.4940836918599159E-3</v>
      </c>
      <c r="BG463" s="104">
        <f t="shared" si="45"/>
        <v>-0.38691636121980166</v>
      </c>
    </row>
    <row r="464" spans="27:59" x14ac:dyDescent="0.2">
      <c r="AA464" s="1">
        <f t="shared" si="46"/>
        <v>461</v>
      </c>
      <c r="AB464" s="44" t="str">
        <f t="shared" si="47"/>
        <v>461M</v>
      </c>
      <c r="AC464" s="45">
        <f>_xll.qlCalendarAdvance(calendar,$AC$3,AB464,,,trigger)</f>
        <v>56310</v>
      </c>
      <c r="AD464" s="45">
        <f>_xll.qlInterestRateIndexMaturity($X$9,AC464,trigger)</f>
        <v>56494</v>
      </c>
      <c r="AE464" s="49">
        <f>_xll.qlTenorBasisValue($X$17,AC464,_xll.ohTrigger(trigger,$X$24))</f>
        <v>2.0086884488712219E-4</v>
      </c>
      <c r="AF464" s="49">
        <f>_xll.qlTenorBasisForwardRate($X$17,AC464,_xll.ohTrigger(trigger,$X$24))</f>
        <v>1.4148774193148925E-2</v>
      </c>
      <c r="AG464" s="49">
        <f>_xll.qlTenorBasisForwardRate2($X$17,AC464,AD464,_xll.ohTrigger(trigger,$X$24))</f>
        <v>1.4148774193148925E-2</v>
      </c>
      <c r="AH464" s="49">
        <f>_xll.qlIndexFixing($X$9,_xll.qlInterestRateIndexFixingDate($X$9,AC464,trigger),TRUE,trigger)</f>
        <v>1.4442397722708795E-2</v>
      </c>
      <c r="AI464" s="52">
        <f t="shared" si="43"/>
        <v>-2.936235295598697</v>
      </c>
      <c r="AJ464" s="52">
        <f t="shared" si="44"/>
        <v>1.0207525772587456</v>
      </c>
      <c r="BC464" s="45">
        <f>_xll.qlCalendarAdvance(calendar,BC463,"1D",,,trigger)</f>
        <v>42936</v>
      </c>
      <c r="BD464" s="49">
        <f>_xll.qlTenorBasisForwardRate($X$17,BC464,_xll.ohTrigger(trigger,$X$24))</f>
        <v>1.5440674661376125E-3</v>
      </c>
      <c r="BE464" s="49">
        <f>_xll.qlTenorBasisForwardRate($X$17,BC464,_xll.ohTrigger(trigger,$X$24))*_xll.qlInterpolationInterpolate($AJ$1,BC464,,trigger)</f>
        <v>1.5117611060125134E-3</v>
      </c>
      <c r="BF464" s="49">
        <f>_xll.qlIndexFixing($X$9,_xll.qlInterestRateIndexFixingDate($X$9,BC464,trigger),TRUE,trigger)</f>
        <v>1.5072378081553363E-3</v>
      </c>
      <c r="BG464" s="104">
        <f t="shared" si="45"/>
        <v>-0.36829657982276243</v>
      </c>
    </row>
    <row r="465" spans="27:59" x14ac:dyDescent="0.2">
      <c r="AA465" s="1">
        <f t="shared" si="46"/>
        <v>462</v>
      </c>
      <c r="AB465" s="44" t="str">
        <f t="shared" si="47"/>
        <v>462M</v>
      </c>
      <c r="AC465" s="45">
        <f>_xll.qlCalendarAdvance(calendar,$AC$3,AB465,,,trigger)</f>
        <v>56341</v>
      </c>
      <c r="AD465" s="45">
        <f>_xll.qlInterestRateIndexMaturity($X$9,AC465,trigger)</f>
        <v>56524</v>
      </c>
      <c r="AE465" s="49">
        <f>_xll.qlTenorBasisValue($X$17,AC465,_xll.ohTrigger(trigger,$X$24))</f>
        <v>2.0054325213233912E-4</v>
      </c>
      <c r="AF465" s="49">
        <f>_xll.qlTenorBasisForwardRate($X$17,AC465,_xll.ohTrigger(trigger,$X$24))</f>
        <v>1.4105439220080227E-2</v>
      </c>
      <c r="AG465" s="49">
        <f>_xll.qlTenorBasisForwardRate2($X$17,AC465,AD465,_xll.ohTrigger(trigger,$X$24))</f>
        <v>1.4105439220080227E-2</v>
      </c>
      <c r="AH465" s="49">
        <f>_xll.qlIndexFixing($X$9,_xll.qlInterestRateIndexFixingDate($X$9,AC465,trigger),TRUE,trigger)</f>
        <v>1.4419100376469519E-2</v>
      </c>
      <c r="AI465" s="52">
        <f t="shared" si="43"/>
        <v>-3.1366115638929193</v>
      </c>
      <c r="AJ465" s="52">
        <f t="shared" si="44"/>
        <v>1.0222368939736928</v>
      </c>
      <c r="BC465" s="45">
        <f>_xll.qlCalendarAdvance(calendar,BC464,"1D",,,trigger)</f>
        <v>42937</v>
      </c>
      <c r="BD465" s="49">
        <f>_xll.qlTenorBasisForwardRate($X$17,BC465,_xll.ohTrigger(trigger,$X$24))</f>
        <v>1.5466350297467506E-3</v>
      </c>
      <c r="BE465" s="49">
        <f>_xll.qlTenorBasisForwardRate($X$17,BC465,_xll.ohTrigger(trigger,$X$24))*_xll.qlInterpolationInterpolate($AJ$1,BC465,,trigger)</f>
        <v>1.5149131693601319E-3</v>
      </c>
      <c r="BF465" s="49">
        <f>_xll.qlIndexFixing($X$9,_xll.qlInterestRateIndexFixingDate($X$9,BC465,trigger),TRUE,trigger)</f>
        <v>1.5100210187794282E-3</v>
      </c>
      <c r="BG465" s="104">
        <f t="shared" si="45"/>
        <v>-0.36614010967322452</v>
      </c>
    </row>
    <row r="466" spans="27:59" x14ac:dyDescent="0.2">
      <c r="AA466" s="1">
        <f t="shared" si="46"/>
        <v>463</v>
      </c>
      <c r="AB466" s="44" t="str">
        <f t="shared" si="47"/>
        <v>463M</v>
      </c>
      <c r="AC466" s="45">
        <f>_xll.qlCalendarAdvance(calendar,$AC$3,AB466,,,trigger)</f>
        <v>56373</v>
      </c>
      <c r="AD466" s="45">
        <f>_xll.qlInterestRateIndexMaturity($X$9,AC466,trigger)</f>
        <v>56557</v>
      </c>
      <c r="AE466" s="49">
        <f>_xll.qlTenorBasisValue($X$17,AC466,_xll.ohTrigger(trigger,$X$24))</f>
        <v>2.0021196453936529E-4</v>
      </c>
      <c r="AF466" s="49">
        <f>_xll.qlTenorBasisForwardRate($X$17,AC466,_xll.ohTrigger(trigger,$X$24))</f>
        <v>1.4059123924098796E-2</v>
      </c>
      <c r="AG466" s="49">
        <f>_xll.qlTenorBasisForwardRate2($X$17,AC466,AD466,_xll.ohTrigger(trigger,$X$24))</f>
        <v>1.4059123924098796E-2</v>
      </c>
      <c r="AH466" s="49">
        <f>_xll.qlIndexFixing($X$9,_xll.qlInterestRateIndexFixingDate($X$9,AC466,trigger),TRUE,trigger)</f>
        <v>1.4394735206964621E-2</v>
      </c>
      <c r="AI466" s="52">
        <f t="shared" si="43"/>
        <v>-3.356112828658258</v>
      </c>
      <c r="AJ466" s="52">
        <f t="shared" si="44"/>
        <v>1.0238714221937082</v>
      </c>
      <c r="BC466" s="45">
        <f>_xll.qlCalendarAdvance(calendar,BC465,"1D",,,trigger)</f>
        <v>42940</v>
      </c>
      <c r="BD466" s="49">
        <f>_xll.qlTenorBasisForwardRate($X$17,BC466,_xll.ohTrigger(trigger,$X$24))</f>
        <v>1.5602229443368722E-3</v>
      </c>
      <c r="BE466" s="49">
        <f>_xll.qlTenorBasisForwardRate($X$17,BC466,_xll.ohTrigger(trigger,$X$24))*_xll.qlInterpolationInterpolate($AJ$1,BC466,,trigger)</f>
        <v>1.5301538755219531E-3</v>
      </c>
      <c r="BF466" s="49">
        <f>_xll.qlIndexFixing($X$9,_xll.qlInterestRateIndexFixingDate($X$9,BC466,trigger),TRUE,trigger)</f>
        <v>1.5256592590399663E-3</v>
      </c>
      <c r="BG466" s="104">
        <f t="shared" si="45"/>
        <v>-0.34563685296905855</v>
      </c>
    </row>
    <row r="467" spans="27:59" x14ac:dyDescent="0.2">
      <c r="AA467" s="1">
        <f t="shared" si="46"/>
        <v>464</v>
      </c>
      <c r="AB467" s="44" t="str">
        <f t="shared" si="47"/>
        <v>464M</v>
      </c>
      <c r="AC467" s="45">
        <f>_xll.qlCalendarAdvance(calendar,$AC$3,AB467,,,trigger)</f>
        <v>56402</v>
      </c>
      <c r="AD467" s="45">
        <f>_xll.qlInterestRateIndexMaturity($X$9,AC467,trigger)</f>
        <v>56585</v>
      </c>
      <c r="AE467" s="49">
        <f>_xll.qlTenorBasisValue($X$17,AC467,_xll.ohTrigger(trigger,$X$24))</f>
        <v>1.999158971351059E-4</v>
      </c>
      <c r="AF467" s="49">
        <f>_xll.qlTenorBasisForwardRate($X$17,AC467,_xll.ohTrigger(trigger,$X$24))</f>
        <v>1.4017430993141552E-2</v>
      </c>
      <c r="AG467" s="49">
        <f>_xll.qlTenorBasisForwardRate2($X$17,AC467,AD467,_xll.ohTrigger(trigger,$X$24))</f>
        <v>1.4017430993141552E-2</v>
      </c>
      <c r="AH467" s="49">
        <f>_xll.qlIndexFixing($X$9,_xll.qlInterestRateIndexFixingDate($X$9,AC467,trigger),TRUE,trigger)</f>
        <v>1.4372722375715184E-2</v>
      </c>
      <c r="AI467" s="52">
        <f t="shared" si="43"/>
        <v>-3.5529138257363138</v>
      </c>
      <c r="AJ467" s="52">
        <f t="shared" si="44"/>
        <v>1.0253463978347721</v>
      </c>
      <c r="BC467" s="45">
        <f>_xll.qlCalendarAdvance(calendar,BC466,"1D",,,trigger)</f>
        <v>42941</v>
      </c>
      <c r="BD467" s="49">
        <f>_xll.qlTenorBasisForwardRate($X$17,BC467,_xll.ohTrigger(trigger,$X$24))</f>
        <v>1.5657476372752197E-3</v>
      </c>
      <c r="BE467" s="49">
        <f>_xll.qlTenorBasisForwardRate($X$17,BC467,_xll.ohTrigger(trigger,$X$24))*_xll.qlInterpolationInterpolate($AJ$1,BC467,,trigger)</f>
        <v>1.5362182024146545E-3</v>
      </c>
      <c r="BF467" s="49">
        <f>_xll.qlIndexFixing($X$9,_xll.qlInterestRateIndexFixingDate($X$9,BC467,trigger),TRUE,trigger)</f>
        <v>1.5321367771861782E-3</v>
      </c>
      <c r="BG467" s="104">
        <f t="shared" si="45"/>
        <v>-0.33610860089041544</v>
      </c>
    </row>
    <row r="468" spans="27:59" x14ac:dyDescent="0.2">
      <c r="AA468" s="1">
        <f t="shared" si="46"/>
        <v>465</v>
      </c>
      <c r="AB468" s="44" t="str">
        <f t="shared" si="47"/>
        <v>465M</v>
      </c>
      <c r="AC468" s="45">
        <f>_xll.qlCalendarAdvance(calendar,$AC$3,AB468,,,trigger)</f>
        <v>56432</v>
      </c>
      <c r="AD468" s="45">
        <f>_xll.qlInterestRateIndexMaturity($X$9,AC468,trigger)</f>
        <v>56618</v>
      </c>
      <c r="AE468" s="49">
        <f>_xll.qlTenorBasisValue($X$17,AC468,_xll.ohTrigger(trigger,$X$24))</f>
        <v>1.9961372907377814E-4</v>
      </c>
      <c r="AF468" s="49">
        <f>_xll.qlTenorBasisForwardRate($X$17,AC468,_xll.ohTrigger(trigger,$X$24))</f>
        <v>1.3971786984422222E-2</v>
      </c>
      <c r="AG468" s="49">
        <f>_xll.qlTenorBasisForwardRate2($X$17,AC468,AD468,_xll.ohTrigger(trigger,$X$24))</f>
        <v>1.3971786984422222E-2</v>
      </c>
      <c r="AH468" s="49">
        <f>_xll.qlIndexFixing($X$9,_xll.qlInterestRateIndexFixingDate($X$9,AC468,trigger),TRUE,trigger)</f>
        <v>1.4349436415305923E-2</v>
      </c>
      <c r="AI468" s="52">
        <f t="shared" si="43"/>
        <v>-3.7764943088370098</v>
      </c>
      <c r="AJ468" s="52">
        <f t="shared" si="44"/>
        <v>1.0270294294713167</v>
      </c>
      <c r="BC468" s="45">
        <f>_xll.qlCalendarAdvance(calendar,BC467,"1D",,,trigger)</f>
        <v>42942</v>
      </c>
      <c r="BD468" s="49">
        <f>_xll.qlTenorBasisForwardRate($X$17,BC468,_xll.ohTrigger(trigger,$X$24))</f>
        <v>1.5712838596548819E-3</v>
      </c>
      <c r="BE468" s="49">
        <f>_xll.qlTenorBasisForwardRate($X$17,BC468,_xll.ohTrigger(trigger,$X$24))*_xll.qlInterpolationInterpolate($AJ$1,BC468,,trigger)</f>
        <v>1.5422984056061139E-3</v>
      </c>
      <c r="BF468" s="49">
        <f>_xll.qlIndexFixing($X$9,_xll.qlInterestRateIndexFixingDate($X$9,BC468,trigger),TRUE,trigger)</f>
        <v>1.5386599987013056E-3</v>
      </c>
      <c r="BG468" s="104">
        <f t="shared" si="45"/>
        <v>-0.32623860953576295</v>
      </c>
    </row>
    <row r="469" spans="27:59" x14ac:dyDescent="0.2">
      <c r="AA469" s="1">
        <f t="shared" si="46"/>
        <v>466</v>
      </c>
      <c r="AB469" s="44" t="str">
        <f t="shared" si="47"/>
        <v>466M</v>
      </c>
      <c r="AC469" s="45">
        <f>_xll.qlCalendarAdvance(calendar,$AC$3,AB469,,,trigger)</f>
        <v>56464</v>
      </c>
      <c r="AD469" s="45">
        <f>_xll.qlInterestRateIndexMaturity($X$9,AC469,trigger)</f>
        <v>56648</v>
      </c>
      <c r="AE469" s="49">
        <f>_xll.qlTenorBasisValue($X$17,AC469,_xll.ohTrigger(trigger,$X$24))</f>
        <v>1.9929596008540456E-4</v>
      </c>
      <c r="AF469" s="49">
        <f>_xll.qlTenorBasisForwardRate($X$17,AC469,_xll.ohTrigger(trigger,$X$24))</f>
        <v>1.3924927438547497E-2</v>
      </c>
      <c r="AG469" s="49">
        <f>_xll.qlTenorBasisForwardRate2($X$17,AC469,AD469,_xll.ohTrigger(trigger,$X$24))</f>
        <v>1.3924927438547497E-2</v>
      </c>
      <c r="AH469" s="49">
        <f>_xll.qlIndexFixing($X$9,_xll.qlInterestRateIndexFixingDate($X$9,AC469,trigger),TRUE,trigger)</f>
        <v>1.4324992121936156E-2</v>
      </c>
      <c r="AI469" s="52">
        <f t="shared" si="43"/>
        <v>-4.0006468338865853</v>
      </c>
      <c r="AJ469" s="52">
        <f t="shared" si="44"/>
        <v>1.0287301090188221</v>
      </c>
      <c r="BC469" s="45">
        <f>_xll.qlCalendarAdvance(calendar,BC468,"1D",,,trigger)</f>
        <v>42943</v>
      </c>
      <c r="BD469" s="49">
        <f>_xll.qlTenorBasisForwardRate($X$17,BC469,_xll.ohTrigger(trigger,$X$24))</f>
        <v>1.5827142034408764E-3</v>
      </c>
      <c r="BE469" s="49">
        <f>_xll.qlTenorBasisForwardRate($X$17,BC469,_xll.ohTrigger(trigger,$X$24))*_xll.qlInterpolationInterpolate($AJ$1,BC469,,trigger)</f>
        <v>1.5541710026904425E-3</v>
      </c>
      <c r="BF469" s="49">
        <f>_xll.qlIndexFixing($X$9,_xll.qlInterestRateIndexFixingDate($X$9,BC469,trigger),TRUE,trigger)</f>
        <v>1.5522402483576286E-3</v>
      </c>
      <c r="BG469" s="104">
        <f t="shared" si="45"/>
        <v>-0.30473955083247778</v>
      </c>
    </row>
    <row r="470" spans="27:59" x14ac:dyDescent="0.2">
      <c r="AA470" s="1">
        <f t="shared" si="46"/>
        <v>467</v>
      </c>
      <c r="AB470" s="44" t="str">
        <f t="shared" si="47"/>
        <v>467M</v>
      </c>
      <c r="AC470" s="45">
        <f>_xll.qlCalendarAdvance(calendar,$AC$3,AB470,,,trigger)</f>
        <v>56494</v>
      </c>
      <c r="AD470" s="45">
        <f>_xll.qlInterestRateIndexMaturity($X$9,AC470,trigger)</f>
        <v>56675</v>
      </c>
      <c r="AE470" s="49">
        <f>_xll.qlTenorBasisValue($X$17,AC470,_xll.ohTrigger(trigger,$X$24))</f>
        <v>1.9900225356787095E-4</v>
      </c>
      <c r="AF470" s="49">
        <f>_xll.qlTenorBasisForwardRate($X$17,AC470,_xll.ohTrigger(trigger,$X$24))</f>
        <v>1.3880985854504195E-2</v>
      </c>
      <c r="AG470" s="49">
        <f>_xll.qlTenorBasisForwardRate2($X$17,AC470,AD470,_xll.ohTrigger(trigger,$X$24))</f>
        <v>1.3880985854504195E-2</v>
      </c>
      <c r="AH470" s="49">
        <f>_xll.qlIndexFixing($X$9,_xll.qlInterestRateIndexFixingDate($X$9,AC470,trigger),TRUE,trigger)</f>
        <v>1.4302087040795048E-2</v>
      </c>
      <c r="AI470" s="52">
        <f t="shared" si="43"/>
        <v>-4.2110118629085269</v>
      </c>
      <c r="AJ470" s="52">
        <f t="shared" si="44"/>
        <v>1.0303365474689401</v>
      </c>
      <c r="BC470" s="45">
        <f>_xll.qlCalendarAdvance(calendar,BC469,"1D",,,trigger)</f>
        <v>42944</v>
      </c>
      <c r="BD470" s="49">
        <f>_xll.qlTenorBasisForwardRate($X$17,BC470,_xll.ohTrigger(trigger,$X$24))</f>
        <v>1.585334708799015E-3</v>
      </c>
      <c r="BE470" s="49">
        <f>_xll.qlTenorBasisForwardRate($X$17,BC470,_xll.ohTrigger(trigger,$X$24))*_xll.qlInterpolationInterpolate($AJ$1,BC470,,trigger)</f>
        <v>1.5573984390368062E-3</v>
      </c>
      <c r="BF470" s="49">
        <f>_xll.qlIndexFixing($X$9,_xll.qlInterestRateIndexFixingDate($X$9,BC470,trigger),TRUE,trigger)</f>
        <v>1.5553391788105306E-3</v>
      </c>
      <c r="BG470" s="104">
        <f t="shared" si="45"/>
        <v>-0.29995529988484415</v>
      </c>
    </row>
    <row r="471" spans="27:59" x14ac:dyDescent="0.2">
      <c r="AA471" s="1">
        <f t="shared" si="46"/>
        <v>468</v>
      </c>
      <c r="AB471" s="44" t="str">
        <f t="shared" si="47"/>
        <v>468M</v>
      </c>
      <c r="AC471" s="45">
        <f>_xll.qlCalendarAdvance(calendar,$AC$3,AB471,,,trigger)</f>
        <v>56524</v>
      </c>
      <c r="AD471" s="45">
        <f>_xll.qlInterestRateIndexMaturity($X$9,AC471,trigger)</f>
        <v>56706</v>
      </c>
      <c r="AE471" s="49">
        <f>_xll.qlTenorBasisValue($X$17,AC471,_xll.ohTrigger(trigger,$X$24))</f>
        <v>1.9871255827249462E-4</v>
      </c>
      <c r="AF471" s="49">
        <f>_xll.qlTenorBasisForwardRate($X$17,AC471,_xll.ohTrigger(trigger,$X$24))</f>
        <v>1.3834441694273652E-2</v>
      </c>
      <c r="AG471" s="49">
        <f>_xll.qlTenorBasisForwardRate2($X$17,AC471,AD471,_xll.ohTrigger(trigger,$X$24))</f>
        <v>1.3834441694273652E-2</v>
      </c>
      <c r="AH471" s="49">
        <f>_xll.qlIndexFixing($X$9,_xll.qlInterestRateIndexFixingDate($X$9,AC471,trigger),TRUE,trigger)</f>
        <v>1.4278646439043759E-2</v>
      </c>
      <c r="AI471" s="52">
        <f t="shared" si="43"/>
        <v>-4.4420474477010679</v>
      </c>
      <c r="AJ471" s="52">
        <f t="shared" si="44"/>
        <v>1.0321086137472373</v>
      </c>
      <c r="BC471" s="45">
        <f>_xll.qlCalendarAdvance(calendar,BC470,"1D",,,trigger)</f>
        <v>42947</v>
      </c>
      <c r="BD471" s="49">
        <f>_xll.qlTenorBasisForwardRate($X$17,BC471,_xll.ohTrigger(trigger,$X$24))</f>
        <v>1.5991350062708031E-3</v>
      </c>
      <c r="BE471" s="49">
        <f>_xll.qlTenorBasisForwardRate($X$17,BC471,_xll.ohTrigger(trigger,$X$24))*_xll.qlInterpolationInterpolate($AJ$1,BC471,,trigger)</f>
        <v>1.5729352063203915E-3</v>
      </c>
      <c r="BF471" s="49">
        <f>_xll.qlIndexFixing($X$9,_xll.qlInterestRateIndexFixingDate($X$9,BC471,trigger),TRUE,trigger)</f>
        <v>1.5718351790880317E-3</v>
      </c>
      <c r="BG471" s="104">
        <f t="shared" si="45"/>
        <v>-0.27299827182771441</v>
      </c>
    </row>
    <row r="472" spans="27:59" x14ac:dyDescent="0.2">
      <c r="AA472" s="1">
        <f t="shared" si="46"/>
        <v>469</v>
      </c>
      <c r="AB472" s="44" t="str">
        <f t="shared" si="47"/>
        <v>469M</v>
      </c>
      <c r="AC472" s="45">
        <f>_xll.qlCalendarAdvance(calendar,$AC$3,AB472,,,trigger)</f>
        <v>56555</v>
      </c>
      <c r="AD472" s="45">
        <f>_xll.qlInterestRateIndexMaturity($X$9,AC472,trigger)</f>
        <v>56737</v>
      </c>
      <c r="AE472" s="49">
        <f>_xll.qlTenorBasisValue($X$17,AC472,_xll.ohTrigger(trigger,$X$24))</f>
        <v>1.9841736392681703E-4</v>
      </c>
      <c r="AF472" s="49">
        <f>_xll.qlTenorBasisForwardRate($X$17,AC472,_xll.ohTrigger(trigger,$X$24))</f>
        <v>1.3786233821917192E-2</v>
      </c>
      <c r="AG472" s="49">
        <f>_xll.qlTenorBasisForwardRate2($X$17,AC472,AD472,_xll.ohTrigger(trigger,$X$24))</f>
        <v>1.3786233821917192E-2</v>
      </c>
      <c r="AH472" s="49">
        <f>_xll.qlIndexFixing($X$9,_xll.qlInterestRateIndexFixingDate($X$9,AC472,trigger),TRUE,trigger)</f>
        <v>1.4254413434948515E-2</v>
      </c>
      <c r="AI472" s="52">
        <f t="shared" si="43"/>
        <v>-4.6817961303132272</v>
      </c>
      <c r="AJ472" s="52">
        <f t="shared" si="44"/>
        <v>1.0339599356197642</v>
      </c>
      <c r="BC472" s="45">
        <f>_xll.qlCalendarAdvance(calendar,BC471,"1D",,,trigger)</f>
        <v>42948</v>
      </c>
      <c r="BD472" s="49">
        <f>_xll.qlTenorBasisForwardRate($X$17,BC472,_xll.ohTrigger(trigger,$X$24))</f>
        <v>1.6047386611313689E-3</v>
      </c>
      <c r="BE472" s="49">
        <f>_xll.qlTenorBasisForwardRate($X$17,BC472,_xll.ohTrigger(trigger,$X$24))*_xll.qlInterpolationInterpolate($AJ$1,BC472,,trigger)</f>
        <v>1.5791092495251987E-3</v>
      </c>
      <c r="BF472" s="49">
        <f>_xll.qlIndexFixing($X$9,_xll.qlInterestRateIndexFixingDate($X$9,BC472,trigger),TRUE,trigger)</f>
        <v>1.578556733531066E-3</v>
      </c>
      <c r="BG472" s="104">
        <f t="shared" si="45"/>
        <v>-0.26181927600302896</v>
      </c>
    </row>
    <row r="473" spans="27:59" x14ac:dyDescent="0.2">
      <c r="AA473" s="1">
        <f t="shared" si="46"/>
        <v>470</v>
      </c>
      <c r="AB473" s="44" t="str">
        <f t="shared" si="47"/>
        <v>470M</v>
      </c>
      <c r="AC473" s="45">
        <f>_xll.qlCalendarAdvance(calendar,$AC$3,AB473,,,trigger)</f>
        <v>56585</v>
      </c>
      <c r="AD473" s="45">
        <f>_xll.qlInterestRateIndexMaturity($X$9,AC473,trigger)</f>
        <v>56767</v>
      </c>
      <c r="AE473" s="49">
        <f>_xll.qlTenorBasisValue($X$17,AC473,_xll.ohTrigger(trigger,$X$24))</f>
        <v>1.9813566130223042E-4</v>
      </c>
      <c r="AF473" s="49">
        <f>_xll.qlTenorBasisForwardRate($X$17,AC473,_xll.ohTrigger(trigger,$X$24))</f>
        <v>1.3738967045873698E-2</v>
      </c>
      <c r="AG473" s="49">
        <f>_xll.qlTenorBasisForwardRate2($X$17,AC473,AD473,_xll.ohTrigger(trigger,$X$24))</f>
        <v>1.3738967045873698E-2</v>
      </c>
      <c r="AH473" s="49">
        <f>_xll.qlIndexFixing($X$9,_xll.qlInterestRateIndexFixingDate($X$9,AC473,trigger),TRUE,trigger)</f>
        <v>1.4230845006964336E-2</v>
      </c>
      <c r="AI473" s="52">
        <f t="shared" si="43"/>
        <v>-4.9187796109063759</v>
      </c>
      <c r="AJ473" s="52">
        <f t="shared" si="44"/>
        <v>1.0358016697651491</v>
      </c>
      <c r="BC473" s="45">
        <f>_xll.qlCalendarAdvance(calendar,BC472,"1D",,,trigger)</f>
        <v>42949</v>
      </c>
      <c r="BD473" s="49">
        <f>_xll.qlTenorBasisForwardRate($X$17,BC473,_xll.ohTrigger(trigger,$X$24))</f>
        <v>1.6103532640278906E-3</v>
      </c>
      <c r="BE473" s="49">
        <f>_xll.qlTenorBasisForwardRate($X$17,BC473,_xll.ohTrigger(trigger,$X$24))*_xll.qlInterpolationInterpolate($AJ$1,BC473,,trigger)</f>
        <v>1.5852986951400575E-3</v>
      </c>
      <c r="BF473" s="49">
        <f>_xll.qlIndexFixing($X$9,_xll.qlInterestRateIndexFixingDate($X$9,BC473,trigger),TRUE,trigger)</f>
        <v>1.5852986951400575E-3</v>
      </c>
      <c r="BG473" s="104">
        <f t="shared" si="45"/>
        <v>-0.25054568887833156</v>
      </c>
    </row>
    <row r="474" spans="27:59" x14ac:dyDescent="0.2">
      <c r="AA474" s="1">
        <f t="shared" si="46"/>
        <v>471</v>
      </c>
      <c r="AB474" s="44" t="str">
        <f t="shared" si="47"/>
        <v>471M</v>
      </c>
      <c r="AC474" s="45">
        <f>_xll.qlCalendarAdvance(calendar,$AC$3,AB474,,,trigger)</f>
        <v>56618</v>
      </c>
      <c r="AD474" s="45">
        <f>_xll.qlInterestRateIndexMaturity($X$9,AC474,trigger)</f>
        <v>56800</v>
      </c>
      <c r="AE474" s="49">
        <f>_xll.qlTenorBasisValue($X$17,AC474,_xll.ohTrigger(trigger,$X$24))</f>
        <v>1.9783023526163306E-4</v>
      </c>
      <c r="AF474" s="49">
        <f>_xll.qlTenorBasisForwardRate($X$17,AC474,_xll.ohTrigger(trigger,$X$24))</f>
        <v>1.3686276041847384E-2</v>
      </c>
      <c r="AG474" s="49">
        <f>_xll.qlTenorBasisForwardRate2($X$17,AC474,AD474,_xll.ohTrigger(trigger,$X$24))</f>
        <v>1.3686276041847384E-2</v>
      </c>
      <c r="AH474" s="49">
        <f>_xll.qlIndexFixing($X$9,_xll.qlInterestRateIndexFixingDate($X$9,AC474,trigger),TRUE,trigger)</f>
        <v>1.4204786669560853E-2</v>
      </c>
      <c r="AI474" s="52">
        <f t="shared" si="43"/>
        <v>-5.1851062771346959</v>
      </c>
      <c r="AJ474" s="52">
        <f t="shared" si="44"/>
        <v>1.0378854427696813</v>
      </c>
      <c r="BC474" s="45">
        <f>_xll.qlCalendarAdvance(calendar,BC473,"1D",,,trigger)</f>
        <v>42950</v>
      </c>
      <c r="BD474" s="49">
        <f>_xll.qlTenorBasisForwardRate($X$17,BC474,_xll.ohTrigger(trigger,$X$24))</f>
        <v>1.6219148421480235E-3</v>
      </c>
      <c r="BE474" s="49">
        <f>_xll.qlTenorBasisForwardRate($X$17,BC474,_xll.ohTrigger(trigger,$X$24))*_xll.qlInterpolationInterpolate($AJ$1,BC474,,trigger)</f>
        <v>1.597784655001076E-3</v>
      </c>
      <c r="BF474" s="49">
        <f>_xll.qlIndexFixing($X$9,_xll.qlInterestRateIndexFixingDate($X$9,BC474,trigger),TRUE,trigger)</f>
        <v>1.599109042746387E-3</v>
      </c>
      <c r="BG474" s="104">
        <f t="shared" si="45"/>
        <v>-0.22805799401636556</v>
      </c>
    </row>
    <row r="475" spans="27:59" x14ac:dyDescent="0.2">
      <c r="AA475" s="1">
        <f t="shared" si="46"/>
        <v>472</v>
      </c>
      <c r="AB475" s="44" t="str">
        <f t="shared" si="47"/>
        <v>472M</v>
      </c>
      <c r="AC475" s="45">
        <f>_xll.qlCalendarAdvance(calendar,$AC$3,AB475,,,trigger)</f>
        <v>56647</v>
      </c>
      <c r="AD475" s="45">
        <f>_xll.qlInterestRateIndexMaturity($X$9,AC475,trigger)</f>
        <v>56828</v>
      </c>
      <c r="AE475" s="49">
        <f>_xll.qlTenorBasisValue($X$17,AC475,_xll.ohTrigger(trigger,$X$24))</f>
        <v>1.975656241002987E-4</v>
      </c>
      <c r="AF475" s="49">
        <f>_xll.qlTenorBasisForwardRate($X$17,AC475,_xll.ohTrigger(trigger,$X$24))</f>
        <v>1.3639934436796399E-2</v>
      </c>
      <c r="AG475" s="49">
        <f>_xll.qlTenorBasisForwardRate2($X$17,AC475,AD475,_xll.ohTrigger(trigger,$X$24))</f>
        <v>1.3639934436796399E-2</v>
      </c>
      <c r="AH475" s="49">
        <f>_xll.qlIndexFixing($X$9,_xll.qlInterestRateIndexFixingDate($X$9,AC475,trigger),TRUE,trigger)</f>
        <v>1.4181892817887686E-2</v>
      </c>
      <c r="AI475" s="52">
        <f t="shared" si="43"/>
        <v>-5.419583810912874</v>
      </c>
      <c r="AJ475" s="52">
        <f t="shared" si="44"/>
        <v>1.0397332101266739</v>
      </c>
      <c r="BC475" s="45">
        <f>_xll.qlCalendarAdvance(calendar,BC474,"1D",,,trigger)</f>
        <v>42951</v>
      </c>
      <c r="BD475" s="49">
        <f>_xll.qlTenorBasisForwardRate($X$17,BC475,_xll.ohTrigger(trigger,$X$24))</f>
        <v>1.6245856846104417E-3</v>
      </c>
      <c r="BE475" s="49">
        <f>_xll.qlTenorBasisForwardRate($X$17,BC475,_xll.ohTrigger(trigger,$X$24))*_xll.qlInterpolationInterpolate($AJ$1,BC475,,trigger)</f>
        <v>1.601521841918409E-3</v>
      </c>
      <c r="BF475" s="49">
        <f>_xll.qlIndexFixing($X$9,_xll.qlInterestRateIndexFixingDate($X$9,BC475,trigger),TRUE,trigger)</f>
        <v>1.6023609634568498E-3</v>
      </c>
      <c r="BG475" s="104">
        <f t="shared" si="45"/>
        <v>-0.22224721153591862</v>
      </c>
    </row>
    <row r="476" spans="27:59" x14ac:dyDescent="0.2">
      <c r="AA476" s="1">
        <f t="shared" si="46"/>
        <v>473</v>
      </c>
      <c r="AB476" s="44" t="str">
        <f t="shared" si="47"/>
        <v>473M</v>
      </c>
      <c r="AC476" s="45">
        <f>_xll.qlCalendarAdvance(calendar,$AC$3,AB476,,,trigger)</f>
        <v>56675</v>
      </c>
      <c r="AD476" s="45">
        <f>_xll.qlInterestRateIndexMaturity($X$9,AC476,trigger)</f>
        <v>56859</v>
      </c>
      <c r="AE476" s="49">
        <f>_xll.qlTenorBasisValue($X$17,AC476,_xll.ohTrigger(trigger,$X$24))</f>
        <v>1.9731346000485697E-4</v>
      </c>
      <c r="AF476" s="49">
        <f>_xll.qlTenorBasisForwardRate($X$17,AC476,_xll.ohTrigger(trigger,$X$24))</f>
        <v>1.3592388194187859E-2</v>
      </c>
      <c r="AG476" s="49">
        <f>_xll.qlTenorBasisForwardRate2($X$17,AC476,AD476,_xll.ohTrigger(trigger,$X$24))</f>
        <v>1.3592388194187859E-2</v>
      </c>
      <c r="AH476" s="49">
        <f>_xll.qlIndexFixing($X$9,_xll.qlInterestRateIndexFixingDate($X$9,AC476,trigger),TRUE,trigger)</f>
        <v>1.4159200995128575E-2</v>
      </c>
      <c r="AI476" s="52">
        <f t="shared" si="43"/>
        <v>-5.6681280094071642</v>
      </c>
      <c r="AJ476" s="52">
        <f t="shared" si="44"/>
        <v>1.0417007513943051</v>
      </c>
      <c r="BC476" s="45">
        <f>_xll.qlCalendarAdvance(calendar,BC475,"1D",,,trigger)</f>
        <v>42954</v>
      </c>
      <c r="BD476" s="49">
        <f>_xll.qlTenorBasisForwardRate($X$17,BC476,_xll.ohTrigger(trigger,$X$24))</f>
        <v>1.6385875917159015E-3</v>
      </c>
      <c r="BE476" s="49">
        <f>_xll.qlTenorBasisForwardRate($X$17,BC476,_xll.ohTrigger(trigger,$X$24))*_xll.qlInterpolationInterpolate($AJ$1,BC476,,trigger)</f>
        <v>1.618671806979965E-3</v>
      </c>
      <c r="BF476" s="49">
        <f>_xll.qlIndexFixing($X$9,_xll.qlInterestRateIndexFixingDate($X$9,BC476,trigger),TRUE,trigger)</f>
        <v>1.6192543715276566E-3</v>
      </c>
      <c r="BG476" s="104">
        <f t="shared" si="45"/>
        <v>-0.19333220188244873</v>
      </c>
    </row>
    <row r="477" spans="27:59" x14ac:dyDescent="0.2">
      <c r="AA477" s="1">
        <f t="shared" si="46"/>
        <v>474</v>
      </c>
      <c r="AB477" s="44" t="str">
        <f t="shared" si="47"/>
        <v>474M</v>
      </c>
      <c r="AC477" s="45">
        <f>_xll.qlCalendarAdvance(calendar,$AC$3,AB477,,,trigger)</f>
        <v>56706</v>
      </c>
      <c r="AD477" s="45">
        <f>_xll.qlInterestRateIndexMaturity($X$9,AC477,trigger)</f>
        <v>56891</v>
      </c>
      <c r="AE477" s="49">
        <f>_xll.qlTenorBasisValue($X$17,AC477,_xll.ohTrigger(trigger,$X$24))</f>
        <v>1.9703803637093336E-4</v>
      </c>
      <c r="AF477" s="49">
        <f>_xll.qlTenorBasisForwardRate($X$17,AC477,_xll.ohTrigger(trigger,$X$24))</f>
        <v>1.3540424289165442E-2</v>
      </c>
      <c r="AG477" s="49">
        <f>_xll.qlTenorBasisForwardRate2($X$17,AC477,AD477,_xll.ohTrigger(trigger,$X$24))</f>
        <v>1.3540424289165442E-2</v>
      </c>
      <c r="AH477" s="49">
        <f>_xll.qlIndexFixing($X$9,_xll.qlInterestRateIndexFixingDate($X$9,AC477,trigger),TRUE,trigger)</f>
        <v>1.4134236082089207E-2</v>
      </c>
      <c r="AI477" s="52">
        <f t="shared" si="43"/>
        <v>-5.9381179292376451</v>
      </c>
      <c r="AJ477" s="52">
        <f t="shared" si="44"/>
        <v>1.0438547404603054</v>
      </c>
      <c r="BC477" s="45">
        <f>_xll.qlCalendarAdvance(calendar,BC476,"1D",,,trigger)</f>
        <v>42955</v>
      </c>
      <c r="BD477" s="49">
        <f>_xll.qlTenorBasisForwardRate($X$17,BC477,_xll.ohTrigger(trigger,$X$24))</f>
        <v>1.6442661384013827E-3</v>
      </c>
      <c r="BE477" s="49">
        <f>_xll.qlTenorBasisForwardRate($X$17,BC477,_xll.ohTrigger(trigger,$X$24))*_xll.qlInterpolationInterpolate($AJ$1,BC477,,trigger)</f>
        <v>1.6254008146193999E-3</v>
      </c>
      <c r="BF477" s="49">
        <f>_xll.qlIndexFixing($X$9,_xll.qlInterestRateIndexFixingDate($X$9,BC477,trigger),TRUE,trigger)</f>
        <v>1.6260911123858795E-3</v>
      </c>
      <c r="BG477" s="104">
        <f t="shared" si="45"/>
        <v>-0.18175026015503168</v>
      </c>
    </row>
    <row r="478" spans="27:59" x14ac:dyDescent="0.2">
      <c r="AA478" s="1">
        <f t="shared" si="46"/>
        <v>475</v>
      </c>
      <c r="AB478" s="44" t="str">
        <f t="shared" si="47"/>
        <v>475M</v>
      </c>
      <c r="AC478" s="45">
        <f>_xll.qlCalendarAdvance(calendar,$AC$3,AB478,,,trigger)</f>
        <v>56737</v>
      </c>
      <c r="AD478" s="45">
        <f>_xll.qlInterestRateIndexMaturity($X$9,AC478,trigger)</f>
        <v>56921</v>
      </c>
      <c r="AE478" s="49">
        <f>_xll.qlTenorBasisValue($X$17,AC478,_xll.ohTrigger(trigger,$X$24))</f>
        <v>1.9676650928119045E-4</v>
      </c>
      <c r="AF478" s="49">
        <f>_xll.qlTenorBasisForwardRate($X$17,AC478,_xll.ohTrigger(trigger,$X$24))</f>
        <v>1.348903052161201E-2</v>
      </c>
      <c r="AG478" s="49">
        <f>_xll.qlTenorBasisForwardRate2($X$17,AC478,AD478,_xll.ohTrigger(trigger,$X$24))</f>
        <v>1.348903052161201E-2</v>
      </c>
      <c r="AH478" s="49">
        <f>_xll.qlIndexFixing($X$9,_xll.qlInterestRateIndexFixingDate($X$9,AC478,trigger),TRUE,trigger)</f>
        <v>1.4109388995703355E-2</v>
      </c>
      <c r="AI478" s="52">
        <f t="shared" si="43"/>
        <v>-6.203584740913457</v>
      </c>
      <c r="AJ478" s="52">
        <f t="shared" si="44"/>
        <v>1.0459898487958355</v>
      </c>
      <c r="BC478" s="45">
        <f>_xll.qlCalendarAdvance(calendar,BC477,"1D",,,trigger)</f>
        <v>42956</v>
      </c>
      <c r="BD478" s="49">
        <f>_xll.qlTenorBasisForwardRate($X$17,BC478,_xll.ohTrigger(trigger,$X$24))</f>
        <v>1.6499550516305744E-3</v>
      </c>
      <c r="BE478" s="49">
        <f>_xll.qlTenorBasisForwardRate($X$17,BC478,_xll.ohTrigger(trigger,$X$24))*_xll.qlInterpolationInterpolate($AJ$1,BC478,,trigger)</f>
        <v>1.632147809265146E-3</v>
      </c>
      <c r="BF478" s="49">
        <f>_xll.qlIndexFixing($X$9,_xll.qlInterestRateIndexFixingDate($X$9,BC478,trigger),TRUE,trigger)</f>
        <v>1.6329420423791868E-3</v>
      </c>
      <c r="BG478" s="104">
        <f t="shared" si="45"/>
        <v>-0.17013009251387601</v>
      </c>
    </row>
    <row r="479" spans="27:59" x14ac:dyDescent="0.2">
      <c r="AA479" s="1">
        <f t="shared" si="46"/>
        <v>476</v>
      </c>
      <c r="AB479" s="44" t="str">
        <f t="shared" si="47"/>
        <v>476M</v>
      </c>
      <c r="AC479" s="45">
        <f>_xll.qlCalendarAdvance(calendar,$AC$3,AB479,,,trigger)</f>
        <v>56767</v>
      </c>
      <c r="AD479" s="45">
        <f>_xll.qlInterestRateIndexMaturity($X$9,AC479,trigger)</f>
        <v>56950</v>
      </c>
      <c r="AE479" s="49">
        <f>_xll.qlTenorBasisValue($X$17,AC479,_xll.ohTrigger(trigger,$X$24))</f>
        <v>1.9650740063245259E-4</v>
      </c>
      <c r="AF479" s="49">
        <f>_xll.qlTenorBasisForwardRate($X$17,AC479,_xll.ohTrigger(trigger,$X$24))</f>
        <v>1.3438920746678872E-2</v>
      </c>
      <c r="AG479" s="49">
        <f>_xll.qlTenorBasisForwardRate2($X$17,AC479,AD479,_xll.ohTrigger(trigger,$X$24))</f>
        <v>1.3438920746678872E-2</v>
      </c>
      <c r="AH479" s="49">
        <f>_xll.qlIndexFixing($X$9,_xll.qlInterestRateIndexFixingDate($X$9,AC479,trigger),TRUE,trigger)</f>
        <v>1.4085163632731264E-2</v>
      </c>
      <c r="AI479" s="52">
        <f t="shared" si="43"/>
        <v>-6.4624288605239295</v>
      </c>
      <c r="AJ479" s="52">
        <f t="shared" si="44"/>
        <v>1.048087409564648</v>
      </c>
      <c r="BC479" s="45">
        <f>_xll.qlCalendarAdvance(calendar,BC478,"1D",,,trigger)</f>
        <v>42957</v>
      </c>
      <c r="BD479" s="49">
        <f>_xll.qlTenorBasisForwardRate($X$17,BC479,_xll.ohTrigger(trigger,$X$24))</f>
        <v>1.6616412033108468E-3</v>
      </c>
      <c r="BE479" s="49">
        <f>_xll.qlTenorBasisForwardRate($X$17,BC479,_xll.ohTrigger(trigger,$X$24))*_xll.qlInterpolationInterpolate($AJ$1,BC479,,trigger)</f>
        <v>1.6448391464032222E-3</v>
      </c>
      <c r="BF479" s="49">
        <f>_xll.qlIndexFixing($X$9,_xll.qlInterestRateIndexFixingDate($X$9,BC479,trigger),TRUE,trigger)</f>
        <v>1.6468848351984665E-3</v>
      </c>
      <c r="BG479" s="104">
        <f t="shared" si="45"/>
        <v>-0.14756368112380305</v>
      </c>
    </row>
    <row r="480" spans="27:59" x14ac:dyDescent="0.2">
      <c r="AA480" s="1">
        <f t="shared" si="46"/>
        <v>477</v>
      </c>
      <c r="AB480" s="44" t="str">
        <f t="shared" si="47"/>
        <v>477M</v>
      </c>
      <c r="AC480" s="45">
        <f>_xll.qlCalendarAdvance(calendar,$AC$3,AB480,,,trigger)</f>
        <v>56797</v>
      </c>
      <c r="AD480" s="45">
        <f>_xll.qlInterestRateIndexMaturity($X$9,AC480,trigger)</f>
        <v>56982</v>
      </c>
      <c r="AE480" s="49">
        <f>_xll.qlTenorBasisValue($X$17,AC480,_xll.ohTrigger(trigger,$X$24))</f>
        <v>1.9625184297667093E-4</v>
      </c>
      <c r="AF480" s="49">
        <f>_xll.qlTenorBasisForwardRate($X$17,AC480,_xll.ohTrigger(trigger,$X$24))</f>
        <v>1.3386819298913818E-2</v>
      </c>
      <c r="AG480" s="49">
        <f>_xll.qlTenorBasisForwardRate2($X$17,AC480,AD480,_xll.ohTrigger(trigger,$X$24))</f>
        <v>1.3386819298913818E-2</v>
      </c>
      <c r="AH480" s="49">
        <f>_xll.qlIndexFixing($X$9,_xll.qlInterestRateIndexFixingDate($X$9,AC480,trigger),TRUE,trigger)</f>
        <v>1.406025053432655E-2</v>
      </c>
      <c r="AI480" s="52">
        <f t="shared" si="43"/>
        <v>-6.7343123541273133</v>
      </c>
      <c r="AJ480" s="52">
        <f t="shared" si="44"/>
        <v>1.0503055446088954</v>
      </c>
      <c r="BC480" s="45">
        <f>_xll.qlCalendarAdvance(calendar,BC479,"1D",,,trigger)</f>
        <v>42958</v>
      </c>
      <c r="BD480" s="49">
        <f>_xll.qlTenorBasisForwardRate($X$17,BC480,_xll.ohTrigger(trigger,$X$24))</f>
        <v>1.6643596229003797E-3</v>
      </c>
      <c r="BE480" s="49">
        <f>_xll.qlTenorBasisForwardRate($X$17,BC480,_xll.ohTrigger(trigger,$X$24))*_xll.qlInterpolationInterpolate($AJ$1,BC480,,trigger)</f>
        <v>1.6486632378644461E-3</v>
      </c>
      <c r="BF480" s="49">
        <f>_xll.qlIndexFixing($X$9,_xll.qlInterestRateIndexFixingDate($X$9,BC480,trigger),TRUE,trigger)</f>
        <v>1.650225141981066E-3</v>
      </c>
      <c r="BG480" s="104">
        <f t="shared" si="45"/>
        <v>-0.14134480919313769</v>
      </c>
    </row>
    <row r="481" spans="27:59" x14ac:dyDescent="0.2">
      <c r="AA481" s="1">
        <f t="shared" si="46"/>
        <v>478</v>
      </c>
      <c r="AB481" s="44" t="str">
        <f t="shared" si="47"/>
        <v>478M</v>
      </c>
      <c r="AC481" s="45">
        <f>_xll.qlCalendarAdvance(calendar,$AC$3,AB481,,,trigger)</f>
        <v>56828</v>
      </c>
      <c r="AD481" s="45">
        <f>_xll.qlInterestRateIndexMaturity($X$9,AC481,trigger)</f>
        <v>57012</v>
      </c>
      <c r="AE481" s="49">
        <f>_xll.qlTenorBasisValue($X$17,AC481,_xll.ohTrigger(trigger,$X$24))</f>
        <v>1.9599144694128388E-4</v>
      </c>
      <c r="AF481" s="49">
        <f>_xll.qlTenorBasisForwardRate($X$17,AC481,_xll.ohTrigger(trigger,$X$24))</f>
        <v>1.3334847469251747E-2</v>
      </c>
      <c r="AG481" s="49">
        <f>_xll.qlTenorBasisForwardRate2($X$17,AC481,AD481,_xll.ohTrigger(trigger,$X$24))</f>
        <v>1.3334847469251747E-2</v>
      </c>
      <c r="AH481" s="49">
        <f>_xll.qlIndexFixing($X$9,_xll.qlInterestRateIndexFixingDate($X$9,AC481,trigger),TRUE,trigger)</f>
        <v>1.4034580517272771E-2</v>
      </c>
      <c r="AI481" s="52">
        <f t="shared" si="43"/>
        <v>-6.9973304802102394</v>
      </c>
      <c r="AJ481" s="52">
        <f t="shared" si="44"/>
        <v>1.0524740196417326</v>
      </c>
      <c r="BC481" s="45">
        <f>_xll.qlCalendarAdvance(calendar,BC480,"1D",,,trigger)</f>
        <v>42961</v>
      </c>
      <c r="BD481" s="49">
        <f>_xll.qlTenorBasisForwardRate($X$17,BC481,_xll.ohTrigger(trigger,$X$24))</f>
        <v>1.6785522081494784E-3</v>
      </c>
      <c r="BE481" s="49">
        <f>_xll.qlTenorBasisForwardRate($X$17,BC481,_xll.ohTrigger(trigger,$X$24))*_xll.qlInterpolationInterpolate($AJ$1,BC481,,trigger)</f>
        <v>1.6661504423733128E-3</v>
      </c>
      <c r="BF481" s="49">
        <f>_xll.qlIndexFixing($X$9,_xll.qlInterestRateIndexFixingDate($X$9,BC481,trigger),TRUE,trigger)</f>
        <v>1.6673943378852231E-3</v>
      </c>
      <c r="BG481" s="104">
        <f t="shared" si="45"/>
        <v>-0.11157870264255328</v>
      </c>
    </row>
    <row r="482" spans="27:59" x14ac:dyDescent="0.2">
      <c r="AA482" s="1">
        <f t="shared" si="46"/>
        <v>479</v>
      </c>
      <c r="AB482" s="44" t="str">
        <f t="shared" si="47"/>
        <v>479M</v>
      </c>
      <c r="AC482" s="45">
        <f>_xll.qlCalendarAdvance(calendar,$AC$3,AB482,,,trigger)</f>
        <v>56859</v>
      </c>
      <c r="AD482" s="45">
        <f>_xll.qlInterestRateIndexMaturity($X$9,AC482,trigger)</f>
        <v>57041</v>
      </c>
      <c r="AE482" s="49">
        <f>_xll.qlTenorBasisValue($X$17,AC482,_xll.ohTrigger(trigger,$X$24))</f>
        <v>1.9573474042720442E-4</v>
      </c>
      <c r="AF482" s="49">
        <f>_xll.qlTenorBasisForwardRate($X$17,AC482,_xll.ohTrigger(trigger,$X$24))</f>
        <v>1.3283700452856526E-2</v>
      </c>
      <c r="AG482" s="49">
        <f>_xll.qlTenorBasisForwardRate2($X$17,AC482,AD482,_xll.ohTrigger(trigger,$X$24))</f>
        <v>1.3283700452856526E-2</v>
      </c>
      <c r="AH482" s="49">
        <f>_xll.qlIndexFixing($X$9,_xll.qlInterestRateIndexFixingDate($X$9,AC482,trigger),TRUE,trigger)</f>
        <v>1.4008642326689377E-2</v>
      </c>
      <c r="AI482" s="52">
        <f t="shared" si="43"/>
        <v>-7.2494187383285134</v>
      </c>
      <c r="AJ482" s="52">
        <f t="shared" si="44"/>
        <v>1.0545737896157512</v>
      </c>
      <c r="BC482" s="45">
        <f>_xll.qlCalendarAdvance(calendar,BC481,"1D",,,trigger)</f>
        <v>42962</v>
      </c>
      <c r="BD482" s="49">
        <f>_xll.qlTenorBasisForwardRate($X$17,BC482,_xll.ohTrigger(trigger,$X$24))</f>
        <v>1.6843015759474122E-3</v>
      </c>
      <c r="BE482" s="49">
        <f>_xll.qlTenorBasisForwardRate($X$17,BC482,_xll.ohTrigger(trigger,$X$24))*_xll.qlInterpolationInterpolate($AJ$1,BC482,,trigger)</f>
        <v>1.6730040687364853E-3</v>
      </c>
      <c r="BF482" s="49">
        <f>_xll.qlIndexFixing($X$9,_xll.qlInterestRateIndexFixingDate($X$9,BC482,trigger),TRUE,trigger)</f>
        <v>1.6743212877163465E-3</v>
      </c>
      <c r="BG482" s="104">
        <f t="shared" si="45"/>
        <v>-9.9802882310656788E-2</v>
      </c>
    </row>
    <row r="483" spans="27:59" x14ac:dyDescent="0.2">
      <c r="AA483" s="1">
        <f t="shared" si="46"/>
        <v>480</v>
      </c>
      <c r="AB483" s="44" t="str">
        <f t="shared" si="47"/>
        <v>480M</v>
      </c>
      <c r="AC483" s="45">
        <f>_xll.qlCalendarAdvance(calendar,$AC$3,AB483,,,trigger)</f>
        <v>56891</v>
      </c>
      <c r="AD483" s="45">
        <f>_xll.qlInterestRateIndexMaturity($X$9,AC483,trigger)</f>
        <v>57074</v>
      </c>
      <c r="AE483" s="49">
        <f>_xll.qlTenorBasisValue($X$17,AC483,_xll.ohTrigger(trigger,$X$24))</f>
        <v>1.9547356907174471E-4</v>
      </c>
      <c r="AF483" s="49">
        <f>_xll.qlTenorBasisForwardRate($X$17,AC483,_xll.ohTrigger(trigger,$X$24))</f>
        <v>1.3229603398408027E-2</v>
      </c>
      <c r="AG483" s="49">
        <f>_xll.qlTenorBasisForwardRate2($X$17,AC483,AD483,_xll.ohTrigger(trigger,$X$24))</f>
        <v>1.3229603398408027E-2</v>
      </c>
      <c r="AH483" s="49">
        <f>_xll.qlIndexFixing($X$9,_xll.qlInterestRateIndexFixingDate($X$9,AC483,trigger),TRUE,trigger)</f>
        <v>1.3980808678327175E-2</v>
      </c>
      <c r="AI483" s="52">
        <f t="shared" si="43"/>
        <v>-7.5120527991914816</v>
      </c>
      <c r="AJ483" s="52">
        <f t="shared" si="44"/>
        <v>1.0567821466219876</v>
      </c>
      <c r="BC483" s="45">
        <f>_xll.qlCalendarAdvance(calendar,BC482,"1D",,,trigger)</f>
        <v>42963</v>
      </c>
      <c r="BD483" s="49">
        <f>_xll.qlTenorBasisForwardRate($X$17,BC483,_xll.ohTrigger(trigger,$X$24))</f>
        <v>1.6900607287073173E-3</v>
      </c>
      <c r="BE483" s="49">
        <f>_xll.qlTenorBasisForwardRate($X$17,BC483,_xll.ohTrigger(trigger,$X$24))*_xll.qlInterpolationInterpolate($AJ$1,BC483,,trigger)</f>
        <v>1.6798752498702774E-3</v>
      </c>
      <c r="BF483" s="49">
        <f>_xll.qlIndexFixing($X$9,_xll.qlInterestRateIndexFixingDate($X$9,BC483,trigger),TRUE,trigger)</f>
        <v>1.6812593883038748E-3</v>
      </c>
      <c r="BG483" s="104">
        <f t="shared" si="45"/>
        <v>-8.8013404034425341E-2</v>
      </c>
    </row>
    <row r="484" spans="27:59" x14ac:dyDescent="0.2">
      <c r="AA484" s="1">
        <f t="shared" si="46"/>
        <v>481</v>
      </c>
      <c r="AB484" s="44" t="str">
        <f t="shared" si="47"/>
        <v>481M</v>
      </c>
      <c r="AC484" s="45">
        <f>_xll.qlCalendarAdvance(calendar,$AC$3,AB484,,,trigger)</f>
        <v>56920</v>
      </c>
      <c r="AD484" s="45">
        <f>_xll.qlInterestRateIndexMaturity($X$9,AC484,trigger)</f>
        <v>57102</v>
      </c>
      <c r="AE484" s="49">
        <f>_xll.qlTenorBasisValue($X$17,AC484,_xll.ohTrigger(trigger,$X$24))</f>
        <v>1.9524018528278649E-4</v>
      </c>
      <c r="AF484" s="49">
        <f>_xll.qlTenorBasisForwardRate($X$17,AC484,_xll.ohTrigger(trigger,$X$24))</f>
        <v>1.3182300293945737E-2</v>
      </c>
      <c r="AG484" s="49">
        <f>_xll.qlTenorBasisForwardRate2($X$17,AC484,AD484,_xll.ohTrigger(trigger,$X$24))</f>
        <v>1.3182300293945737E-2</v>
      </c>
      <c r="AH484" s="49">
        <f>_xll.qlIndexFixing($X$9,_xll.qlInterestRateIndexFixingDate($X$9,AC484,trigger),TRUE,trigger)</f>
        <v>1.3955359688089204E-2</v>
      </c>
      <c r="AI484" s="52">
        <f t="shared" si="43"/>
        <v>-7.730593941434674</v>
      </c>
      <c r="AJ484" s="52">
        <f t="shared" si="44"/>
        <v>1.058643740235421</v>
      </c>
      <c r="BC484" s="45">
        <f>_xll.qlCalendarAdvance(calendar,BC483,"1D",,,trigger)</f>
        <v>42964</v>
      </c>
      <c r="BD484" s="49">
        <f>_xll.qlTenorBasisForwardRate($X$17,BC484,_xll.ohTrigger(trigger,$X$24))</f>
        <v>1.7018651036852211E-3</v>
      </c>
      <c r="BE484" s="49">
        <f>_xll.qlTenorBasisForwardRate($X$17,BC484,_xll.ohTrigger(trigger,$X$24))*_xll.qlInterpolationInterpolate($AJ$1,BC484,,trigger)</f>
        <v>1.6927671784400604E-3</v>
      </c>
      <c r="BF484" s="49">
        <f>_xll.qlIndexFixing($X$9,_xll.qlInterestRateIndexFixingDate($X$9,BC484,trigger),TRUE,trigger)</f>
        <v>1.6953071079202934E-3</v>
      </c>
      <c r="BG484" s="104">
        <f t="shared" si="45"/>
        <v>-6.5579957649276793E-2</v>
      </c>
    </row>
    <row r="485" spans="27:59" x14ac:dyDescent="0.2">
      <c r="AA485" s="1">
        <f t="shared" si="46"/>
        <v>482</v>
      </c>
      <c r="AB485" s="44" t="str">
        <f t="shared" si="47"/>
        <v>482M</v>
      </c>
      <c r="AC485" s="45">
        <f>_xll.qlCalendarAdvance(calendar,$AC$3,AB485,,,trigger)</f>
        <v>56950</v>
      </c>
      <c r="AD485" s="45">
        <f>_xll.qlInterestRateIndexMaturity($X$9,AC485,trigger)</f>
        <v>57133</v>
      </c>
      <c r="AE485" s="49">
        <f>_xll.qlTenorBasisValue($X$17,AC485,_xll.ohTrigger(trigger,$X$24))</f>
        <v>1.9500201373437011E-4</v>
      </c>
      <c r="AF485" s="49">
        <f>_xll.qlTenorBasisForwardRate($X$17,AC485,_xll.ohTrigger(trigger,$X$24))</f>
        <v>1.3132872142447622E-2</v>
      </c>
      <c r="AG485" s="49">
        <f>_xll.qlTenorBasisForwardRate2($X$17,AC485,AD485,_xll.ohTrigger(trigger,$X$24))</f>
        <v>1.3132872142447622E-2</v>
      </c>
      <c r="AH485" s="49">
        <f>_xll.qlIndexFixing($X$9,_xll.qlInterestRateIndexFixingDate($X$9,AC485,trigger),TRUE,trigger)</f>
        <v>1.3928078168028435E-2</v>
      </c>
      <c r="AI485" s="52">
        <f t="shared" si="43"/>
        <v>-7.9520602558081324</v>
      </c>
      <c r="AJ485" s="52">
        <f t="shared" si="44"/>
        <v>1.0605508084564819</v>
      </c>
      <c r="BC485" s="45">
        <f>_xll.qlCalendarAdvance(calendar,BC484,"1D",,,trigger)</f>
        <v>42965</v>
      </c>
      <c r="BD485" s="49">
        <f>_xll.qlTenorBasisForwardRate($X$17,BC485,_xll.ohTrigger(trigger,$X$24))</f>
        <v>1.7046281850824324E-3</v>
      </c>
      <c r="BE485" s="49">
        <f>_xll.qlTenorBasisForwardRate($X$17,BC485,_xll.ohTrigger(trigger,$X$24))*_xll.qlInterpolationInterpolate($AJ$1,BC485,,trigger)</f>
        <v>1.6966760649621332E-3</v>
      </c>
      <c r="BF485" s="49">
        <f>_xll.qlIndexFixing($X$9,_xll.qlInterestRateIndexFixingDate($X$9,BC485,trigger),TRUE,trigger)</f>
        <v>1.6987177555057526E-3</v>
      </c>
      <c r="BG485" s="104">
        <f t="shared" si="45"/>
        <v>-5.9104295766798133E-2</v>
      </c>
    </row>
    <row r="486" spans="27:59" x14ac:dyDescent="0.2">
      <c r="AA486" s="1">
        <f t="shared" si="46"/>
        <v>483</v>
      </c>
      <c r="AB486" s="44" t="str">
        <f t="shared" si="47"/>
        <v>483M</v>
      </c>
      <c r="AC486" s="45">
        <f>_xll.qlCalendarAdvance(calendar,$AC$3,AB486,,,trigger)</f>
        <v>56982</v>
      </c>
      <c r="AD486" s="45">
        <f>_xll.qlInterestRateIndexMaturity($X$9,AC486,trigger)</f>
        <v>57164</v>
      </c>
      <c r="AE486" s="49">
        <f>_xll.qlTenorBasisValue($X$17,AC486,_xll.ohTrigger(trigger,$X$24))</f>
        <v>1.9475156878080295E-4</v>
      </c>
      <c r="AF486" s="49">
        <f>_xll.qlTenorBasisForwardRate($X$17,AC486,_xll.ohTrigger(trigger,$X$24))</f>
        <v>1.3082044144367489E-2</v>
      </c>
      <c r="AG486" s="49">
        <f>_xll.qlTenorBasisForwardRate2($X$17,AC486,AD486,_xll.ohTrigger(trigger,$X$24))</f>
        <v>1.3082044144367489E-2</v>
      </c>
      <c r="AH486" s="49">
        <f>_xll.qlIndexFixing($X$9,_xll.qlInterestRateIndexFixingDate($X$9,AC486,trigger),TRUE,trigger)</f>
        <v>1.3898741222757706E-2</v>
      </c>
      <c r="AI486" s="52">
        <f t="shared" si="43"/>
        <v>-8.1669707839021619</v>
      </c>
      <c r="AJ486" s="52">
        <f t="shared" si="44"/>
        <v>1.0624288581644825</v>
      </c>
      <c r="BC486" s="45">
        <f>_xll.qlCalendarAdvance(calendar,BC485,"1D",,,trigger)</f>
        <v>42968</v>
      </c>
      <c r="BD486" s="49">
        <f>_xll.qlTenorBasisForwardRate($X$17,BC486,_xll.ohTrigger(trigger,$X$24))</f>
        <v>1.7190003587188296E-3</v>
      </c>
      <c r="BE486" s="49">
        <f>_xll.qlTenorBasisForwardRate($X$17,BC486,_xll.ohTrigger(trigger,$X$24))*_xll.qlInterpolationInterpolate($AJ$1,BC486,,trigger)</f>
        <v>1.714492276015326E-3</v>
      </c>
      <c r="BF486" s="49">
        <f>_xll.qlIndexFixing($X$9,_xll.qlInterestRateIndexFixingDate($X$9,BC486,trigger),TRUE,trigger)</f>
        <v>1.7161019596545963E-3</v>
      </c>
      <c r="BG486" s="104">
        <f t="shared" si="45"/>
        <v>-2.8983990642333576E-2</v>
      </c>
    </row>
    <row r="487" spans="27:59" x14ac:dyDescent="0.2">
      <c r="AA487" s="1">
        <f t="shared" si="46"/>
        <v>484</v>
      </c>
      <c r="AB487" s="44" t="str">
        <f t="shared" si="47"/>
        <v>484M</v>
      </c>
      <c r="AC487" s="45">
        <f>_xll.qlCalendarAdvance(calendar,$AC$3,AB487,,,trigger)</f>
        <v>57012</v>
      </c>
      <c r="AD487" s="45">
        <f>_xll.qlInterestRateIndexMaturity($X$9,AC487,trigger)</f>
        <v>57194</v>
      </c>
      <c r="AE487" s="49">
        <f>_xll.qlTenorBasisValue($X$17,AC487,_xll.ohTrigger(trigger,$X$24))</f>
        <v>1.9452010982681458E-4</v>
      </c>
      <c r="AF487" s="49">
        <f>_xll.qlTenorBasisForwardRate($X$17,AC487,_xll.ohTrigger(trigger,$X$24))</f>
        <v>1.3034564179975703E-2</v>
      </c>
      <c r="AG487" s="49">
        <f>_xll.qlTenorBasisForwardRate2($X$17,AC487,AD487,_xll.ohTrigger(trigger,$X$24))</f>
        <v>1.3034564179975703E-2</v>
      </c>
      <c r="AH487" s="49">
        <f>_xll.qlIndexFixing($X$9,_xll.qlInterestRateIndexFixingDate($X$9,AC487,trigger),TRUE,trigger)</f>
        <v>1.3870448321287253E-2</v>
      </c>
      <c r="AI487" s="52">
        <f t="shared" si="43"/>
        <v>-8.3588414131154956</v>
      </c>
      <c r="AJ487" s="52">
        <f t="shared" si="44"/>
        <v>1.0641282769235716</v>
      </c>
      <c r="BC487" s="45">
        <f>_xll.qlCalendarAdvance(calendar,BC486,"1D",,,trigger)</f>
        <v>42969</v>
      </c>
      <c r="BD487" s="49">
        <f>_xll.qlTenorBasisForwardRate($X$17,BC487,_xll.ohTrigger(trigger,$X$24))</f>
        <v>1.7248164762924704E-3</v>
      </c>
      <c r="BE487" s="49">
        <f>_xll.qlTenorBasisForwardRate($X$17,BC487,_xll.ohTrigger(trigger,$X$24))*_xll.qlInterpolationInterpolate($AJ$1,BC487,,trigger)</f>
        <v>1.7214674619273828E-3</v>
      </c>
      <c r="BF487" s="49">
        <f>_xll.qlIndexFixing($X$9,_xll.qlInterestRateIndexFixingDate($X$9,BC487,trigger),TRUE,trigger)</f>
        <v>1.7230978489376928E-3</v>
      </c>
      <c r="BG487" s="104">
        <f t="shared" si="45"/>
        <v>-1.7186273547776642E-2</v>
      </c>
    </row>
    <row r="488" spans="27:59" x14ac:dyDescent="0.2">
      <c r="AA488" s="1">
        <f t="shared" si="46"/>
        <v>485</v>
      </c>
      <c r="AB488" s="44" t="str">
        <f t="shared" si="47"/>
        <v>485M</v>
      </c>
      <c r="AC488" s="45">
        <f>_xll.qlCalendarAdvance(calendar,$AC$3,AB488,,,trigger)</f>
        <v>57041</v>
      </c>
      <c r="AD488" s="45">
        <f>_xll.qlInterestRateIndexMaturity($X$9,AC488,trigger)</f>
        <v>57227</v>
      </c>
      <c r="AE488" s="49">
        <f>_xll.qlTenorBasisValue($X$17,AC488,_xll.ohTrigger(trigger,$X$24))</f>
        <v>1.9429939084388971E-4</v>
      </c>
      <c r="AF488" s="49">
        <f>_xll.qlTenorBasisForwardRate($X$17,AC488,_xll.ohTrigger(trigger,$X$24))</f>
        <v>1.2987188497867782E-2</v>
      </c>
      <c r="AG488" s="49">
        <f>_xll.qlTenorBasisForwardRate2($X$17,AC488,AD488,_xll.ohTrigger(trigger,$X$24))</f>
        <v>1.2987188497867782E-2</v>
      </c>
      <c r="AH488" s="49">
        <f>_xll.qlIndexFixing($X$9,_xll.qlInterestRateIndexFixingDate($X$9,AC488,trigger),TRUE,trigger)</f>
        <v>1.3841619795678821E-2</v>
      </c>
      <c r="AI488" s="52">
        <f t="shared" si="43"/>
        <v>-8.5443129781103888</v>
      </c>
      <c r="AJ488" s="52">
        <f t="shared" si="44"/>
        <v>1.0657903208189607</v>
      </c>
      <c r="BC488" s="45">
        <f>_xll.qlCalendarAdvance(calendar,BC487,"1D",,,trigger)</f>
        <v>42970</v>
      </c>
      <c r="BD488" s="49">
        <f>_xll.qlTenorBasisForwardRate($X$17,BC488,_xll.ohTrigger(trigger,$X$24))</f>
        <v>1.7306417971581526E-3</v>
      </c>
      <c r="BE488" s="49">
        <f>_xll.qlTenorBasisForwardRate($X$17,BC488,_xll.ohTrigger(trigger,$X$24))*_xll.qlInterpolationInterpolate($AJ$1,BC488,,trigger)</f>
        <v>1.7284597591989599E-3</v>
      </c>
      <c r="BF488" s="49">
        <f>_xll.qlIndexFixing($X$9,_xll.qlInterestRateIndexFixingDate($X$9,BC488,trigger),TRUE,trigger)</f>
        <v>1.7301018503065749E-3</v>
      </c>
      <c r="BG488" s="104">
        <f t="shared" si="45"/>
        <v>-5.3994685157775051E-3</v>
      </c>
    </row>
    <row r="489" spans="27:59" x14ac:dyDescent="0.2">
      <c r="AA489" s="1">
        <f t="shared" si="46"/>
        <v>486</v>
      </c>
      <c r="AB489" s="44" t="str">
        <f t="shared" si="47"/>
        <v>486M</v>
      </c>
      <c r="AC489" s="45">
        <f>_xll.qlCalendarAdvance(calendar,$AC$3,AB489,,,trigger)</f>
        <v>57074</v>
      </c>
      <c r="AD489" s="45">
        <f>_xll.qlInterestRateIndexMaturity($X$9,AC489,trigger)</f>
        <v>57257</v>
      </c>
      <c r="AE489" s="49">
        <f>_xll.qlTenorBasisValue($X$17,AC489,_xll.ohTrigger(trigger,$X$24))</f>
        <v>1.9405179523572462E-4</v>
      </c>
      <c r="AF489" s="49">
        <f>_xll.qlTenorBasisForwardRate($X$17,AC489,_xll.ohTrigger(trigger,$X$24))</f>
        <v>1.2938050154464597E-2</v>
      </c>
      <c r="AG489" s="49">
        <f>_xll.qlTenorBasisForwardRate2($X$17,AC489,AD489,_xll.ohTrigger(trigger,$X$24))</f>
        <v>1.2938050154464597E-2</v>
      </c>
      <c r="AH489" s="49">
        <f>_xll.qlIndexFixing($X$9,_xll.qlInterestRateIndexFixingDate($X$9,AC489,trigger),TRUE,trigger)</f>
        <v>1.3809880648231389E-2</v>
      </c>
      <c r="AI489" s="52">
        <f t="shared" si="43"/>
        <v>-8.7183049376679183</v>
      </c>
      <c r="AJ489" s="52">
        <f t="shared" si="44"/>
        <v>1.0673849987717001</v>
      </c>
      <c r="BC489" s="45">
        <f>_xll.qlCalendarAdvance(calendar,BC488,"1D",,,trigger)</f>
        <v>42971</v>
      </c>
      <c r="BD489" s="49">
        <f>_xll.qlTenorBasisForwardRate($X$17,BC489,_xll.ohTrigger(trigger,$X$24))</f>
        <v>1.7425583556722243E-3</v>
      </c>
      <c r="BE489" s="49">
        <f>_xll.qlTenorBasisForwardRate($X$17,BC489,_xll.ohTrigger(trigger,$X$24))*_xll.qlInterpolationInterpolate($AJ$1,BC489,,trigger)</f>
        <v>1.7415476934799182E-3</v>
      </c>
      <c r="BF489" s="49">
        <f>_xll.qlIndexFixing($X$9,_xll.qlInterestRateIndexFixingDate($X$9,BC489,trigger),TRUE,trigger)</f>
        <v>1.7442285758240855E-3</v>
      </c>
      <c r="BG489" s="104">
        <f t="shared" si="45"/>
        <v>1.6702201518612077E-2</v>
      </c>
    </row>
    <row r="490" spans="27:59" x14ac:dyDescent="0.2">
      <c r="AA490" s="1">
        <f t="shared" si="46"/>
        <v>487</v>
      </c>
      <c r="AB490" s="44" t="str">
        <f t="shared" si="47"/>
        <v>487M</v>
      </c>
      <c r="AC490" s="45">
        <f>_xll.qlCalendarAdvance(calendar,$AC$3,AB490,,,trigger)</f>
        <v>57102</v>
      </c>
      <c r="AD490" s="45">
        <f>_xll.qlInterestRateIndexMaturity($X$9,AC490,trigger)</f>
        <v>57286</v>
      </c>
      <c r="AE490" s="49">
        <f>_xll.qlTenorBasisValue($X$17,AC490,_xll.ohTrigger(trigger,$X$24))</f>
        <v>1.9384465224686406E-4</v>
      </c>
      <c r="AF490" s="49">
        <f>_xll.qlTenorBasisForwardRate($X$17,AC490,_xll.ohTrigger(trigger,$X$24))</f>
        <v>1.2895137582328684E-2</v>
      </c>
      <c r="AG490" s="49">
        <f>_xll.qlTenorBasisForwardRate2($X$17,AC490,AD490,_xll.ohTrigger(trigger,$X$24))</f>
        <v>1.2895137582328684E-2</v>
      </c>
      <c r="AH490" s="49">
        <f>_xll.qlIndexFixing($X$9,_xll.qlInterestRateIndexFixingDate($X$9,AC490,trigger),TRUE,trigger)</f>
        <v>1.3781555281106077E-2</v>
      </c>
      <c r="AI490" s="52">
        <f t="shared" si="43"/>
        <v>-8.8641769877739236</v>
      </c>
      <c r="AJ490" s="52">
        <f t="shared" si="44"/>
        <v>1.0687404607448412</v>
      </c>
      <c r="BC490" s="45">
        <f>_xll.qlCalendarAdvance(calendar,BC489,"1D",,,trigger)</f>
        <v>42972</v>
      </c>
      <c r="BD490" s="49">
        <f>_xll.qlTenorBasisForwardRate($X$17,BC490,_xll.ohTrigger(trigger,$X$24))</f>
        <v>1.7453630282091512E-3</v>
      </c>
      <c r="BE490" s="49">
        <f>_xll.qlTenorBasisForwardRate($X$17,BC490,_xll.ohTrigger(trigger,$X$24))*_xll.qlInterpolationInterpolate($AJ$1,BC490,,trigger)</f>
        <v>1.7455390493423229E-3</v>
      </c>
      <c r="BF490" s="49">
        <f>_xll.qlIndexFixing($X$9,_xll.qlInterestRateIndexFixingDate($X$9,BC490,trigger),TRUE,trigger)</f>
        <v>1.7476907214615679E-3</v>
      </c>
      <c r="BG490" s="104">
        <f t="shared" si="45"/>
        <v>2.3276932524167286E-2</v>
      </c>
    </row>
    <row r="491" spans="27:59" x14ac:dyDescent="0.2">
      <c r="AA491" s="1">
        <f t="shared" si="46"/>
        <v>488</v>
      </c>
      <c r="AB491" s="44" t="str">
        <f t="shared" si="47"/>
        <v>488M</v>
      </c>
      <c r="AC491" s="45">
        <f>_xll.qlCalendarAdvance(calendar,$AC$3,AB491,,,trigger)</f>
        <v>57133</v>
      </c>
      <c r="AD491" s="45">
        <f>_xll.qlInterestRateIndexMaturity($X$9,AC491,trigger)</f>
        <v>57318</v>
      </c>
      <c r="AE491" s="49">
        <f>_xll.qlTenorBasisValue($X$17,AC491,_xll.ohTrigger(trigger,$X$24))</f>
        <v>1.9361841853020274E-4</v>
      </c>
      <c r="AF491" s="49">
        <f>_xll.qlTenorBasisForwardRate($X$17,AC491,_xll.ohTrigger(trigger,$X$24))</f>
        <v>1.2848384836179616E-2</v>
      </c>
      <c r="AG491" s="49">
        <f>_xll.qlTenorBasisForwardRate2($X$17,AC491,AD491,_xll.ohTrigger(trigger,$X$24))</f>
        <v>1.2848384836179616E-2</v>
      </c>
      <c r="AH491" s="49">
        <f>_xll.qlIndexFixing($X$9,_xll.qlInterestRateIndexFixingDate($X$9,AC491,trigger),TRUE,trigger)</f>
        <v>1.3749605076135893E-2</v>
      </c>
      <c r="AI491" s="52">
        <f t="shared" si="43"/>
        <v>-9.0122023995627654</v>
      </c>
      <c r="AJ491" s="52">
        <f t="shared" si="44"/>
        <v>1.0701426873063875</v>
      </c>
      <c r="BC491" s="45">
        <f>_xll.qlCalendarAdvance(calendar,BC490,"1D",,,trigger)</f>
        <v>42975</v>
      </c>
      <c r="BD491" s="49">
        <f>_xll.qlTenorBasisForwardRate($X$17,BC491,_xll.ohTrigger(trigger,$X$24))</f>
        <v>1.7599035421799821E-3</v>
      </c>
      <c r="BE491" s="49">
        <f>_xll.qlTenorBasisForwardRate($X$17,BC491,_xll.ohTrigger(trigger,$X$24))*_xll.qlInterpolationInterpolate($AJ$1,BC491,,trigger)</f>
        <v>1.7636756589532051E-3</v>
      </c>
      <c r="BF491" s="49">
        <f>_xll.qlIndexFixing($X$9,_xll.qlInterestRateIndexFixingDate($X$9,BC491,trigger),TRUE,trigger)</f>
        <v>1.7652283440220456E-3</v>
      </c>
      <c r="BG491" s="104">
        <f t="shared" si="45"/>
        <v>5.324801842063577E-2</v>
      </c>
    </row>
    <row r="492" spans="27:59" x14ac:dyDescent="0.2">
      <c r="AA492" s="1">
        <f t="shared" si="46"/>
        <v>489</v>
      </c>
      <c r="AB492" s="44" t="str">
        <f t="shared" si="47"/>
        <v>489M</v>
      </c>
      <c r="AC492" s="45">
        <f>_xll.qlCalendarAdvance(calendar,$AC$3,AB492,,,trigger)</f>
        <v>57164</v>
      </c>
      <c r="AD492" s="45">
        <f>_xll.qlInterestRateIndexMaturity($X$9,AC492,trigger)</f>
        <v>57348</v>
      </c>
      <c r="AE492" s="49">
        <f>_xll.qlTenorBasisValue($X$17,AC492,_xll.ohTrigger(trigger,$X$24))</f>
        <v>1.9339540202941598E-4</v>
      </c>
      <c r="AF492" s="49">
        <f>_xll.qlTenorBasisForwardRate($X$17,AC492,_xll.ohTrigger(trigger,$X$24))</f>
        <v>1.280334944966546E-2</v>
      </c>
      <c r="AG492" s="49">
        <f>_xll.qlTenorBasisForwardRate2($X$17,AC492,AD492,_xll.ohTrigger(trigger,$X$24))</f>
        <v>1.280334944966546E-2</v>
      </c>
      <c r="AH492" s="49">
        <f>_xll.qlIndexFixing($X$9,_xll.qlInterestRateIndexFixingDate($X$9,AC492,trigger),TRUE,trigger)</f>
        <v>1.3717558875922641E-2</v>
      </c>
      <c r="AI492" s="52">
        <f t="shared" si="43"/>
        <v>-9.1420942625718151</v>
      </c>
      <c r="AJ492" s="52">
        <f t="shared" si="44"/>
        <v>1.0714039267498918</v>
      </c>
      <c r="BC492" s="45">
        <f>_xll.qlCalendarAdvance(calendar,BC491,"1D",,,trigger)</f>
        <v>42976</v>
      </c>
      <c r="BD492" s="49">
        <f>_xll.qlTenorBasisForwardRate($X$17,BC492,_xll.ohTrigger(trigger,$X$24))</f>
        <v>1.7627281496306617E-3</v>
      </c>
      <c r="BE492" s="49">
        <f>_xll.qlTenorBasisForwardRate($X$17,BC492,_xll.ohTrigger(trigger,$X$24))*_xll.qlInterpolationInterpolate($AJ$1,BC492,,trigger)</f>
        <v>1.7677064534109084E-3</v>
      </c>
      <c r="BF492" s="49">
        <f>_xll.qlIndexFixing($X$9,_xll.qlInterestRateIndexFixingDate($X$9,BC492,trigger),TRUE,trigger)</f>
        <v>1.768710374303886E-3</v>
      </c>
      <c r="BG492" s="104">
        <f t="shared" si="45"/>
        <v>5.9822246732243317E-2</v>
      </c>
    </row>
    <row r="493" spans="27:59" x14ac:dyDescent="0.2">
      <c r="AA493" s="1">
        <f t="shared" si="46"/>
        <v>490</v>
      </c>
      <c r="AB493" s="44" t="str">
        <f t="shared" si="47"/>
        <v>490M</v>
      </c>
      <c r="AC493" s="45">
        <f>_xll.qlCalendarAdvance(calendar,$AC$3,AB493,,,trigger)</f>
        <v>57194</v>
      </c>
      <c r="AD493" s="45">
        <f>_xll.qlInterestRateIndexMaturity($X$9,AC493,trigger)</f>
        <v>57378</v>
      </c>
      <c r="AE493" s="49">
        <f>_xll.qlTenorBasisValue($X$17,AC493,_xll.ohTrigger(trigger,$X$24))</f>
        <v>1.9318260081007256E-4</v>
      </c>
      <c r="AF493" s="49">
        <f>_xll.qlTenorBasisForwardRate($X$17,AC493,_xll.ohTrigger(trigger,$X$24))</f>
        <v>1.2759966176830874E-2</v>
      </c>
      <c r="AG493" s="49">
        <f>_xll.qlTenorBasisForwardRate2($X$17,AC493,AD493,_xll.ohTrigger(trigger,$X$24))</f>
        <v>1.2759966176830874E-2</v>
      </c>
      <c r="AH493" s="49">
        <f>_xll.qlIndexFixing($X$9,_xll.qlInterestRateIndexFixingDate($X$9,AC493,trigger),TRUE,trigger)</f>
        <v>1.3685696187535781E-2</v>
      </c>
      <c r="AI493" s="52">
        <f t="shared" si="43"/>
        <v>-9.2573001070490708</v>
      </c>
      <c r="AJ493" s="52">
        <f t="shared" si="44"/>
        <v>1.0725495661881783</v>
      </c>
      <c r="BC493" s="45">
        <f>_xll.qlCalendarAdvance(calendar,BC492,"1D",,,trigger)</f>
        <v>42977</v>
      </c>
      <c r="BD493" s="49">
        <f>_xll.qlTenorBasisForwardRate($X$17,BC493,_xll.ohTrigger(trigger,$X$24))</f>
        <v>1.7655570086099511E-3</v>
      </c>
      <c r="BE493" s="49">
        <f>_xll.qlTenorBasisForwardRate($X$17,BC493,_xll.ohTrigger(trigger,$X$24))*_xll.qlInterpolationInterpolate($AJ$1,BC493,,trigger)</f>
        <v>1.771745360500891E-3</v>
      </c>
      <c r="BF493" s="49">
        <f>_xll.qlIndexFixing($X$9,_xll.qlInterestRateIndexFixingDate($X$9,BC493,trigger),TRUE,trigger)</f>
        <v>1.7721962144196884E-3</v>
      </c>
      <c r="BG493" s="104">
        <f t="shared" si="45"/>
        <v>6.6392058097372156E-2</v>
      </c>
    </row>
    <row r="494" spans="27:59" x14ac:dyDescent="0.2">
      <c r="AA494" s="1">
        <f t="shared" si="46"/>
        <v>491</v>
      </c>
      <c r="AB494" s="44" t="str">
        <f t="shared" si="47"/>
        <v>491M</v>
      </c>
      <c r="AC494" s="45">
        <f>_xll.qlCalendarAdvance(calendar,$AC$3,AB494,,,trigger)</f>
        <v>57227</v>
      </c>
      <c r="AD494" s="45">
        <f>_xll.qlInterestRateIndexMaturity($X$9,AC494,trigger)</f>
        <v>57409</v>
      </c>
      <c r="AE494" s="49">
        <f>_xll.qlTenorBasisValue($X$17,AC494,_xll.ohTrigger(trigger,$X$24))</f>
        <v>1.9295190363637687E-4</v>
      </c>
      <c r="AF494" s="49">
        <f>_xll.qlTenorBasisForwardRate($X$17,AC494,_xll.ohTrigger(trigger,$X$24))</f>
        <v>1.2713960408645112E-2</v>
      </c>
      <c r="AG494" s="49">
        <f>_xll.qlTenorBasisForwardRate2($X$17,AC494,AD494,_xll.ohTrigger(trigger,$X$24))</f>
        <v>1.2713960408645112E-2</v>
      </c>
      <c r="AH494" s="49">
        <f>_xll.qlIndexFixing($X$9,_xll.qlInterestRateIndexFixingDate($X$9,AC494,trigger),TRUE,trigger)</f>
        <v>1.3650568190822788E-2</v>
      </c>
      <c r="AI494" s="52">
        <f t="shared" si="43"/>
        <v>-9.3660778217767575</v>
      </c>
      <c r="AJ494" s="52">
        <f t="shared" si="44"/>
        <v>1.0736676654695896</v>
      </c>
      <c r="BC494" s="45">
        <f>_xll.qlCalendarAdvance(calendar,BC493,"1D",,,trigger)</f>
        <v>42978</v>
      </c>
      <c r="BD494" s="49">
        <f>_xll.qlTenorBasisForwardRate($X$17,BC494,_xll.ohTrigger(trigger,$X$24))</f>
        <v>1.7683900729827571E-3</v>
      </c>
      <c r="BE494" s="49">
        <f>_xll.qlTenorBasisForwardRate($X$17,BC494,_xll.ohTrigger(trigger,$X$24))*_xll.qlInterpolationInterpolate($AJ$1,BC494,,trigger)</f>
        <v>1.7757923425787531E-3</v>
      </c>
      <c r="BF494" s="49">
        <f>_xll.qlIndexFixing($X$9,_xll.qlInterestRateIndexFixingDate($X$9,BC494,trigger),TRUE,trigger)</f>
        <v>1.7756854787460109E-3</v>
      </c>
      <c r="BG494" s="104">
        <f t="shared" si="45"/>
        <v>7.2954057632537705E-2</v>
      </c>
    </row>
    <row r="495" spans="27:59" x14ac:dyDescent="0.2">
      <c r="AA495" s="1">
        <f t="shared" si="46"/>
        <v>492</v>
      </c>
      <c r="AB495" s="44" t="str">
        <f t="shared" si="47"/>
        <v>492M</v>
      </c>
      <c r="AC495" s="45">
        <f>_xll.qlCalendarAdvance(calendar,$AC$3,AB495,,,trigger)</f>
        <v>57255</v>
      </c>
      <c r="AD495" s="45">
        <f>_xll.qlInterestRateIndexMaturity($X$9,AC495,trigger)</f>
        <v>57437</v>
      </c>
      <c r="AE495" s="49">
        <f>_xll.qlTenorBasisValue($X$17,AC495,_xll.ohTrigger(trigger,$X$24))</f>
        <v>1.9275890307581212E-4</v>
      </c>
      <c r="AF495" s="49">
        <f>_xll.qlTenorBasisForwardRate($X$17,AC495,_xll.ohTrigger(trigger,$X$24))</f>
        <v>1.26747470468404E-2</v>
      </c>
      <c r="AG495" s="49">
        <f>_xll.qlTenorBasisForwardRate2($X$17,AC495,AD495,_xll.ohTrigger(trigger,$X$24))</f>
        <v>1.26747470468404E-2</v>
      </c>
      <c r="AH495" s="49">
        <f>_xll.qlIndexFixing($X$9,_xll.qlInterestRateIndexFixingDate($X$9,AC495,trigger),TRUE,trigger)</f>
        <v>1.3619722299679045E-2</v>
      </c>
      <c r="AI495" s="52">
        <f t="shared" si="43"/>
        <v>-9.4497525283864476</v>
      </c>
      <c r="AJ495" s="52">
        <f t="shared" si="44"/>
        <v>1.0745557484773798</v>
      </c>
      <c r="BC495" s="45">
        <f>_xll.qlCalendarAdvance(calendar,BC494,"1D",,,trigger)</f>
        <v>42979</v>
      </c>
      <c r="BD495" s="49">
        <f>_xll.qlTenorBasisForwardRate($X$17,BC495,_xll.ohTrigger(trigger,$X$24))</f>
        <v>1.7742850148429335E-3</v>
      </c>
      <c r="BE495" s="49">
        <f>_xll.qlTenorBasisForwardRate($X$17,BC495,_xll.ohTrigger(trigger,$X$24))*_xll.qlInterpolationInterpolate($AJ$1,BC495,,trigger)</f>
        <v>1.7829199611583248E-3</v>
      </c>
      <c r="BF495" s="49">
        <f>_xll.qlIndexFixing($X$9,_xll.qlInterestRateIndexFixingDate($X$9,BC495,trigger),TRUE,trigger)</f>
        <v>1.7827403726764944E-3</v>
      </c>
      <c r="BG495" s="104">
        <f t="shared" si="45"/>
        <v>8.4553578335608365E-2</v>
      </c>
    </row>
    <row r="496" spans="27:59" x14ac:dyDescent="0.2">
      <c r="AA496" s="1">
        <f t="shared" si="46"/>
        <v>493</v>
      </c>
      <c r="AB496" s="44" t="str">
        <f t="shared" si="47"/>
        <v>493M</v>
      </c>
      <c r="AC496" s="45">
        <f>_xll.qlCalendarAdvance(calendar,$AC$3,AB496,,,trigger)</f>
        <v>57286</v>
      </c>
      <c r="AD496" s="45">
        <f>_xll.qlInterestRateIndexMaturity($X$9,AC496,trigger)</f>
        <v>57467</v>
      </c>
      <c r="AE496" s="49">
        <f>_xll.qlTenorBasisValue($X$17,AC496,_xll.ohTrigger(trigger,$X$24))</f>
        <v>1.9254812032271803E-4</v>
      </c>
      <c r="AF496" s="49">
        <f>_xll.qlTenorBasisForwardRate($X$17,AC496,_xll.ohTrigger(trigger,$X$24))</f>
        <v>1.2632465794261107E-2</v>
      </c>
      <c r="AG496" s="49">
        <f>_xll.qlTenorBasisForwardRate2($X$17,AC496,AD496,_xll.ohTrigger(trigger,$X$24))</f>
        <v>1.2632465794261107E-2</v>
      </c>
      <c r="AH496" s="49">
        <f>_xll.qlIndexFixing($X$9,_xll.qlInterestRateIndexFixingDate($X$9,AC496,trigger),TRUE,trigger)</f>
        <v>1.3585296846580684E-2</v>
      </c>
      <c r="AI496" s="52">
        <f t="shared" si="43"/>
        <v>-9.5283105231957688</v>
      </c>
      <c r="AJ496" s="52">
        <f t="shared" si="44"/>
        <v>1.0754271626646672</v>
      </c>
      <c r="BC496" s="45">
        <f>_xll.qlCalendarAdvance(calendar,BC495,"1D",,,trigger)</f>
        <v>42982</v>
      </c>
      <c r="BD496" s="49">
        <f>_xll.qlTenorBasisForwardRate($X$17,BC496,_xll.ohTrigger(trigger,$X$24))</f>
        <v>1.7950890856258759E-3</v>
      </c>
      <c r="BE496" s="49">
        <f>_xll.qlTenorBasisForwardRate($X$17,BC496,_xll.ohTrigger(trigger,$X$24))*_xll.qlInterpolationInterpolate($AJ$1,BC496,,trigger)</f>
        <v>1.807491775720165E-3</v>
      </c>
      <c r="BF496" s="49">
        <f>_xll.qlIndexFixing($X$9,_xll.qlInterestRateIndexFixingDate($X$9,BC496,trigger),TRUE,trigger)</f>
        <v>1.807491775720165E-3</v>
      </c>
      <c r="BG496" s="104">
        <f t="shared" si="45"/>
        <v>0.12402690094289121</v>
      </c>
    </row>
    <row r="497" spans="27:59" x14ac:dyDescent="0.2">
      <c r="AA497" s="1">
        <f t="shared" si="46"/>
        <v>494</v>
      </c>
      <c r="AB497" s="44" t="str">
        <f t="shared" si="47"/>
        <v>494M</v>
      </c>
      <c r="AC497" s="45">
        <f>_xll.qlCalendarAdvance(calendar,$AC$3,AB497,,,trigger)</f>
        <v>57318</v>
      </c>
      <c r="AD497" s="45">
        <f>_xll.qlInterestRateIndexMaturity($X$9,AC497,trigger)</f>
        <v>57500</v>
      </c>
      <c r="AE497" s="49">
        <f>_xll.qlTenorBasisValue($X$17,AC497,_xll.ohTrigger(trigger,$X$24))</f>
        <v>1.9233368730588109E-4</v>
      </c>
      <c r="AF497" s="49">
        <f>_xll.qlTenorBasisForwardRate($X$17,AC497,_xll.ohTrigger(trigger,$X$24))</f>
        <v>1.2588656010174237E-2</v>
      </c>
      <c r="AG497" s="49">
        <f>_xll.qlTenorBasisForwardRate2($X$17,AC497,AD497,_xll.ohTrigger(trigger,$X$24))</f>
        <v>1.2588656010174237E-2</v>
      </c>
      <c r="AH497" s="49">
        <f>_xll.qlIndexFixing($X$9,_xll.qlInterestRateIndexFixingDate($X$9,AC497,trigger),TRUE,trigger)</f>
        <v>1.354845693743068E-2</v>
      </c>
      <c r="AI497" s="52">
        <f t="shared" si="43"/>
        <v>-9.5980092725644379</v>
      </c>
      <c r="AJ497" s="52">
        <f t="shared" si="44"/>
        <v>1.0762433198969554</v>
      </c>
      <c r="BC497" s="45">
        <f>_xll.qlCalendarAdvance(calendar,BC496,"1D",,,trigger)</f>
        <v>42983</v>
      </c>
      <c r="BD497" s="49">
        <f>_xll.qlTenorBasisForwardRate($X$17,BC497,_xll.ohTrigger(trigger,$X$24))</f>
        <v>1.7979480689147122E-3</v>
      </c>
      <c r="BE497" s="49">
        <f>_xll.qlTenorBasisForwardRate($X$17,BC497,_xll.ohTrigger(trigger,$X$24))*_xll.qlInterpolationInterpolate($AJ$1,BC497,,trigger)</f>
        <v>1.811320811056687E-3</v>
      </c>
      <c r="BF497" s="49">
        <f>_xll.qlIndexFixing($X$9,_xll.qlInterestRateIndexFixingDate($X$9,BC497,trigger),TRUE,trigger)</f>
        <v>1.81099369289292E-3</v>
      </c>
      <c r="BG497" s="104">
        <f t="shared" si="45"/>
        <v>0.13045623978207802</v>
      </c>
    </row>
    <row r="498" spans="27:59" x14ac:dyDescent="0.2">
      <c r="AA498" s="1">
        <f t="shared" si="46"/>
        <v>495</v>
      </c>
      <c r="AB498" s="44" t="str">
        <f t="shared" si="47"/>
        <v>495M</v>
      </c>
      <c r="AC498" s="45">
        <f>_xll.qlCalendarAdvance(calendar,$AC$3,AB498,,,trigger)</f>
        <v>57347</v>
      </c>
      <c r="AD498" s="45">
        <f>_xll.qlInterestRateIndexMaturity($X$9,AC498,trigger)</f>
        <v>57528</v>
      </c>
      <c r="AE498" s="49">
        <f>_xll.qlTenorBasisValue($X$17,AC498,_xll.ohTrigger(trigger,$X$24))</f>
        <v>1.9214208272961631E-4</v>
      </c>
      <c r="AF498" s="49">
        <f>_xll.qlTenorBasisForwardRate($X$17,AC498,_xll.ohTrigger(trigger,$X$24))</f>
        <v>1.2550453301719439E-2</v>
      </c>
      <c r="AG498" s="49">
        <f>_xll.qlTenorBasisForwardRate2($X$17,AC498,AD498,_xll.ohTrigger(trigger,$X$24))</f>
        <v>1.2550453301719439E-2</v>
      </c>
      <c r="AH498" s="49">
        <f>_xll.qlIndexFixing($X$9,_xll.qlInterestRateIndexFixingDate($X$9,AC498,trigger),TRUE,trigger)</f>
        <v>1.3515127603543205E-2</v>
      </c>
      <c r="AI498" s="52">
        <f t="shared" si="43"/>
        <v>-9.646743018237661</v>
      </c>
      <c r="AJ498" s="52">
        <f t="shared" si="44"/>
        <v>1.076863701942272</v>
      </c>
      <c r="BC498" s="45">
        <f>_xll.qlCalendarAdvance(calendar,BC497,"1D",,,trigger)</f>
        <v>42984</v>
      </c>
      <c r="BD498" s="49">
        <f>_xll.qlTenorBasisForwardRate($X$17,BC498,_xll.ohTrigger(trigger,$X$24))</f>
        <v>1.8038842314759954E-3</v>
      </c>
      <c r="BE498" s="49">
        <f>_xll.qlTenorBasisForwardRate($X$17,BC498,_xll.ohTrigger(trigger,$X$24))*_xll.qlInterpolationInterpolate($AJ$1,BC498,,trigger)</f>
        <v>1.8182545616891599E-3</v>
      </c>
      <c r="BF498" s="49">
        <f>_xll.qlIndexFixing($X$9,_xll.qlInterestRateIndexFixingDate($X$9,BC498,trigger),TRUE,trigger)</f>
        <v>1.81806368905403E-3</v>
      </c>
      <c r="BG498" s="104">
        <f t="shared" si="45"/>
        <v>0.14179457578034504</v>
      </c>
    </row>
    <row r="499" spans="27:59" x14ac:dyDescent="0.2">
      <c r="AA499" s="1">
        <f t="shared" si="46"/>
        <v>496</v>
      </c>
      <c r="AB499" s="44" t="str">
        <f t="shared" si="47"/>
        <v>496M</v>
      </c>
      <c r="AC499" s="45">
        <f>_xll.qlCalendarAdvance(calendar,$AC$3,AB499,,,trigger)</f>
        <v>57378</v>
      </c>
      <c r="AD499" s="45">
        <f>_xll.qlInterestRateIndexMaturity($X$9,AC499,trigger)</f>
        <v>57559</v>
      </c>
      <c r="AE499" s="49">
        <f>_xll.qlTenorBasisValue($X$17,AC499,_xll.ohTrigger(trigger,$X$24))</f>
        <v>1.9194009016534514E-4</v>
      </c>
      <c r="AF499" s="49">
        <f>_xll.qlTenorBasisForwardRate($X$17,AC499,_xll.ohTrigger(trigger,$X$24))</f>
        <v>1.2509838591292793E-2</v>
      </c>
      <c r="AG499" s="49">
        <f>_xll.qlTenorBasisForwardRate2($X$17,AC499,AD499,_xll.ohTrigger(trigger,$X$24))</f>
        <v>1.2509838591292793E-2</v>
      </c>
      <c r="AH499" s="49">
        <f>_xll.qlIndexFixing($X$9,_xll.qlInterestRateIndexFixingDate($X$9,AC499,trigger),TRUE,trigger)</f>
        <v>1.3478541620983671E-2</v>
      </c>
      <c r="AI499" s="52">
        <f t="shared" si="43"/>
        <v>-9.6870302969087785</v>
      </c>
      <c r="AJ499" s="52">
        <f t="shared" si="44"/>
        <v>1.0774352940384957</v>
      </c>
      <c r="BC499" s="45">
        <f>_xll.qlCalendarAdvance(calendar,BC498,"1D",,,trigger)</f>
        <v>42985</v>
      </c>
      <c r="BD499" s="49">
        <f>_xll.qlTenorBasisForwardRate($X$17,BC499,_xll.ohTrigger(trigger,$X$24))</f>
        <v>1.8098283846001862E-3</v>
      </c>
      <c r="BE499" s="49">
        <f>_xll.qlTenorBasisForwardRate($X$17,BC499,_xll.ohTrigger(trigger,$X$24))*_xll.qlInterpolationInterpolate($AJ$1,BC499,,trigger)</f>
        <v>1.8252026458359736E-3</v>
      </c>
      <c r="BF499" s="49">
        <f>_xll.qlIndexFixing($X$9,_xll.qlInterestRateIndexFixingDate($X$9,BC499,trigger),TRUE,trigger)</f>
        <v>1.8251360939588413E-3</v>
      </c>
      <c r="BG499" s="104">
        <f t="shared" si="45"/>
        <v>0.15307709358655142</v>
      </c>
    </row>
    <row r="500" spans="27:59" x14ac:dyDescent="0.2">
      <c r="AA500" s="1">
        <f t="shared" si="46"/>
        <v>497</v>
      </c>
      <c r="AB500" s="44" t="str">
        <f t="shared" si="47"/>
        <v>497M</v>
      </c>
      <c r="AC500" s="45">
        <f>_xll.qlCalendarAdvance(calendar,$AC$3,AB500,,,trigger)</f>
        <v>57406</v>
      </c>
      <c r="AD500" s="45">
        <f>_xll.qlInterestRateIndexMaturity($X$9,AC500,trigger)</f>
        <v>57591</v>
      </c>
      <c r="AE500" s="49">
        <f>_xll.qlTenorBasisValue($X$17,AC500,_xll.ohTrigger(trigger,$X$24))</f>
        <v>1.917601222955872E-4</v>
      </c>
      <c r="AF500" s="49">
        <f>_xll.qlTenorBasisForwardRate($X$17,AC500,_xll.ohTrigger(trigger,$X$24))</f>
        <v>1.2472124251583422E-2</v>
      </c>
      <c r="AG500" s="49">
        <f>_xll.qlTenorBasisForwardRate2($X$17,AC500,AD500,_xll.ohTrigger(trigger,$X$24))</f>
        <v>1.2472124251583422E-2</v>
      </c>
      <c r="AH500" s="49">
        <f>_xll.qlIndexFixing($X$9,_xll.qlInterestRateIndexFixingDate($X$9,AC500,trigger),TRUE,trigger)</f>
        <v>1.3443503600602192E-2</v>
      </c>
      <c r="AI500" s="52">
        <f t="shared" si="43"/>
        <v>-9.713793490187701</v>
      </c>
      <c r="AJ500" s="52">
        <f t="shared" si="44"/>
        <v>1.0778840339804543</v>
      </c>
      <c r="BC500" s="45">
        <f>_xll.qlCalendarAdvance(calendar,BC499,"1D",,,trigger)</f>
        <v>42986</v>
      </c>
      <c r="BD500" s="49">
        <f>_xll.qlTenorBasisForwardRate($X$17,BC500,_xll.ohTrigger(trigger,$X$24))</f>
        <v>1.8157804437604235E-3</v>
      </c>
      <c r="BE500" s="49">
        <f>_xll.qlTenorBasisForwardRate($X$17,BC500,_xll.ohTrigger(trigger,$X$24))*_xll.qlInterpolationInterpolate($AJ$1,BC500,,trigger)</f>
        <v>1.8321649908776916E-3</v>
      </c>
      <c r="BF500" s="49">
        <f>_xll.qlIndexFixing($X$9,_xll.qlInterestRateIndexFixingDate($X$9,BC500,trigger),TRUE,trigger)</f>
        <v>1.8322108694924291E-3</v>
      </c>
      <c r="BG500" s="104">
        <f t="shared" si="45"/>
        <v>0.16430425732005643</v>
      </c>
    </row>
    <row r="501" spans="27:59" x14ac:dyDescent="0.2">
      <c r="AA501" s="1">
        <f t="shared" si="46"/>
        <v>498</v>
      </c>
      <c r="AB501" s="44" t="str">
        <f t="shared" si="47"/>
        <v>498M</v>
      </c>
      <c r="AC501" s="45">
        <f>_xll.qlCalendarAdvance(calendar,$AC$3,AB501,,,trigger)</f>
        <v>57437</v>
      </c>
      <c r="AD501" s="45">
        <f>_xll.qlInterestRateIndexMaturity($X$9,AC501,trigger)</f>
        <v>57620</v>
      </c>
      <c r="AE501" s="49">
        <f>_xll.qlTenorBasisValue($X$17,AC501,_xll.ohTrigger(trigger,$X$24))</f>
        <v>1.9156357763200097E-4</v>
      </c>
      <c r="AF501" s="49">
        <f>_xll.qlTenorBasisForwardRate($X$17,AC501,_xll.ohTrigger(trigger,$X$24))</f>
        <v>1.2433716734313358E-2</v>
      </c>
      <c r="AG501" s="49">
        <f>_xll.qlTenorBasisForwardRate2($X$17,AC501,AD501,_xll.ohTrigger(trigger,$X$24))</f>
        <v>1.2433716734313358E-2</v>
      </c>
      <c r="AH501" s="49">
        <f>_xll.qlIndexFixing($X$9,_xll.qlInterestRateIndexFixingDate($X$9,AC501,trigger),TRUE,trigger)</f>
        <v>1.3406435427731683E-2</v>
      </c>
      <c r="AI501" s="52">
        <f t="shared" si="43"/>
        <v>-9.7271869341832531</v>
      </c>
      <c r="AJ501" s="52">
        <f t="shared" si="44"/>
        <v>1.078232335045394</v>
      </c>
      <c r="BC501" s="45">
        <f>_xll.qlCalendarAdvance(calendar,BC500,"1D",,,trigger)</f>
        <v>42989</v>
      </c>
      <c r="BD501" s="49">
        <f>_xll.qlTenorBasisForwardRate($X$17,BC501,_xll.ohTrigger(trigger,$X$24))</f>
        <v>1.8367738222246301E-3</v>
      </c>
      <c r="BE501" s="49">
        <f>_xll.qlTenorBasisForwardRate($X$17,BC501,_xll.ohTrigger(trigger,$X$24))*_xll.qlInterpolationInterpolate($AJ$1,BC501,,trigger)</f>
        <v>1.8562602609921779E-3</v>
      </c>
      <c r="BF501" s="49">
        <f>_xll.qlIndexFixing($X$9,_xll.qlInterestRateIndexFixingDate($X$9,BC501,trigger),TRUE,trigger)</f>
        <v>1.8570203266541133E-3</v>
      </c>
      <c r="BG501" s="104">
        <f t="shared" si="45"/>
        <v>0.20246504429483231</v>
      </c>
    </row>
    <row r="502" spans="27:59" x14ac:dyDescent="0.2">
      <c r="AA502" s="1">
        <f t="shared" si="46"/>
        <v>499</v>
      </c>
      <c r="AB502" s="44" t="str">
        <f t="shared" si="47"/>
        <v>499M</v>
      </c>
      <c r="AC502" s="45">
        <f>_xll.qlCalendarAdvance(calendar,$AC$3,AB502,,,trigger)</f>
        <v>57467</v>
      </c>
      <c r="AD502" s="45">
        <f>_xll.qlInterestRateIndexMaturity($X$9,AC502,trigger)</f>
        <v>57651</v>
      </c>
      <c r="AE502" s="49">
        <f>_xll.qlTenorBasisValue($X$17,AC502,_xll.ohTrigger(trigger,$X$24))</f>
        <v>1.9137604399753995E-4</v>
      </c>
      <c r="AF502" s="49">
        <f>_xll.qlTenorBasisForwardRate($X$17,AC502,_xll.ohTrigger(trigger,$X$24))</f>
        <v>1.2396043084809707E-2</v>
      </c>
      <c r="AG502" s="49">
        <f>_xll.qlTenorBasisForwardRate2($X$17,AC502,AD502,_xll.ohTrigger(trigger,$X$24))</f>
        <v>1.2396043084809707E-2</v>
      </c>
      <c r="AH502" s="49">
        <f>_xll.qlIndexFixing($X$9,_xll.qlInterestRateIndexFixingDate($X$9,AC502,trigger),TRUE,trigger)</f>
        <v>1.3368876923906755E-2</v>
      </c>
      <c r="AI502" s="52">
        <f t="shared" si="43"/>
        <v>-9.7283383909704817</v>
      </c>
      <c r="AJ502" s="52">
        <f t="shared" si="44"/>
        <v>1.078479385110332</v>
      </c>
      <c r="BC502" s="45">
        <f>_xll.qlCalendarAdvance(calendar,BC501,"1D",,,trigger)</f>
        <v>42990</v>
      </c>
      <c r="BD502" s="49">
        <f>_xll.qlTenorBasisForwardRate($X$17,BC502,_xll.ohTrigger(trigger,$X$24))</f>
        <v>1.8396660500890466E-3</v>
      </c>
      <c r="BE502" s="49">
        <f>_xll.qlTenorBasisForwardRate($X$17,BC502,_xll.ohTrigger(trigger,$X$24))*_xll.qlInterpolationInterpolate($AJ$1,BC502,,trigger)</f>
        <v>1.8601555212131005E-3</v>
      </c>
      <c r="BF502" s="49">
        <f>_xll.qlIndexFixing($X$9,_xll.qlInterestRateIndexFixingDate($X$9,BC502,trigger),TRUE,trigger)</f>
        <v>1.8605329155846739E-3</v>
      </c>
      <c r="BG502" s="104">
        <f t="shared" si="45"/>
        <v>0.20866865495627235</v>
      </c>
    </row>
    <row r="503" spans="27:59" x14ac:dyDescent="0.2">
      <c r="AA503" s="1">
        <f t="shared" si="46"/>
        <v>500</v>
      </c>
      <c r="AB503" s="44" t="str">
        <f t="shared" si="47"/>
        <v>500M</v>
      </c>
      <c r="AC503" s="45">
        <f>_xll.qlCalendarAdvance(calendar,$AC$3,AB503,,,trigger)</f>
        <v>57500</v>
      </c>
      <c r="AD503" s="45">
        <f>_xll.qlInterestRateIndexMaturity($X$9,AC503,trigger)</f>
        <v>57683</v>
      </c>
      <c r="AE503" s="49">
        <f>_xll.qlTenorBasisValue($X$17,AC503,_xll.ohTrigger(trigger,$X$24))</f>
        <v>1.9117274857595947E-4</v>
      </c>
      <c r="AF503" s="49">
        <f>_xll.qlTenorBasisForwardRate($X$17,AC503,_xll.ohTrigger(trigger,$X$24))</f>
        <v>1.2356198988607665E-2</v>
      </c>
      <c r="AG503" s="49">
        <f>_xll.qlTenorBasisForwardRate2($X$17,AC503,AD503,_xll.ohTrigger(trigger,$X$24))</f>
        <v>1.2356198988607665E-2</v>
      </c>
      <c r="AH503" s="49">
        <f>_xll.qlIndexFixing($X$9,_xll.qlInterestRateIndexFixingDate($X$9,AC503,trigger),TRUE,trigger)</f>
        <v>1.3327699714491511E-2</v>
      </c>
      <c r="AI503" s="52">
        <f t="shared" si="43"/>
        <v>-9.7150072588384617</v>
      </c>
      <c r="AJ503" s="52">
        <f t="shared" si="44"/>
        <v>1.0786245613865206</v>
      </c>
      <c r="BC503" s="45">
        <f>_xll.qlCalendarAdvance(calendar,BC502,"1D",,,trigger)</f>
        <v>42991</v>
      </c>
      <c r="BD503" s="49">
        <f>_xll.qlTenorBasisForwardRate($X$17,BC503,_xll.ohTrigger(trigger,$X$24))</f>
        <v>1.8456563714117833E-3</v>
      </c>
      <c r="BE503" s="49">
        <f>_xll.qlTenorBasisForwardRate($X$17,BC503,_xll.ohTrigger(trigger,$X$24))*_xll.qlInterpolationInterpolate($AJ$1,BC503,,trigger)</f>
        <v>1.8671880750668699E-3</v>
      </c>
      <c r="BF503" s="49">
        <f>_xll.qlIndexFixing($X$9,_xll.qlInterestRateIndexFixingDate($X$9,BC503,trigger),TRUE,trigger)</f>
        <v>1.8676189725117605E-3</v>
      </c>
      <c r="BG503" s="104">
        <f t="shared" si="45"/>
        <v>0.21962601099977239</v>
      </c>
    </row>
    <row r="504" spans="27:59" x14ac:dyDescent="0.2">
      <c r="AA504" s="1">
        <f t="shared" si="46"/>
        <v>501</v>
      </c>
      <c r="AB504" s="44" t="str">
        <f t="shared" si="47"/>
        <v>501M</v>
      </c>
      <c r="AC504" s="45">
        <f>_xll.qlCalendarAdvance(calendar,$AC$3,AB504,,,trigger)</f>
        <v>57528</v>
      </c>
      <c r="AD504" s="45">
        <f>_xll.qlInterestRateIndexMaturity($X$9,AC504,trigger)</f>
        <v>57712</v>
      </c>
      <c r="AE504" s="49">
        <f>_xll.qlTenorBasisValue($X$17,AC504,_xll.ohTrigger(trigger,$X$24))</f>
        <v>1.9100267969312046E-4</v>
      </c>
      <c r="AF504" s="49">
        <f>_xll.qlTenorBasisForwardRate($X$17,AC504,_xll.ohTrigger(trigger,$X$24))</f>
        <v>1.2322325468413305E-2</v>
      </c>
      <c r="AG504" s="49">
        <f>_xll.qlTenorBasisForwardRate2($X$17,AC504,AD504,_xll.ohTrigger(trigger,$X$24))</f>
        <v>1.2322325468413305E-2</v>
      </c>
      <c r="AH504" s="49">
        <f>_xll.qlIndexFixing($X$9,_xll.qlInterestRateIndexFixingDate($X$9,AC504,trigger),TRUE,trigger)</f>
        <v>1.3291469346375881E-2</v>
      </c>
      <c r="AI504" s="52">
        <f t="shared" si="43"/>
        <v>-9.6914387796257628</v>
      </c>
      <c r="AJ504" s="52">
        <f t="shared" si="44"/>
        <v>1.0786494302919405</v>
      </c>
      <c r="BC504" s="45">
        <f>_xll.qlCalendarAdvance(calendar,BC503,"1D",,,trigger)</f>
        <v>42992</v>
      </c>
      <c r="BD504" s="49">
        <f>_xll.qlTenorBasisForwardRate($X$17,BC504,_xll.ohTrigger(trigger,$X$24))</f>
        <v>1.8516540915515483E-3</v>
      </c>
      <c r="BE504" s="49">
        <f>_xll.qlTenorBasisForwardRate($X$17,BC504,_xll.ohTrigger(trigger,$X$24))*_xll.qlInterpolationInterpolate($AJ$1,BC504,,trigger)</f>
        <v>1.8742344502874306E-3</v>
      </c>
      <c r="BF504" s="49">
        <f>_xll.qlIndexFixing($X$9,_xll.qlInterestRateIndexFixingDate($X$9,BC504,trigger),TRUE,trigger)</f>
        <v>1.874707171364379E-3</v>
      </c>
      <c r="BG504" s="104">
        <f t="shared" si="45"/>
        <v>0.23053079812830699</v>
      </c>
    </row>
    <row r="505" spans="27:59" x14ac:dyDescent="0.2">
      <c r="AA505" s="1">
        <f t="shared" si="46"/>
        <v>502</v>
      </c>
      <c r="AB505" s="44" t="str">
        <f t="shared" si="47"/>
        <v>502M</v>
      </c>
      <c r="AC505" s="45">
        <f>_xll.qlCalendarAdvance(calendar,$AC$3,AB505,,,trigger)</f>
        <v>57559</v>
      </c>
      <c r="AD505" s="45">
        <f>_xll.qlInterestRateIndexMaturity($X$9,AC505,trigger)</f>
        <v>57745</v>
      </c>
      <c r="AE505" s="49">
        <f>_xll.qlTenorBasisValue($X$17,AC505,_xll.ohTrigger(trigger,$X$24))</f>
        <v>1.9081694927232617E-4</v>
      </c>
      <c r="AF505" s="49">
        <f>_xll.qlTenorBasisForwardRate($X$17,AC505,_xll.ohTrigger(trigger,$X$24))</f>
        <v>1.2285204651606464E-2</v>
      </c>
      <c r="AG505" s="49">
        <f>_xll.qlTenorBasisForwardRate2($X$17,AC505,AD505,_xll.ohTrigger(trigger,$X$24))</f>
        <v>1.2285204651606464E-2</v>
      </c>
      <c r="AH505" s="49">
        <f>_xll.qlIndexFixing($X$9,_xll.qlInterestRateIndexFixingDate($X$9,AC505,trigger),TRUE,trigger)</f>
        <v>1.3250362389424909E-2</v>
      </c>
      <c r="AI505" s="52">
        <f t="shared" si="43"/>
        <v>-9.6515773781844469</v>
      </c>
      <c r="AJ505" s="52">
        <f t="shared" si="44"/>
        <v>1.0785626096747389</v>
      </c>
      <c r="BC505" s="45">
        <f>_xll.qlCalendarAdvance(calendar,BC504,"1D",,,trigger)</f>
        <v>42993</v>
      </c>
      <c r="BD505" s="49">
        <f>_xll.qlTenorBasisForwardRate($X$17,BC505,_xll.ohTrigger(trigger,$X$24))</f>
        <v>1.8576591259638162E-3</v>
      </c>
      <c r="BE505" s="49">
        <f>_xll.qlTenorBasisForwardRate($X$17,BC505,_xll.ohTrigger(trigger,$X$24))*_xll.qlInterpolationInterpolate($AJ$1,BC505,,trigger)</f>
        <v>1.8812945729864271E-3</v>
      </c>
      <c r="BF505" s="49">
        <f>_xll.qlIndexFixing($X$9,_xll.qlInterestRateIndexFixingDate($X$9,BC505,trigger),TRUE,trigger)</f>
        <v>1.8817974740231878E-3</v>
      </c>
      <c r="BG505" s="104">
        <f t="shared" si="45"/>
        <v>0.24138348059371625</v>
      </c>
    </row>
    <row r="506" spans="27:59" x14ac:dyDescent="0.2">
      <c r="AA506" s="1">
        <f t="shared" si="46"/>
        <v>503</v>
      </c>
      <c r="AB506" s="44" t="str">
        <f t="shared" si="47"/>
        <v>503M</v>
      </c>
      <c r="AC506" s="45">
        <f>_xll.qlCalendarAdvance(calendar,$AC$3,AB506,,,trigger)</f>
        <v>57591</v>
      </c>
      <c r="AD506" s="45">
        <f>_xll.qlInterestRateIndexMaturity($X$9,AC506,trigger)</f>
        <v>57773</v>
      </c>
      <c r="AE506" s="49">
        <f>_xll.qlTenorBasisValue($X$17,AC506,_xll.ohTrigger(trigger,$X$24))</f>
        <v>1.9062801090947252E-4</v>
      </c>
      <c r="AF506" s="49">
        <f>_xll.qlTenorBasisForwardRate($X$17,AC506,_xll.ohTrigger(trigger,$X$24))</f>
        <v>1.2249803437562122E-2</v>
      </c>
      <c r="AG506" s="49">
        <f>_xll.qlTenorBasisForwardRate2($X$17,AC506,AD506,_xll.ohTrigger(trigger,$X$24))</f>
        <v>1.2249803437562122E-2</v>
      </c>
      <c r="AH506" s="49">
        <f>_xll.qlIndexFixing($X$9,_xll.qlInterestRateIndexFixingDate($X$9,AC506,trigger),TRUE,trigger)</f>
        <v>1.3209853033069832E-2</v>
      </c>
      <c r="AI506" s="52">
        <f t="shared" si="43"/>
        <v>-9.6004959550771005</v>
      </c>
      <c r="AJ506" s="52">
        <f t="shared" si="44"/>
        <v>1.0783726531124465</v>
      </c>
      <c r="BC506" s="45">
        <f>_xll.qlCalendarAdvance(calendar,BC505,"1D",,,trigger)</f>
        <v>42996</v>
      </c>
      <c r="BD506" s="49">
        <f>_xll.qlTenorBasisForwardRate($X$17,BC506,_xll.ohTrigger(trigger,$X$24))</f>
        <v>1.8788289386982861E-3</v>
      </c>
      <c r="BE506" s="49">
        <f>_xll.qlTenorBasisForwardRate($X$17,BC506,_xll.ohTrigger(trigger,$X$24))*_xll.qlInterpolationInterpolate($AJ$1,BC506,,trigger)</f>
        <v>1.9057128782027474E-3</v>
      </c>
      <c r="BF506" s="49">
        <f>_xll.qlIndexFixing($X$9,_xll.qlInterestRateIndexFixingDate($X$9,BC506,trigger),TRUE,trigger)</f>
        <v>1.9066573596039592E-3</v>
      </c>
      <c r="BG506" s="104">
        <f t="shared" si="45"/>
        <v>0.27828420905673085</v>
      </c>
    </row>
    <row r="507" spans="27:59" x14ac:dyDescent="0.2">
      <c r="AA507" s="1">
        <f t="shared" si="46"/>
        <v>504</v>
      </c>
      <c r="AB507" s="44" t="str">
        <f t="shared" si="47"/>
        <v>504M</v>
      </c>
      <c r="AC507" s="45">
        <f>_xll.qlCalendarAdvance(calendar,$AC$3,AB507,,,trigger)</f>
        <v>57620</v>
      </c>
      <c r="AD507" s="45">
        <f>_xll.qlInterestRateIndexMaturity($X$9,AC507,trigger)</f>
        <v>57802</v>
      </c>
      <c r="AE507" s="49">
        <f>_xll.qlTenorBasisValue($X$17,AC507,_xll.ohTrigger(trigger,$X$24))</f>
        <v>1.9045919413902951E-4</v>
      </c>
      <c r="AF507" s="49">
        <f>_xll.qlTenorBasisForwardRate($X$17,AC507,_xll.ohTrigger(trigger,$X$24))</f>
        <v>1.2217072831354363E-2</v>
      </c>
      <c r="AG507" s="49">
        <f>_xll.qlTenorBasisForwardRate2($X$17,AC507,AD507,_xll.ohTrigger(trigger,$X$24))</f>
        <v>1.2217072831354363E-2</v>
      </c>
      <c r="AH507" s="49">
        <f>_xll.qlIndexFixing($X$9,_xll.qlInterestRateIndexFixingDate($X$9,AC507,trigger),TRUE,trigger)</f>
        <v>1.3171040731060164E-2</v>
      </c>
      <c r="AI507" s="52">
        <f t="shared" si="43"/>
        <v>-9.5396789970580116</v>
      </c>
      <c r="AJ507" s="52">
        <f t="shared" si="44"/>
        <v>1.0780848172777935</v>
      </c>
      <c r="BC507" s="45">
        <f>_xll.qlCalendarAdvance(calendar,BC506,"1D",,,trigger)</f>
        <v>42997</v>
      </c>
      <c r="BD507" s="49">
        <f>_xll.qlTenorBasisForwardRate($X$17,BC507,_xll.ohTrigger(trigger,$X$24))</f>
        <v>1.8817507154266352E-3</v>
      </c>
      <c r="BE507" s="49">
        <f>_xll.qlTenorBasisForwardRate($X$17,BC507,_xll.ohTrigger(trigger,$X$24))*_xll.qlInterpolationInterpolate($AJ$1,BC507,,trigger)</f>
        <v>1.9096710545225843E-3</v>
      </c>
      <c r="BF507" s="49">
        <f>_xll.qlIndexFixing($X$9,_xll.qlInterestRateIndexFixingDate($X$9,BC507,trigger),TRUE,trigger)</f>
        <v>1.9101789603211182E-3</v>
      </c>
      <c r="BG507" s="104">
        <f t="shared" si="45"/>
        <v>0.28428244894482996</v>
      </c>
    </row>
    <row r="508" spans="27:59" x14ac:dyDescent="0.2">
      <c r="AA508" s="1">
        <f t="shared" si="46"/>
        <v>505</v>
      </c>
      <c r="AB508" s="44" t="str">
        <f t="shared" si="47"/>
        <v>505M</v>
      </c>
      <c r="AC508" s="45">
        <f>_xll.qlCalendarAdvance(calendar,$AC$3,AB508,,,trigger)</f>
        <v>57651</v>
      </c>
      <c r="AD508" s="45">
        <f>_xll.qlInterestRateIndexMaturity($X$9,AC508,trigger)</f>
        <v>57832</v>
      </c>
      <c r="AE508" s="49">
        <f>_xll.qlTenorBasisValue($X$17,AC508,_xll.ohTrigger(trigger,$X$24))</f>
        <v>1.9028123237289189E-4</v>
      </c>
      <c r="AF508" s="49">
        <f>_xll.qlTenorBasisForwardRate($X$17,AC508,_xll.ohTrigger(trigger,$X$24))</f>
        <v>1.2183108494512833E-2</v>
      </c>
      <c r="AG508" s="49">
        <f>_xll.qlTenorBasisForwardRate2($X$17,AC508,AD508,_xll.ohTrigger(trigger,$X$24))</f>
        <v>1.2183108494512833E-2</v>
      </c>
      <c r="AH508" s="49">
        <f>_xll.qlIndexFixing($X$9,_xll.qlInterestRateIndexFixingDate($X$9,AC508,trigger),TRUE,trigger)</f>
        <v>1.3129402780190182E-2</v>
      </c>
      <c r="AI508" s="52">
        <f t="shared" si="43"/>
        <v>-9.4629428567734841</v>
      </c>
      <c r="AJ508" s="52">
        <f t="shared" si="44"/>
        <v>1.0776726470180866</v>
      </c>
      <c r="BC508" s="45">
        <f>_xll.qlCalendarAdvance(calendar,BC507,"1D",,,trigger)</f>
        <v>42998</v>
      </c>
      <c r="BD508" s="49">
        <f>_xll.qlTenorBasisForwardRate($X$17,BC508,_xll.ohTrigger(trigger,$X$24))</f>
        <v>1.8877910529959856E-3</v>
      </c>
      <c r="BE508" s="49">
        <f>_xll.qlTenorBasisForwardRate($X$17,BC508,_xll.ohTrigger(trigger,$X$24))*_xll.qlInterpolationInterpolate($AJ$1,BC508,,trigger)</f>
        <v>1.9167987999942925E-3</v>
      </c>
      <c r="BF508" s="49">
        <f>_xll.qlIndexFixing($X$9,_xll.qlInterestRateIndexFixingDate($X$9,BC508,trigger),TRUE,trigger)</f>
        <v>1.9172792102066156E-3</v>
      </c>
      <c r="BG508" s="104">
        <f t="shared" si="45"/>
        <v>0.29488157210629973</v>
      </c>
    </row>
    <row r="509" spans="27:59" x14ac:dyDescent="0.2">
      <c r="AA509" s="1">
        <f t="shared" si="46"/>
        <v>506</v>
      </c>
      <c r="AB509" s="44" t="str">
        <f t="shared" si="47"/>
        <v>506M</v>
      </c>
      <c r="AC509" s="45">
        <f>_xll.qlCalendarAdvance(calendar,$AC$3,AB509,,,trigger)</f>
        <v>57682</v>
      </c>
      <c r="AD509" s="45">
        <f>_xll.qlInterestRateIndexMaturity($X$9,AC509,trigger)</f>
        <v>57864</v>
      </c>
      <c r="AE509" s="49">
        <f>_xll.qlTenorBasisValue($X$17,AC509,_xll.ohTrigger(trigger,$X$24))</f>
        <v>1.9010581612060462E-4</v>
      </c>
      <c r="AF509" s="49">
        <f>_xll.qlTenorBasisForwardRate($X$17,AC509,_xll.ohTrigger(trigger,$X$24))</f>
        <v>1.2149199346483208E-2</v>
      </c>
      <c r="AG509" s="49">
        <f>_xll.qlTenorBasisForwardRate2($X$17,AC509,AD509,_xll.ohTrigger(trigger,$X$24))</f>
        <v>1.2149199346483208E-2</v>
      </c>
      <c r="AH509" s="49">
        <f>_xll.qlIndexFixing($X$9,_xll.qlInterestRateIndexFixingDate($X$9,AC509,trigger),TRUE,trigger)</f>
        <v>1.3086231400533464E-2</v>
      </c>
      <c r="AI509" s="52">
        <f t="shared" si="43"/>
        <v>-9.3703205405025649</v>
      </c>
      <c r="AJ509" s="52">
        <f t="shared" si="44"/>
        <v>1.0771270622307714</v>
      </c>
      <c r="BC509" s="45">
        <f>_xll.qlCalendarAdvance(calendar,BC508,"1D",,,trigger)</f>
        <v>42999</v>
      </c>
      <c r="BD509" s="49">
        <f>_xll.qlTenorBasisForwardRate($X$17,BC509,_xll.ohTrigger(trigger,$X$24))</f>
        <v>1.8938381975397679E-3</v>
      </c>
      <c r="BE509" s="49">
        <f>_xll.qlTenorBasisForwardRate($X$17,BC509,_xll.ohTrigger(trigger,$X$24))*_xll.qlInterpolationInterpolate($AJ$1,BC509,,trigger)</f>
        <v>1.923939845829256E-3</v>
      </c>
      <c r="BF509" s="49">
        <f>_xll.qlIndexFixing($X$9,_xll.qlInterestRateIndexFixingDate($X$9,BC509,trigger),TRUE,trigger)</f>
        <v>1.9243813351734187E-3</v>
      </c>
      <c r="BG509" s="104">
        <f t="shared" si="45"/>
        <v>0.30543137633650852</v>
      </c>
    </row>
    <row r="510" spans="27:59" x14ac:dyDescent="0.2">
      <c r="AA510" s="1">
        <f t="shared" si="46"/>
        <v>507</v>
      </c>
      <c r="AB510" s="44" t="str">
        <f t="shared" si="47"/>
        <v>507M</v>
      </c>
      <c r="AC510" s="45">
        <f>_xll.qlCalendarAdvance(calendar,$AC$3,AB510,,,trigger)</f>
        <v>57712</v>
      </c>
      <c r="AD510" s="45">
        <f>_xll.qlInterestRateIndexMaturity($X$9,AC510,trigger)</f>
        <v>57893</v>
      </c>
      <c r="AE510" s="49">
        <f>_xll.qlTenorBasisValue($X$17,AC510,_xll.ohTrigger(trigger,$X$24))</f>
        <v>1.8993844861522991E-4</v>
      </c>
      <c r="AF510" s="49">
        <f>_xll.qlTenorBasisForwardRate($X$17,AC510,_xll.ohTrigger(trigger,$X$24))</f>
        <v>1.2117695562104239E-2</v>
      </c>
      <c r="AG510" s="49">
        <f>_xll.qlTenorBasisForwardRate2($X$17,AC510,AD510,_xll.ohTrigger(trigger,$X$24))</f>
        <v>1.2117695562104239E-2</v>
      </c>
      <c r="AH510" s="49">
        <f>_xll.qlIndexFixing($X$9,_xll.qlInterestRateIndexFixingDate($X$9,AC510,trigger),TRUE,trigger)</f>
        <v>1.3044776514203759E-2</v>
      </c>
      <c r="AI510" s="52">
        <f t="shared" si="43"/>
        <v>-9.2708095209951935</v>
      </c>
      <c r="AJ510" s="52">
        <f t="shared" si="44"/>
        <v>1.0765063742811618</v>
      </c>
      <c r="BC510" s="45">
        <f>_xll.qlCalendarAdvance(calendar,BC509,"1D",,,trigger)</f>
        <v>43000</v>
      </c>
      <c r="BD510" s="49">
        <f>_xll.qlTenorBasisForwardRate($X$17,BC510,_xll.ohTrigger(trigger,$X$24))</f>
        <v>1.8998920645028564E-3</v>
      </c>
      <c r="BE510" s="49">
        <f>_xll.qlTenorBasisForwardRate($X$17,BC510,_xll.ohTrigger(trigger,$X$24))*_xll.qlInterpolationInterpolate($AJ$1,BC510,,trigger)</f>
        <v>1.9310941168770969E-3</v>
      </c>
      <c r="BF510" s="49">
        <f>_xll.qlIndexFixing($X$9,_xll.qlInterestRateIndexFixingDate($X$9,BC510,trigger),TRUE,trigger)</f>
        <v>1.9314852970977693E-3</v>
      </c>
      <c r="BG510" s="104">
        <f t="shared" si="45"/>
        <v>0.31593232594912846</v>
      </c>
    </row>
    <row r="511" spans="27:59" x14ac:dyDescent="0.2">
      <c r="AA511" s="1">
        <f t="shared" si="46"/>
        <v>508</v>
      </c>
      <c r="AB511" s="44" t="str">
        <f t="shared" si="47"/>
        <v>508M</v>
      </c>
      <c r="AC511" s="45">
        <f>_xll.qlCalendarAdvance(calendar,$AC$3,AB511,,,trigger)</f>
        <v>57745</v>
      </c>
      <c r="AD511" s="45">
        <f>_xll.qlInterestRateIndexMaturity($X$9,AC511,trigger)</f>
        <v>57927</v>
      </c>
      <c r="AE511" s="49">
        <f>_xll.qlTenorBasisValue($X$17,AC511,_xll.ohTrigger(trigger,$X$24))</f>
        <v>1.8975702136882048E-4</v>
      </c>
      <c r="AF511" s="49">
        <f>_xll.qlTenorBasisForwardRate($X$17,AC511,_xll.ohTrigger(trigger,$X$24))</f>
        <v>1.2083164983703596E-2</v>
      </c>
      <c r="AG511" s="49">
        <f>_xll.qlTenorBasisForwardRate2($X$17,AC511,AD511,_xll.ohTrigger(trigger,$X$24))</f>
        <v>1.2083164983703596E-2</v>
      </c>
      <c r="AH511" s="49">
        <f>_xll.qlIndexFixing($X$9,_xll.qlInterestRateIndexFixingDate($X$9,AC511,trigger),TRUE,trigger)</f>
        <v>1.2997498346696548E-2</v>
      </c>
      <c r="AI511" s="52">
        <f t="shared" si="43"/>
        <v>-9.1433336299295149</v>
      </c>
      <c r="AJ511" s="52">
        <f t="shared" si="44"/>
        <v>1.0756700222355733</v>
      </c>
      <c r="BC511" s="45">
        <f>_xll.qlCalendarAdvance(calendar,BC510,"1D",,,trigger)</f>
        <v>43003</v>
      </c>
      <c r="BD511" s="49">
        <f>_xll.qlTenorBasisForwardRate($X$17,BC511,_xll.ohTrigger(trigger,$X$24))</f>
        <v>1.9212255977437492E-3</v>
      </c>
      <c r="BE511" s="49">
        <f>_xll.qlTenorBasisForwardRate($X$17,BC511,_xll.ohTrigger(trigger,$X$24))*_xll.qlInterpolationInterpolate($AJ$1,BC511,,trigger)</f>
        <v>1.9558243817468859E-3</v>
      </c>
      <c r="BF511" s="49">
        <f>_xll.qlIndexFixing($X$9,_xll.qlInterestRateIndexFixingDate($X$9,BC511,trigger),TRUE,trigger)</f>
        <v>1.9563898713725026E-3</v>
      </c>
      <c r="BG511" s="104">
        <f t="shared" si="45"/>
        <v>0.35164273628753406</v>
      </c>
    </row>
    <row r="512" spans="27:59" x14ac:dyDescent="0.2">
      <c r="AA512" s="1">
        <f t="shared" si="46"/>
        <v>509</v>
      </c>
      <c r="AB512" s="44" t="str">
        <f t="shared" si="47"/>
        <v>509M</v>
      </c>
      <c r="AC512" s="45">
        <f>_xll.qlCalendarAdvance(calendar,$AC$3,AB512,,,trigger)</f>
        <v>57773</v>
      </c>
      <c r="AD512" s="45">
        <f>_xll.qlInterestRateIndexMaturity($X$9,AC512,trigger)</f>
        <v>57957</v>
      </c>
      <c r="AE512" s="49">
        <f>_xll.qlTenorBasisValue($X$17,AC512,_xll.ohTrigger(trigger,$X$24))</f>
        <v>1.8960525228534726E-4</v>
      </c>
      <c r="AF512" s="49">
        <f>_xll.qlTenorBasisForwardRate($X$17,AC512,_xll.ohTrigger(trigger,$X$24))</f>
        <v>1.2054187513444569E-2</v>
      </c>
      <c r="AG512" s="49">
        <f>_xll.qlTenorBasisForwardRate2($X$17,AC512,AD512,_xll.ohTrigger(trigger,$X$24))</f>
        <v>1.2054187513444569E-2</v>
      </c>
      <c r="AH512" s="49">
        <f>_xll.qlIndexFixing($X$9,_xll.qlInterestRateIndexFixingDate($X$9,AC512,trigger),TRUE,trigger)</f>
        <v>1.295623259349621E-2</v>
      </c>
      <c r="AI512" s="52">
        <f t="shared" si="43"/>
        <v>-9.0204508005164126</v>
      </c>
      <c r="AJ512" s="52">
        <f t="shared" si="44"/>
        <v>1.0748325077111627</v>
      </c>
      <c r="BC512" s="45">
        <f>_xll.qlCalendarAdvance(calendar,BC511,"1D",,,trigger)</f>
        <v>43004</v>
      </c>
      <c r="BD512" s="49">
        <f>_xll.qlTenorBasisForwardRate($X$17,BC512,_xll.ohTrigger(trigger,$X$24))</f>
        <v>1.9241730653428658E-3</v>
      </c>
      <c r="BE512" s="49">
        <f>_xll.qlTenorBasisForwardRate($X$17,BC512,_xll.ohTrigger(trigger,$X$24))*_xll.qlInterpolationInterpolate($AJ$1,BC512,,trigger)</f>
        <v>1.9598419438280881E-3</v>
      </c>
      <c r="BF512" s="49">
        <f>_xll.qlIndexFixing($X$9,_xll.qlInterestRateIndexFixingDate($X$9,BC512,trigger),TRUE,trigger)</f>
        <v>1.9599187518998958E-3</v>
      </c>
      <c r="BG512" s="104">
        <f t="shared" si="45"/>
        <v>0.35745686557029982</v>
      </c>
    </row>
    <row r="513" spans="27:59" x14ac:dyDescent="0.2">
      <c r="AA513" s="1">
        <f t="shared" si="46"/>
        <v>510</v>
      </c>
      <c r="AB513" s="44" t="str">
        <f t="shared" si="47"/>
        <v>510M</v>
      </c>
      <c r="AC513" s="45">
        <f>_xll.qlCalendarAdvance(calendar,$AC$3,AB513,,,trigger)</f>
        <v>57802</v>
      </c>
      <c r="AD513" s="45">
        <f>_xll.qlInterestRateIndexMaturity($X$9,AC513,trigger)</f>
        <v>57985</v>
      </c>
      <c r="AE513" s="49">
        <f>_xll.qlTenorBasisValue($X$17,AC513,_xll.ohTrigger(trigger,$X$24))</f>
        <v>1.8945013377263676E-4</v>
      </c>
      <c r="AF513" s="49">
        <f>_xll.qlTenorBasisForwardRate($X$17,AC513,_xll.ohTrigger(trigger,$X$24))</f>
        <v>1.2025688126893816E-2</v>
      </c>
      <c r="AG513" s="49">
        <f>_xll.qlTenorBasisForwardRate2($X$17,AC513,AD513,_xll.ohTrigger(trigger,$X$24))</f>
        <v>1.2025688126893816E-2</v>
      </c>
      <c r="AH513" s="49">
        <f>_xll.qlIndexFixing($X$9,_xll.qlInterestRateIndexFixingDate($X$9,AC513,trigger),TRUE,trigger)</f>
        <v>1.2914484644974144E-2</v>
      </c>
      <c r="AI513" s="52">
        <f t="shared" si="43"/>
        <v>-8.8879651808032758</v>
      </c>
      <c r="AJ513" s="52">
        <f t="shared" si="44"/>
        <v>1.0739081629842582</v>
      </c>
      <c r="BC513" s="45">
        <f>_xll.qlCalendarAdvance(calendar,BC512,"1D",,,trigger)</f>
        <v>43005</v>
      </c>
      <c r="BD513" s="49">
        <f>_xll.qlTenorBasisForwardRate($X$17,BC513,_xll.ohTrigger(trigger,$X$24))</f>
        <v>1.9302592759828624E-3</v>
      </c>
      <c r="BE513" s="49">
        <f>_xll.qlTenorBasisForwardRate($X$17,BC513,_xll.ohTrigger(trigger,$X$24))*_xll.qlInterpolationInterpolate($AJ$1,BC513,,trigger)</f>
        <v>1.9670612073333016E-3</v>
      </c>
      <c r="BF513" s="49">
        <f>_xll.qlIndexFixing($X$9,_xll.qlInterestRateIndexFixingDate($X$9,BC513,trigger),TRUE,trigger)</f>
        <v>1.9670313267525171E-3</v>
      </c>
      <c r="BG513" s="104">
        <f t="shared" si="45"/>
        <v>0.36772050769654774</v>
      </c>
    </row>
    <row r="514" spans="27:59" x14ac:dyDescent="0.2">
      <c r="AA514" s="1">
        <f t="shared" si="46"/>
        <v>511</v>
      </c>
      <c r="AB514" s="44" t="str">
        <f t="shared" si="47"/>
        <v>511M</v>
      </c>
      <c r="AC514" s="45">
        <f>_xll.qlCalendarAdvance(calendar,$AC$3,AB514,,,trigger)</f>
        <v>57832</v>
      </c>
      <c r="AD514" s="45">
        <f>_xll.qlInterestRateIndexMaturity($X$9,AC514,trigger)</f>
        <v>58018</v>
      </c>
      <c r="AE514" s="49">
        <f>_xll.qlTenorBasisValue($X$17,AC514,_xll.ohTrigger(trigger,$X$24))</f>
        <v>1.8929185476782105E-4</v>
      </c>
      <c r="AF514" s="49">
        <f>_xll.qlTenorBasisForwardRate($X$17,AC514,_xll.ohTrigger(trigger,$X$24))</f>
        <v>1.19957605218568E-2</v>
      </c>
      <c r="AG514" s="49">
        <f>_xll.qlTenorBasisForwardRate2($X$17,AC514,AD514,_xll.ohTrigger(trigger,$X$24))</f>
        <v>1.19957605218568E-2</v>
      </c>
      <c r="AH514" s="49">
        <f>_xll.qlIndexFixing($X$9,_xll.qlInterestRateIndexFixingDate($X$9,AC514,trigger),TRUE,trigger)</f>
        <v>1.2868633525235641E-2</v>
      </c>
      <c r="AI514" s="52">
        <f t="shared" si="43"/>
        <v>-8.7287300337884037</v>
      </c>
      <c r="AJ514" s="52">
        <f t="shared" si="44"/>
        <v>1.0727651241276805</v>
      </c>
      <c r="BC514" s="45">
        <f>_xll.qlCalendarAdvance(calendar,BC513,"1D",,,trigger)</f>
        <v>43006</v>
      </c>
      <c r="BD514" s="49">
        <f>_xll.qlTenorBasisForwardRate($X$17,BC514,_xll.ohTrigger(trigger,$X$24))</f>
        <v>1.9363517016610667E-3</v>
      </c>
      <c r="BE514" s="49">
        <f>_xll.qlTenorBasisForwardRate($X$17,BC514,_xll.ohTrigger(trigger,$X$24))*_xll.qlInterpolationInterpolate($AJ$1,BC514,,trigger)</f>
        <v>1.9742932413436263E-3</v>
      </c>
      <c r="BF514" s="49">
        <f>_xll.qlIndexFixing($X$9,_xll.qlInterestRateIndexFixingDate($X$9,BC514,trigger),TRUE,trigger)</f>
        <v>1.9741455098152786E-3</v>
      </c>
      <c r="BG514" s="104">
        <f t="shared" si="45"/>
        <v>0.37793808154211894</v>
      </c>
    </row>
    <row r="515" spans="27:59" x14ac:dyDescent="0.2">
      <c r="AA515" s="1">
        <f t="shared" si="46"/>
        <v>512</v>
      </c>
      <c r="AB515" s="44" t="str">
        <f t="shared" si="47"/>
        <v>512M</v>
      </c>
      <c r="AC515" s="45">
        <f>_xll.qlCalendarAdvance(calendar,$AC$3,AB515,,,trigger)</f>
        <v>57864</v>
      </c>
      <c r="AD515" s="45">
        <f>_xll.qlInterestRateIndexMaturity($X$9,AC515,trigger)</f>
        <v>58047</v>
      </c>
      <c r="AE515" s="49">
        <f>_xll.qlTenorBasisValue($X$17,AC515,_xll.ohTrigger(trigger,$X$24))</f>
        <v>1.8912544322224062E-4</v>
      </c>
      <c r="AF515" s="49">
        <f>_xll.qlTenorBasisForwardRate($X$17,AC515,_xll.ohTrigger(trigger,$X$24))</f>
        <v>1.1966241974500632E-2</v>
      </c>
      <c r="AG515" s="49">
        <f>_xll.qlTenorBasisForwardRate2($X$17,AC515,AD515,_xll.ohTrigger(trigger,$X$24))</f>
        <v>1.1966241974500632E-2</v>
      </c>
      <c r="AH515" s="49">
        <f>_xll.qlIndexFixing($X$9,_xll.qlInterestRateIndexFixingDate($X$9,AC515,trigger),TRUE,trigger)</f>
        <v>1.2822328409111147E-2</v>
      </c>
      <c r="AI515" s="52">
        <f t="shared" si="43"/>
        <v>-8.5608643461051486</v>
      </c>
      <c r="AJ515" s="52">
        <f t="shared" si="44"/>
        <v>1.0715417953635558</v>
      </c>
      <c r="BC515" s="45">
        <f>_xll.qlCalendarAdvance(calendar,BC514,"1D",,,trigger)</f>
        <v>43007</v>
      </c>
      <c r="BD515" s="49">
        <f>_xll.qlTenorBasisForwardRate($X$17,BC515,_xll.ohTrigger(trigger,$X$24))</f>
        <v>1.9424502578091044E-3</v>
      </c>
      <c r="BE515" s="49">
        <f>_xll.qlTenorBasisForwardRate($X$17,BC515,_xll.ohTrigger(trigger,$X$24))*_xll.qlInterpolationInterpolate($AJ$1,BC515,,trigger)</f>
        <v>1.9815379694437321E-3</v>
      </c>
      <c r="BF515" s="49">
        <f>_xll.qlIndexFixing($X$9,_xll.qlInterestRateIndexFixingDate($X$9,BC515,trigger),TRUE,trigger)</f>
        <v>1.98126126296133E-3</v>
      </c>
      <c r="BG515" s="104">
        <f t="shared" si="45"/>
        <v>0.38811005152225575</v>
      </c>
    </row>
    <row r="516" spans="27:59" x14ac:dyDescent="0.2">
      <c r="AA516" s="1">
        <f t="shared" si="46"/>
        <v>513</v>
      </c>
      <c r="AB516" s="44" t="str">
        <f t="shared" si="47"/>
        <v>513M</v>
      </c>
      <c r="AC516" s="45">
        <f>_xll.qlCalendarAdvance(calendar,$AC$3,AB516,,,trigger)</f>
        <v>57893</v>
      </c>
      <c r="AD516" s="45">
        <f>_xll.qlInterestRateIndexMaturity($X$9,AC516,trigger)</f>
        <v>58077</v>
      </c>
      <c r="AE516" s="49">
        <f>_xll.qlTenorBasisValue($X$17,AC516,_xll.ohTrigger(trigger,$X$24))</f>
        <v>1.8897676038846656E-4</v>
      </c>
      <c r="AF516" s="49">
        <f>_xll.qlTenorBasisForwardRate($X$17,AC516,_xll.ohTrigger(trigger,$X$24))</f>
        <v>1.1939171192602354E-2</v>
      </c>
      <c r="AG516" s="49">
        <f>_xll.qlTenorBasisForwardRate2($X$17,AC516,AD516,_xll.ohTrigger(trigger,$X$24))</f>
        <v>1.1939171192602354E-2</v>
      </c>
      <c r="AH516" s="49">
        <f>_xll.qlIndexFixing($X$9,_xll.qlInterestRateIndexFixingDate($X$9,AC516,trigger),TRUE,trigger)</f>
        <v>1.2777820473497211E-2</v>
      </c>
      <c r="AI516" s="52">
        <f t="shared" ref="AI516:AI579" si="48">(AF516-AH516)*10000</f>
        <v>-8.3864928089485637</v>
      </c>
      <c r="AJ516" s="52">
        <f t="shared" ref="AJ516:AJ579" si="49">AH516/AG516</f>
        <v>1.0702435091486495</v>
      </c>
      <c r="BC516" s="45">
        <f>_xll.qlCalendarAdvance(calendar,BC515,"1D",,,trigger)</f>
        <v>43010</v>
      </c>
      <c r="BD516" s="49">
        <f>_xll.qlTenorBasisForwardRate($X$17,BC516,_xll.ohTrigger(trigger,$X$24))</f>
        <v>1.9670900345879318E-3</v>
      </c>
      <c r="BE516" s="49">
        <f>_xll.qlTenorBasisForwardRate($X$17,BC516,_xll.ohTrigger(trigger,$X$24))*_xll.qlInterpolationInterpolate($AJ$1,BC516,,trigger)</f>
        <v>2.0097926637583584E-3</v>
      </c>
      <c r="BF516" s="49">
        <f>_xll.qlIndexFixing($X$9,_xll.qlInterestRateIndexFixingDate($X$9,BC516,trigger),TRUE,trigger)</f>
        <v>2.0097926637583584E-3</v>
      </c>
      <c r="BG516" s="104">
        <f t="shared" ref="BG516:BG579" si="50">(BF516-BD516)*10000</f>
        <v>0.42702629170426626</v>
      </c>
    </row>
    <row r="517" spans="27:59" x14ac:dyDescent="0.2">
      <c r="AA517" s="1">
        <f t="shared" si="46"/>
        <v>514</v>
      </c>
      <c r="AB517" s="44" t="str">
        <f t="shared" si="47"/>
        <v>514M</v>
      </c>
      <c r="AC517" s="45">
        <f>_xll.qlCalendarAdvance(calendar,$AC$3,AB517,,,trigger)</f>
        <v>57924</v>
      </c>
      <c r="AD517" s="45">
        <f>_xll.qlInterestRateIndexMaturity($X$9,AC517,trigger)</f>
        <v>58109</v>
      </c>
      <c r="AE517" s="49">
        <f>_xll.qlTenorBasisValue($X$17,AC517,_xll.ohTrigger(trigger,$X$24))</f>
        <v>1.8882002961936693E-4</v>
      </c>
      <c r="AF517" s="49">
        <f>_xll.qlTenorBasisForwardRate($X$17,AC517,_xll.ohTrigger(trigger,$X$24))</f>
        <v>1.1910964555769236E-2</v>
      </c>
      <c r="AG517" s="49">
        <f>_xll.qlTenorBasisForwardRate2($X$17,AC517,AD517,_xll.ohTrigger(trigger,$X$24))</f>
        <v>1.1910964555769236E-2</v>
      </c>
      <c r="AH517" s="49">
        <f>_xll.qlIndexFixing($X$9,_xll.qlInterestRateIndexFixingDate($X$9,AC517,trigger),TRUE,trigger)</f>
        <v>1.2729653570360327E-2</v>
      </c>
      <c r="AI517" s="52">
        <f t="shared" si="48"/>
        <v>-8.1868901459109136</v>
      </c>
      <c r="AJ517" s="52">
        <f t="shared" si="49"/>
        <v>1.0687340652184669</v>
      </c>
      <c r="BC517" s="45">
        <f>_xll.qlCalendarAdvance(calendar,BC516,"1D",,,trigger)</f>
        <v>43011</v>
      </c>
      <c r="BD517" s="49">
        <f>_xll.qlTenorBasisForwardRate($X$17,BC517,_xll.ohTrigger(trigger,$X$24))</f>
        <v>1.9700601533813021E-3</v>
      </c>
      <c r="BE517" s="49">
        <f>_xll.qlTenorBasisForwardRate($X$17,BC517,_xll.ohTrigger(trigger,$X$24))*_xll.qlInterpolationInterpolate($AJ$1,BC517,,trigger)</f>
        <v>2.0135365403792138E-3</v>
      </c>
      <c r="BF517" s="49">
        <f>_xll.qlIndexFixing($X$9,_xll.qlInterestRateIndexFixingDate($X$9,BC517,trigger),TRUE,trigger)</f>
        <v>2.013327264637735E-3</v>
      </c>
      <c r="BG517" s="104">
        <f t="shared" si="50"/>
        <v>0.43267111256432933</v>
      </c>
    </row>
    <row r="518" spans="27:59" x14ac:dyDescent="0.2">
      <c r="AA518" s="1">
        <f t="shared" ref="AA518:AA581" si="51">AA517+1</f>
        <v>515</v>
      </c>
      <c r="AB518" s="44" t="str">
        <f t="shared" ref="AB518:AB581" si="52">AA518&amp;"M"</f>
        <v>515M</v>
      </c>
      <c r="AC518" s="45">
        <f>_xll.qlCalendarAdvance(calendar,$AC$3,AB518,,,trigger)</f>
        <v>57955</v>
      </c>
      <c r="AD518" s="45">
        <f>_xll.qlInterestRateIndexMaturity($X$9,AC518,trigger)</f>
        <v>58137</v>
      </c>
      <c r="AE518" s="49">
        <f>_xll.qlTenorBasisValue($X$17,AC518,_xll.ohTrigger(trigger,$X$24))</f>
        <v>1.8866554715568732E-4</v>
      </c>
      <c r="AF518" s="49">
        <f>_xll.qlTenorBasisForwardRate($X$17,AC518,_xll.ohTrigger(trigger,$X$24))</f>
        <v>1.1884401583014464E-2</v>
      </c>
      <c r="AG518" s="49">
        <f>_xll.qlTenorBasisForwardRate2($X$17,AC518,AD518,_xll.ohTrigger(trigger,$X$24))</f>
        <v>1.1884401583014464E-2</v>
      </c>
      <c r="AH518" s="49">
        <f>_xll.qlIndexFixing($X$9,_xll.qlInterestRateIndexFixingDate($X$9,AC518,trigger),TRUE,trigger)</f>
        <v>1.2683119540419273E-2</v>
      </c>
      <c r="AI518" s="52">
        <f t="shared" si="48"/>
        <v>-7.9871795740480911</v>
      </c>
      <c r="AJ518" s="52">
        <f t="shared" si="49"/>
        <v>1.0672072507669514</v>
      </c>
      <c r="BC518" s="45">
        <f>_xll.qlCalendarAdvance(calendar,BC517,"1D",,,trigger)</f>
        <v>43012</v>
      </c>
      <c r="BD518" s="49">
        <f>_xll.qlTenorBasisForwardRate($X$17,BC518,_xll.ohTrigger(trigger,$X$24))</f>
        <v>1.9761911436009883E-3</v>
      </c>
      <c r="BE518" s="49">
        <f>_xll.qlTenorBasisForwardRate($X$17,BC518,_xll.ohTrigger(trigger,$X$24))*_xll.qlInterpolationInterpolate($AJ$1,BC518,,trigger)</f>
        <v>2.0205143209742031E-3</v>
      </c>
      <c r="BF518" s="49">
        <f>_xll.qlIndexFixing($X$9,_xll.qlInterestRateIndexFixingDate($X$9,BC518,trigger),TRUE,trigger)</f>
        <v>2.0204510895479259E-3</v>
      </c>
      <c r="BG518" s="104">
        <f t="shared" si="50"/>
        <v>0.44259945946937584</v>
      </c>
    </row>
    <row r="519" spans="27:59" x14ac:dyDescent="0.2">
      <c r="AA519" s="1">
        <f t="shared" si="51"/>
        <v>516</v>
      </c>
      <c r="AB519" s="44" t="str">
        <f t="shared" si="52"/>
        <v>516M</v>
      </c>
      <c r="AC519" s="45">
        <f>_xll.qlCalendarAdvance(calendar,$AC$3,AB519,,,trigger)</f>
        <v>57985</v>
      </c>
      <c r="AD519" s="45">
        <f>_xll.qlInterestRateIndexMaturity($X$9,AC519,trigger)</f>
        <v>58167</v>
      </c>
      <c r="AE519" s="49">
        <f>_xll.qlTenorBasisValue($X$17,AC519,_xll.ohTrigger(trigger,$X$24))</f>
        <v>1.8851815897027104E-4</v>
      </c>
      <c r="AF519" s="49">
        <f>_xll.qlTenorBasisForwardRate($X$17,AC519,_xll.ohTrigger(trigger,$X$24))</f>
        <v>1.1858687485400622E-2</v>
      </c>
      <c r="AG519" s="49">
        <f>_xll.qlTenorBasisForwardRate2($X$17,AC519,AD519,_xll.ohTrigger(trigger,$X$24))</f>
        <v>1.1858687485400622E-2</v>
      </c>
      <c r="AH519" s="49">
        <f>_xll.qlIndexFixing($X$9,_xll.qlInterestRateIndexFixingDate($X$9,AC519,trigger),TRUE,trigger)</f>
        <v>1.2635872617373266E-2</v>
      </c>
      <c r="AI519" s="52">
        <f t="shared" si="48"/>
        <v>-7.7718513197264434</v>
      </c>
      <c r="AJ519" s="52">
        <f t="shared" si="49"/>
        <v>1.0655371965008309</v>
      </c>
      <c r="BC519" s="45">
        <f>_xll.qlCalendarAdvance(calendar,BC518,"1D",,,trigger)</f>
        <v>43013</v>
      </c>
      <c r="BD519" s="49">
        <f>_xll.qlTenorBasisForwardRate($X$17,BC519,_xll.ohTrigger(trigger,$X$24))</f>
        <v>1.9823279293948053E-3</v>
      </c>
      <c r="BE519" s="49">
        <f>_xll.qlTenorBasisForwardRate($X$17,BC519,_xll.ohTrigger(trigger,$X$24))*_xll.qlInterpolationInterpolate($AJ$1,BC519,,trigger)</f>
        <v>2.0275024438982854E-3</v>
      </c>
      <c r="BF519" s="49">
        <f>_xll.qlIndexFixing($X$9,_xll.qlInterestRateIndexFixingDate($X$9,BC519,trigger),TRUE,trigger)</f>
        <v>2.0275763322158964E-3</v>
      </c>
      <c r="BG519" s="104">
        <f t="shared" si="50"/>
        <v>0.45248402821091055</v>
      </c>
    </row>
    <row r="520" spans="27:59" x14ac:dyDescent="0.2">
      <c r="AA520" s="1">
        <f t="shared" si="51"/>
        <v>517</v>
      </c>
      <c r="AB520" s="44" t="str">
        <f t="shared" si="52"/>
        <v>517M</v>
      </c>
      <c r="AC520" s="45">
        <f>_xll.qlCalendarAdvance(calendar,$AC$3,AB520,,,trigger)</f>
        <v>58018</v>
      </c>
      <c r="AD520" s="45">
        <f>_xll.qlInterestRateIndexMaturity($X$9,AC520,trigger)</f>
        <v>58200</v>
      </c>
      <c r="AE520" s="49">
        <f>_xll.qlTenorBasisValue($X$17,AC520,_xll.ohTrigger(trigger,$X$24))</f>
        <v>1.883583961529728E-4</v>
      </c>
      <c r="AF520" s="49">
        <f>_xll.qlTenorBasisForwardRate($X$17,AC520,_xll.ohTrigger(trigger,$X$24))</f>
        <v>1.183117582801454E-2</v>
      </c>
      <c r="AG520" s="49">
        <f>_xll.qlTenorBasisForwardRate2($X$17,AC520,AD520,_xll.ohTrigger(trigger,$X$24))</f>
        <v>1.183117582801454E-2</v>
      </c>
      <c r="AH520" s="49">
        <f>_xll.qlIndexFixing($X$9,_xll.qlInterestRateIndexFixingDate($X$9,AC520,trigger),TRUE,trigger)</f>
        <v>1.2583226721918776E-2</v>
      </c>
      <c r="AI520" s="52">
        <f t="shared" si="48"/>
        <v>-7.5205089390423598</v>
      </c>
      <c r="AJ520" s="52">
        <f t="shared" si="49"/>
        <v>1.0635651861519535</v>
      </c>
      <c r="BC520" s="45">
        <f>_xll.qlCalendarAdvance(calendar,BC519,"1D",,,trigger)</f>
        <v>43014</v>
      </c>
      <c r="BD520" s="49">
        <f>_xll.qlTenorBasisForwardRate($X$17,BC520,_xll.ohTrigger(trigger,$X$24))</f>
        <v>1.9884705120777444E-3</v>
      </c>
      <c r="BE520" s="49">
        <f>_xll.qlTenorBasisForwardRate($X$17,BC520,_xll.ohTrigger(trigger,$X$24))*_xll.qlInterpolationInterpolate($AJ$1,BC520,,trigger)</f>
        <v>2.0345009167566336E-3</v>
      </c>
      <c r="BF520" s="49">
        <f>_xll.qlIndexFixing($X$9,_xll.qlInterestRateIndexFixingDate($X$9,BC520,trigger),TRUE,trigger)</f>
        <v>2.0347029926570184E-3</v>
      </c>
      <c r="BG520" s="104">
        <f t="shared" si="50"/>
        <v>0.46232480579274077</v>
      </c>
    </row>
    <row r="521" spans="27:59" x14ac:dyDescent="0.2">
      <c r="AA521" s="1">
        <f t="shared" si="51"/>
        <v>518</v>
      </c>
      <c r="AB521" s="44" t="str">
        <f t="shared" si="52"/>
        <v>518M</v>
      </c>
      <c r="AC521" s="45">
        <f>_xll.qlCalendarAdvance(calendar,$AC$3,AB521,,,trigger)</f>
        <v>58046</v>
      </c>
      <c r="AD521" s="45">
        <f>_xll.qlInterestRateIndexMaturity($X$9,AC521,trigger)</f>
        <v>58228</v>
      </c>
      <c r="AE521" s="49">
        <f>_xll.qlTenorBasisValue($X$17,AC521,_xll.ohTrigger(trigger,$X$24))</f>
        <v>1.8822475542554381E-4</v>
      </c>
      <c r="AF521" s="49">
        <f>_xll.qlTenorBasisForwardRate($X$17,AC521,_xll.ohTrigger(trigger,$X$24))</f>
        <v>1.1808468308354771E-2</v>
      </c>
      <c r="AG521" s="49">
        <f>_xll.qlTenorBasisForwardRate2($X$17,AC521,AD521,_xll.ohTrigger(trigger,$X$24))</f>
        <v>1.1808468308354771E-2</v>
      </c>
      <c r="AH521" s="49">
        <f>_xll.qlIndexFixing($X$9,_xll.qlInterestRateIndexFixingDate($X$9,AC521,trigger),TRUE,trigger)</f>
        <v>1.253800356371068E-2</v>
      </c>
      <c r="AI521" s="52">
        <f t="shared" si="48"/>
        <v>-7.2953525535590824</v>
      </c>
      <c r="AJ521" s="52">
        <f t="shared" si="49"/>
        <v>1.0617806845312652</v>
      </c>
      <c r="BC521" s="45">
        <f>_xll.qlCalendarAdvance(calendar,BC520,"1D",,,trigger)</f>
        <v>43017</v>
      </c>
      <c r="BD521" s="49">
        <f>_xll.qlTenorBasisForwardRate($X$17,BC521,_xll.ohTrigger(trigger,$X$24))</f>
        <v>2.0069330545664193E-3</v>
      </c>
      <c r="BE521" s="49">
        <f>_xll.qlTenorBasisForwardRate($X$17,BC521,_xll.ohTrigger(trigger,$X$24))*_xll.qlInterpolationInterpolate($AJ$1,BC521,,trigger)</f>
        <v>2.0555585109715566E-3</v>
      </c>
      <c r="BF521" s="49">
        <f>_xll.qlIndexFixing($X$9,_xll.qlInterestRateIndexFixingDate($X$9,BC521,trigger),TRUE,trigger)</f>
        <v>2.056091480768186E-3</v>
      </c>
      <c r="BG521" s="104">
        <f t="shared" si="50"/>
        <v>0.49158426201766686</v>
      </c>
    </row>
    <row r="522" spans="27:59" x14ac:dyDescent="0.2">
      <c r="AA522" s="1">
        <f t="shared" si="51"/>
        <v>519</v>
      </c>
      <c r="AB522" s="44" t="str">
        <f t="shared" si="52"/>
        <v>519M</v>
      </c>
      <c r="AC522" s="45">
        <f>_xll.qlCalendarAdvance(calendar,$AC$3,AB522,,,trigger)</f>
        <v>58077</v>
      </c>
      <c r="AD522" s="45">
        <f>_xll.qlInterestRateIndexMaturity($X$9,AC522,trigger)</f>
        <v>58258</v>
      </c>
      <c r="AE522" s="49">
        <f>_xll.qlTenorBasisValue($X$17,AC522,_xll.ohTrigger(trigger,$X$24))</f>
        <v>1.8807881884821241E-4</v>
      </c>
      <c r="AF522" s="49">
        <f>_xll.qlTenorBasisForwardRate($X$17,AC522,_xll.ohTrigger(trigger,$X$24))</f>
        <v>1.1784193617861387E-2</v>
      </c>
      <c r="AG522" s="49">
        <f>_xll.qlTenorBasisForwardRate2($X$17,AC522,AD522,_xll.ohTrigger(trigger,$X$24))</f>
        <v>1.1784193617861387E-2</v>
      </c>
      <c r="AH522" s="49">
        <f>_xll.qlIndexFixing($X$9,_xll.qlInterestRateIndexFixingDate($X$9,AC522,trigger),TRUE,trigger)</f>
        <v>1.2487957707430433E-2</v>
      </c>
      <c r="AI522" s="52">
        <f t="shared" si="48"/>
        <v>-7.0376408956904575</v>
      </c>
      <c r="AJ522" s="52">
        <f t="shared" si="49"/>
        <v>1.0597210222770224</v>
      </c>
      <c r="BC522" s="45">
        <f>_xll.qlCalendarAdvance(calendar,BC521,"1D",,,trigger)</f>
        <v>43018</v>
      </c>
      <c r="BD522" s="49">
        <f>_xll.qlTenorBasisForwardRate($X$17,BC522,_xll.ohTrigger(trigger,$X$24))</f>
        <v>2.0130988379092134E-3</v>
      </c>
      <c r="BE522" s="49">
        <f>_xll.qlTenorBasisForwardRate($X$17,BC522,_xll.ohTrigger(trigger,$X$24))*_xll.qlInterpolationInterpolate($AJ$1,BC522,,trigger)</f>
        <v>2.0625984596088854E-3</v>
      </c>
      <c r="BF522" s="49">
        <f>_xll.qlIndexFixing($X$9,_xll.qlInterestRateIndexFixingDate($X$9,BC522,trigger),TRUE,trigger)</f>
        <v>2.0632238124521237E-3</v>
      </c>
      <c r="BG522" s="104">
        <f t="shared" si="50"/>
        <v>0.50124974542910261</v>
      </c>
    </row>
    <row r="523" spans="27:59" x14ac:dyDescent="0.2">
      <c r="AA523" s="1">
        <f t="shared" si="51"/>
        <v>520</v>
      </c>
      <c r="AB523" s="44" t="str">
        <f t="shared" si="52"/>
        <v>520M</v>
      </c>
      <c r="AC523" s="45">
        <f>_xll.qlCalendarAdvance(calendar,$AC$3,AB523,,,trigger)</f>
        <v>58109</v>
      </c>
      <c r="AD523" s="45">
        <f>_xll.qlInterestRateIndexMaturity($X$9,AC523,trigger)</f>
        <v>58291</v>
      </c>
      <c r="AE523" s="49">
        <f>_xll.qlTenorBasisValue($X$17,AC523,_xll.ohTrigger(trigger,$X$24))</f>
        <v>1.8793037359335468E-4</v>
      </c>
      <c r="AF523" s="49">
        <f>_xll.qlTenorBasisForwardRate($X$17,AC523,_xll.ohTrigger(trigger,$X$24))</f>
        <v>1.1759509942429481E-2</v>
      </c>
      <c r="AG523" s="49">
        <f>_xll.qlTenorBasisForwardRate2($X$17,AC523,AD523,_xll.ohTrigger(trigger,$X$24))</f>
        <v>1.1759509942429481E-2</v>
      </c>
      <c r="AH523" s="49">
        <f>_xll.qlIndexFixing($X$9,_xll.qlInterestRateIndexFixingDate($X$9,AC523,trigger),TRUE,trigger)</f>
        <v>1.2434392402892618E-2</v>
      </c>
      <c r="AI523" s="52">
        <f t="shared" si="48"/>
        <v>-6.7488246046313627</v>
      </c>
      <c r="AJ523" s="52">
        <f t="shared" si="49"/>
        <v>1.0573903558708764</v>
      </c>
      <c r="BC523" s="45">
        <f>_xll.qlCalendarAdvance(calendar,BC522,"1D",,,trigger)</f>
        <v>43019</v>
      </c>
      <c r="BD523" s="49">
        <f>_xll.qlTenorBasisForwardRate($X$17,BC523,_xll.ohTrigger(trigger,$X$24))</f>
        <v>2.0192704246897379E-3</v>
      </c>
      <c r="BE523" s="49">
        <f>_xll.qlTenorBasisForwardRate($X$17,BC523,_xll.ohTrigger(trigger,$X$24))*_xll.qlInterpolationInterpolate($AJ$1,BC523,,trigger)</f>
        <v>2.0696487962077207E-3</v>
      </c>
      <c r="BF523" s="49">
        <f>_xll.qlIndexFixing($X$9,_xll.qlInterestRateIndexFixingDate($X$9,BC523,trigger),TRUE,trigger)</f>
        <v>2.0703575619843181E-3</v>
      </c>
      <c r="BG523" s="104">
        <f t="shared" si="50"/>
        <v>0.51087137294580232</v>
      </c>
    </row>
    <row r="524" spans="27:59" x14ac:dyDescent="0.2">
      <c r="AA524" s="1">
        <f t="shared" si="51"/>
        <v>521</v>
      </c>
      <c r="AB524" s="44" t="str">
        <f t="shared" si="52"/>
        <v>521M</v>
      </c>
      <c r="AC524" s="45">
        <f>_xll.qlCalendarAdvance(calendar,$AC$3,AB524,,,trigger)</f>
        <v>58137</v>
      </c>
      <c r="AD524" s="45">
        <f>_xll.qlInterestRateIndexMaturity($X$9,AC524,trigger)</f>
        <v>58321</v>
      </c>
      <c r="AE524" s="49">
        <f>_xll.qlTenorBasisValue($X$17,AC524,_xll.ohTrigger(trigger,$X$24))</f>
        <v>1.8780229124161233E-4</v>
      </c>
      <c r="AF524" s="49">
        <f>_xll.qlTenorBasisForwardRate($X$17,AC524,_xll.ohTrigger(trigger,$X$24))</f>
        <v>1.1738371022115522E-2</v>
      </c>
      <c r="AG524" s="49">
        <f>_xll.qlTenorBasisForwardRate2($X$17,AC524,AD524,_xll.ohTrigger(trigger,$X$24))</f>
        <v>1.1738371022115522E-2</v>
      </c>
      <c r="AH524" s="49">
        <f>_xll.qlIndexFixing($X$9,_xll.qlInterestRateIndexFixingDate($X$9,AC524,trigger),TRUE,trigger)</f>
        <v>1.2386238740405975E-2</v>
      </c>
      <c r="AI524" s="52">
        <f t="shared" si="48"/>
        <v>-6.4786771829045309</v>
      </c>
      <c r="AJ524" s="52">
        <f t="shared" si="49"/>
        <v>1.0551923019872047</v>
      </c>
      <c r="BC524" s="45">
        <f>_xll.qlCalendarAdvance(calendar,BC523,"1D",,,trigger)</f>
        <v>43020</v>
      </c>
      <c r="BD524" s="49">
        <f>_xll.qlTenorBasisForwardRate($X$17,BC524,_xll.ohTrigger(trigger,$X$24))</f>
        <v>2.0254478162163971E-3</v>
      </c>
      <c r="BE524" s="49">
        <f>_xll.qlTenorBasisForwardRate($X$17,BC524,_xll.ohTrigger(trigger,$X$24))*_xll.qlInterpolationInterpolate($AJ$1,BC524,,trigger)</f>
        <v>2.0767095283778184E-3</v>
      </c>
      <c r="BF524" s="49">
        <f>_xll.qlIndexFixing($X$9,_xll.qlInterestRateIndexFixingDate($X$9,BC524,trigger),TRUE,trigger)</f>
        <v>2.0774927293801411E-3</v>
      </c>
      <c r="BG524" s="104">
        <f t="shared" si="50"/>
        <v>0.52044913163744067</v>
      </c>
    </row>
    <row r="525" spans="27:59" x14ac:dyDescent="0.2">
      <c r="AA525" s="1">
        <f t="shared" si="51"/>
        <v>522</v>
      </c>
      <c r="AB525" s="44" t="str">
        <f t="shared" si="52"/>
        <v>522M</v>
      </c>
      <c r="AC525" s="45">
        <f>_xll.qlCalendarAdvance(calendar,$AC$3,AB525,,,trigger)</f>
        <v>58167</v>
      </c>
      <c r="AD525" s="45">
        <f>_xll.qlInterestRateIndexMaturity($X$9,AC525,trigger)</f>
        <v>58350</v>
      </c>
      <c r="AE525" s="49">
        <f>_xll.qlTenorBasisValue($X$17,AC525,_xll.ohTrigger(trigger,$X$24))</f>
        <v>1.876669064562436E-4</v>
      </c>
      <c r="AF525" s="49">
        <f>_xll.qlTenorBasisForwardRate($X$17,AC525,_xll.ohTrigger(trigger,$X$24))</f>
        <v>1.1716895053153209E-2</v>
      </c>
      <c r="AG525" s="49">
        <f>_xll.qlTenorBasisForwardRate2($X$17,AC525,AD525,_xll.ohTrigger(trigger,$X$24))</f>
        <v>1.1716895053153209E-2</v>
      </c>
      <c r="AH525" s="49">
        <f>_xll.qlIndexFixing($X$9,_xll.qlInterestRateIndexFixingDate($X$9,AC525,trigger),TRUE,trigger)</f>
        <v>1.233607851053975E-2</v>
      </c>
      <c r="AI525" s="52">
        <f t="shared" si="48"/>
        <v>-6.1918345738654068</v>
      </c>
      <c r="AJ525" s="52">
        <f t="shared" si="49"/>
        <v>1.0528453531910664</v>
      </c>
      <c r="BC525" s="45">
        <f>_xll.qlCalendarAdvance(calendar,BC524,"1D",,,trigger)</f>
        <v>43021</v>
      </c>
      <c r="BD525" s="49">
        <f>_xll.qlTenorBasisForwardRate($X$17,BC525,_xll.ohTrigger(trigger,$X$24))</f>
        <v>2.031631013793641E-3</v>
      </c>
      <c r="BE525" s="49">
        <f>_xll.qlTenorBasisForwardRate($X$17,BC525,_xll.ohTrigger(trigger,$X$24))*_xll.qlInterpolationInterpolate($AJ$1,BC525,,trigger)</f>
        <v>2.0837806637267614E-3</v>
      </c>
      <c r="BF525" s="49">
        <f>_xll.qlIndexFixing($X$9,_xll.qlInterestRateIndexFixingDate($X$9,BC525,trigger),TRUE,trigger)</f>
        <v>2.0846293146549654E-3</v>
      </c>
      <c r="BG525" s="104">
        <f t="shared" si="50"/>
        <v>0.52998300861324421</v>
      </c>
    </row>
    <row r="526" spans="27:59" x14ac:dyDescent="0.2">
      <c r="AA526" s="1">
        <f t="shared" si="51"/>
        <v>523</v>
      </c>
      <c r="AB526" s="44" t="str">
        <f t="shared" si="52"/>
        <v>523M</v>
      </c>
      <c r="AC526" s="45">
        <f>_xll.qlCalendarAdvance(calendar,$AC$3,AB526,,,trigger)</f>
        <v>58197</v>
      </c>
      <c r="AD526" s="45">
        <f>_xll.qlInterestRateIndexMaturity($X$9,AC526,trigger)</f>
        <v>58382</v>
      </c>
      <c r="AE526" s="49">
        <f>_xll.qlTenorBasisValue($X$17,AC526,_xll.ohTrigger(trigger,$X$24))</f>
        <v>1.8753340620513554E-4</v>
      </c>
      <c r="AF526" s="49">
        <f>_xll.qlTenorBasisForwardRate($X$17,AC526,_xll.ohTrigger(trigger,$X$24))</f>
        <v>1.1695639561142401E-2</v>
      </c>
      <c r="AG526" s="49">
        <f>_xll.qlTenorBasisForwardRate2($X$17,AC526,AD526,_xll.ohTrigger(trigger,$X$24))</f>
        <v>1.1695639561142401E-2</v>
      </c>
      <c r="AH526" s="49">
        <f>_xll.qlIndexFixing($X$9,_xll.qlInterestRateIndexFixingDate($X$9,AC526,trigger),TRUE,trigger)</f>
        <v>1.2283371040754299E-2</v>
      </c>
      <c r="AI526" s="52">
        <f t="shared" si="48"/>
        <v>-5.8773147961189816</v>
      </c>
      <c r="AJ526" s="52">
        <f t="shared" si="49"/>
        <v>1.050252188137242</v>
      </c>
      <c r="BC526" s="45">
        <f>_xll.qlCalendarAdvance(calendar,BC525,"1D",,,trigger)</f>
        <v>43024</v>
      </c>
      <c r="BD526" s="49">
        <f>_xll.qlTenorBasisForwardRate($X$17,BC526,_xll.ohTrigger(trigger,$X$24))</f>
        <v>2.0502154558848158E-3</v>
      </c>
      <c r="BE526" s="49">
        <f>_xll.qlTenorBasisForwardRate($X$17,BC526,_xll.ohTrigger(trigger,$X$24))*_xll.qlInterpolationInterpolate($AJ$1,BC526,,trigger)</f>
        <v>2.1050565649624159E-3</v>
      </c>
      <c r="BF526" s="49">
        <f>_xll.qlIndexFixing($X$9,_xll.qlInterestRateIndexFixingDate($X$9,BC526,trigger),TRUE,trigger)</f>
        <v>2.1060475779040924E-3</v>
      </c>
      <c r="BG526" s="104">
        <f t="shared" si="50"/>
        <v>0.55832122019276642</v>
      </c>
    </row>
    <row r="527" spans="27:59" x14ac:dyDescent="0.2">
      <c r="AA527" s="1">
        <f t="shared" si="51"/>
        <v>524</v>
      </c>
      <c r="AB527" s="44" t="str">
        <f t="shared" si="52"/>
        <v>524M</v>
      </c>
      <c r="AC527" s="45">
        <f>_xll.qlCalendarAdvance(calendar,$AC$3,AB527,,,trigger)</f>
        <v>58228</v>
      </c>
      <c r="AD527" s="45">
        <f>_xll.qlInterestRateIndexMaturity($X$9,AC527,trigger)</f>
        <v>58411</v>
      </c>
      <c r="AE527" s="49">
        <f>_xll.qlTenorBasisValue($X$17,AC527,_xll.ohTrigger(trigger,$X$24))</f>
        <v>1.8739740848168192E-4</v>
      </c>
      <c r="AF527" s="49">
        <f>_xll.qlTenorBasisForwardRate($X$17,AC527,_xll.ohTrigger(trigger,$X$24))</f>
        <v>1.1674959509249346E-2</v>
      </c>
      <c r="AG527" s="49">
        <f>_xll.qlTenorBasisForwardRate2($X$17,AC527,AD527,_xll.ohTrigger(trigger,$X$24))</f>
        <v>1.1674959509249346E-2</v>
      </c>
      <c r="AH527" s="49">
        <f>_xll.qlIndexFixing($X$9,_xll.qlInterestRateIndexFixingDate($X$9,AC527,trigger),TRUE,trigger)</f>
        <v>1.2230986844035374E-2</v>
      </c>
      <c r="AI527" s="52">
        <f t="shared" si="48"/>
        <v>-5.5602733478602762</v>
      </c>
      <c r="AJ527" s="52">
        <f t="shared" si="49"/>
        <v>1.0476256328208695</v>
      </c>
      <c r="BC527" s="45">
        <f>_xll.qlCalendarAdvance(calendar,BC526,"1D",,,trigger)</f>
        <v>43025</v>
      </c>
      <c r="BD527" s="49">
        <f>_xll.qlTenorBasisForwardRate($X$17,BC527,_xll.ohTrigger(trigger,$X$24))</f>
        <v>2.056421890713304E-3</v>
      </c>
      <c r="BE527" s="49">
        <f>_xll.qlTenorBasisForwardRate($X$17,BC527,_xll.ohTrigger(trigger,$X$24))*_xll.qlInterpolationInterpolate($AJ$1,BC527,,trigger)</f>
        <v>2.1121693891446754E-3</v>
      </c>
      <c r="BF527" s="49">
        <f>_xll.qlIndexFixing($X$9,_xll.qlInterestRateIndexFixingDate($X$9,BC527,trigger),TRUE,trigger)</f>
        <v>2.1131898348455695E-3</v>
      </c>
      <c r="BG527" s="104">
        <f t="shared" si="50"/>
        <v>0.56767944132265524</v>
      </c>
    </row>
    <row r="528" spans="27:59" x14ac:dyDescent="0.2">
      <c r="AA528" s="1">
        <f t="shared" si="51"/>
        <v>525</v>
      </c>
      <c r="AB528" s="44" t="str">
        <f t="shared" si="52"/>
        <v>525M</v>
      </c>
      <c r="AC528" s="45">
        <f>_xll.qlCalendarAdvance(calendar,$AC$3,AB528,,,trigger)</f>
        <v>58258</v>
      </c>
      <c r="AD528" s="45">
        <f>_xll.qlInterestRateIndexMaturity($X$9,AC528,trigger)</f>
        <v>58442</v>
      </c>
      <c r="AE528" s="49">
        <f>_xll.qlTenorBasisValue($X$17,AC528,_xll.ohTrigger(trigger,$X$24))</f>
        <v>1.8726766129244498E-4</v>
      </c>
      <c r="AF528" s="49">
        <f>_xll.qlTenorBasisForwardRate($X$17,AC528,_xll.ohTrigger(trigger,$X$24))</f>
        <v>1.1655229629229526E-2</v>
      </c>
      <c r="AG528" s="49">
        <f>_xll.qlTenorBasisForwardRate2($X$17,AC528,AD528,_xll.ohTrigger(trigger,$X$24))</f>
        <v>1.1655229629229526E-2</v>
      </c>
      <c r="AH528" s="49">
        <f>_xll.qlIndexFixing($X$9,_xll.qlInterestRateIndexFixingDate($X$9,AC528,trigger),TRUE,trigger)</f>
        <v>1.2177732000954421E-2</v>
      </c>
      <c r="AI528" s="52">
        <f t="shared" si="48"/>
        <v>-5.2250237172489502</v>
      </c>
      <c r="AJ528" s="52">
        <f t="shared" si="49"/>
        <v>1.0448298650774361</v>
      </c>
      <c r="BC528" s="45">
        <f>_xll.qlCalendarAdvance(calendar,BC527,"1D",,,trigger)</f>
        <v>43026</v>
      </c>
      <c r="BD528" s="49">
        <f>_xll.qlTenorBasisForwardRate($X$17,BC528,_xll.ohTrigger(trigger,$X$24))</f>
        <v>2.0626341381133153E-3</v>
      </c>
      <c r="BE528" s="49">
        <f>_xll.qlTenorBasisForwardRate($X$17,BC528,_xll.ohTrigger(trigger,$X$24))*_xll.qlInterpolationInterpolate($AJ$1,BC528,,trigger)</f>
        <v>2.1192926545705306E-3</v>
      </c>
      <c r="BF528" s="49">
        <f>_xll.qlIndexFixing($X$9,_xll.qlInterestRateIndexFixingDate($X$9,BC528,trigger),TRUE,trigger)</f>
        <v>2.1203335097420306E-3</v>
      </c>
      <c r="BG528" s="104">
        <f t="shared" si="50"/>
        <v>0.57699371628715246</v>
      </c>
    </row>
    <row r="529" spans="27:59" x14ac:dyDescent="0.2">
      <c r="AA529" s="1">
        <f t="shared" si="51"/>
        <v>526</v>
      </c>
      <c r="AB529" s="44" t="str">
        <f t="shared" si="52"/>
        <v>526M</v>
      </c>
      <c r="AC529" s="45">
        <f>_xll.qlCalendarAdvance(calendar,$AC$3,AB529,,,trigger)</f>
        <v>58291</v>
      </c>
      <c r="AD529" s="45">
        <f>_xll.qlInterestRateIndexMaturity($X$9,AC529,trigger)</f>
        <v>58475</v>
      </c>
      <c r="AE529" s="49">
        <f>_xll.qlTenorBasisValue($X$17,AC529,_xll.ohTrigger(trigger,$X$24))</f>
        <v>1.8712702631417893E-4</v>
      </c>
      <c r="AF529" s="49">
        <f>_xll.qlTenorBasisForwardRate($X$17,AC529,_xll.ohTrigger(trigger,$X$24))</f>
        <v>1.1634445338352022E-2</v>
      </c>
      <c r="AG529" s="49">
        <f>_xll.qlTenorBasisForwardRate2($X$17,AC529,AD529,_xll.ohTrigger(trigger,$X$24))</f>
        <v>1.1634445338352022E-2</v>
      </c>
      <c r="AH529" s="49">
        <f>_xll.qlIndexFixing($X$9,_xll.qlInterestRateIndexFixingDate($X$9,AC529,trigger),TRUE,trigger)</f>
        <v>1.2119219226718568E-2</v>
      </c>
      <c r="AI529" s="52">
        <f t="shared" si="48"/>
        <v>-4.8477388836654614</v>
      </c>
      <c r="AJ529" s="52">
        <f t="shared" si="49"/>
        <v>1.0416671250127008</v>
      </c>
      <c r="BC529" s="45">
        <f>_xll.qlCalendarAdvance(calendar,BC528,"1D",,,trigger)</f>
        <v>43027</v>
      </c>
      <c r="BD529" s="49">
        <f>_xll.qlTenorBasisForwardRate($X$17,BC529,_xll.ohTrigger(trigger,$X$24))</f>
        <v>2.0688521993835912E-3</v>
      </c>
      <c r="BE529" s="49">
        <f>_xll.qlTenorBasisForwardRate($X$17,BC529,_xll.ohTrigger(trigger,$X$24))*_xll.qlInterpolationInterpolate($AJ$1,BC529,,trigger)</f>
        <v>2.1264263688529693E-3</v>
      </c>
      <c r="BF529" s="49">
        <f>_xll.qlIndexFixing($X$9,_xll.qlInterestRateIndexFixingDate($X$9,BC529,trigger),TRUE,trigger)</f>
        <v>2.12747860260797E-3</v>
      </c>
      <c r="BG529" s="104">
        <f t="shared" si="50"/>
        <v>0.58626403224378787</v>
      </c>
    </row>
    <row r="530" spans="27:59" x14ac:dyDescent="0.2">
      <c r="AA530" s="1">
        <f t="shared" si="51"/>
        <v>527</v>
      </c>
      <c r="AB530" s="44" t="str">
        <f t="shared" si="52"/>
        <v>527M</v>
      </c>
      <c r="AC530" s="45">
        <f>_xll.qlCalendarAdvance(calendar,$AC$3,AB530,,,trigger)</f>
        <v>58320</v>
      </c>
      <c r="AD530" s="45">
        <f>_xll.qlInterestRateIndexMaturity($X$9,AC530,trigger)</f>
        <v>58502</v>
      </c>
      <c r="AE530" s="49">
        <f>_xll.qlTenorBasisValue($X$17,AC530,_xll.ohTrigger(trigger,$X$24))</f>
        <v>1.8700521769214652E-4</v>
      </c>
      <c r="AF530" s="49">
        <f>_xll.qlTenorBasisForwardRate($X$17,AC530,_xll.ohTrigger(trigger,$X$24))</f>
        <v>1.1617048679726434E-2</v>
      </c>
      <c r="AG530" s="49">
        <f>_xll.qlTenorBasisForwardRate2($X$17,AC530,AD530,_xll.ohTrigger(trigger,$X$24))</f>
        <v>1.1617048679726434E-2</v>
      </c>
      <c r="AH530" s="49">
        <f>_xll.qlIndexFixing($X$9,_xll.qlInterestRateIndexFixingDate($X$9,AC530,trigger),TRUE,trigger)</f>
        <v>1.2068634517391669E-2</v>
      </c>
      <c r="AI530" s="52">
        <f t="shared" si="48"/>
        <v>-4.515858376652349</v>
      </c>
      <c r="AJ530" s="52">
        <f t="shared" si="49"/>
        <v>1.0388726818760192</v>
      </c>
      <c r="BC530" s="45">
        <f>_xll.qlCalendarAdvance(calendar,BC529,"1D",,,trigger)</f>
        <v>43028</v>
      </c>
      <c r="BD530" s="49">
        <f>_xll.qlTenorBasisForwardRate($X$17,BC530,_xll.ohTrigger(trigger,$X$24))</f>
        <v>2.075076075824629E-3</v>
      </c>
      <c r="BE530" s="49">
        <f>_xll.qlTenorBasisForwardRate($X$17,BC530,_xll.ohTrigger(trigger,$X$24))*_xll.qlInterpolationInterpolate($AJ$1,BC530,,trigger)</f>
        <v>2.1335705396086525E-3</v>
      </c>
      <c r="BF530" s="49">
        <f>_xll.qlIndexFixing($X$9,_xll.qlInterestRateIndexFixingDate($X$9,BC530,trigger),TRUE,trigger)</f>
        <v>2.1346251134591989E-3</v>
      </c>
      <c r="BG530" s="104">
        <f t="shared" si="50"/>
        <v>0.59549037634569824</v>
      </c>
    </row>
    <row r="531" spans="27:59" x14ac:dyDescent="0.2">
      <c r="AA531" s="1">
        <f t="shared" si="51"/>
        <v>528</v>
      </c>
      <c r="AB531" s="44" t="str">
        <f t="shared" si="52"/>
        <v>528M</v>
      </c>
      <c r="AC531" s="45">
        <f>_xll.qlCalendarAdvance(calendar,$AC$3,AB531,,,trigger)</f>
        <v>58350</v>
      </c>
      <c r="AD531" s="45">
        <f>_xll.qlInterestRateIndexMaturity($X$9,AC531,trigger)</f>
        <v>58533</v>
      </c>
      <c r="AE531" s="49">
        <f>_xll.qlTenorBasisValue($X$17,AC531,_xll.ohTrigger(trigger,$X$24))</f>
        <v>1.8688093630991342E-4</v>
      </c>
      <c r="AF531" s="49">
        <f>_xll.qlTenorBasisForwardRate($X$17,AC531,_xll.ohTrigger(trigger,$X$24))</f>
        <v>1.1599393631177296E-2</v>
      </c>
      <c r="AG531" s="49">
        <f>_xll.qlTenorBasisForwardRate2($X$17,AC531,AD531,_xll.ohTrigger(trigger,$X$24))</f>
        <v>1.1599393631177296E-2</v>
      </c>
      <c r="AH531" s="49">
        <f>_xll.qlIndexFixing($X$9,_xll.qlInterestRateIndexFixingDate($X$9,AC531,trigger),TRUE,trigger)</f>
        <v>1.201356719290704E-2</v>
      </c>
      <c r="AI531" s="52">
        <f t="shared" si="48"/>
        <v>-4.1417356172974467</v>
      </c>
      <c r="AJ531" s="52">
        <f t="shared" si="49"/>
        <v>1.0357064838817533</v>
      </c>
      <c r="BC531" s="45">
        <f>_xll.qlCalendarAdvance(calendar,BC530,"1D",,,trigger)</f>
        <v>43031</v>
      </c>
      <c r="BD531" s="49">
        <f>_xll.qlTenorBasisForwardRate($X$17,BC531,_xll.ohTrigger(trigger,$X$24))</f>
        <v>2.0937826091619281E-3</v>
      </c>
      <c r="BE531" s="49">
        <f>_xll.qlTenorBasisForwardRate($X$17,BC531,_xll.ohTrigger(trigger,$X$24))*_xll.qlInterpolationInterpolate($AJ$1,BC531,,trigger)</f>
        <v>2.1550658668940681E-3</v>
      </c>
      <c r="BF531" s="49">
        <f>_xll.qlIndexFixing($X$9,_xll.qlInterestRateIndexFixingDate($X$9,BC531,trigger),TRUE,trigger)</f>
        <v>2.1560731540730756E-3</v>
      </c>
      <c r="BG531" s="104">
        <f t="shared" si="50"/>
        <v>0.62290544911147461</v>
      </c>
    </row>
    <row r="532" spans="27:59" x14ac:dyDescent="0.2">
      <c r="AA532" s="1">
        <f t="shared" si="51"/>
        <v>529</v>
      </c>
      <c r="AB532" s="44" t="str">
        <f t="shared" si="52"/>
        <v>529M</v>
      </c>
      <c r="AC532" s="45">
        <f>_xll.qlCalendarAdvance(calendar,$AC$3,AB532,,,trigger)</f>
        <v>58382</v>
      </c>
      <c r="AD532" s="45">
        <f>_xll.qlInterestRateIndexMaturity($X$9,AC532,trigger)</f>
        <v>58564</v>
      </c>
      <c r="AE532" s="49">
        <f>_xll.qlTenorBasisValue($X$17,AC532,_xll.ohTrigger(trigger,$X$24))</f>
        <v>1.8675027917926804E-4</v>
      </c>
      <c r="AF532" s="49">
        <f>_xll.qlTenorBasisForwardRate($X$17,AC532,_xll.ohTrigger(trigger,$X$24))</f>
        <v>1.1581483949118895E-2</v>
      </c>
      <c r="AG532" s="49">
        <f>_xll.qlTenorBasisForwardRate2($X$17,AC532,AD532,_xll.ohTrigger(trigger,$X$24))</f>
        <v>1.1581483949118895E-2</v>
      </c>
      <c r="AH532" s="49">
        <f>_xll.qlIndexFixing($X$9,_xll.qlInterestRateIndexFixingDate($X$9,AC532,trigger),TRUE,trigger)</f>
        <v>1.1955675002209587E-2</v>
      </c>
      <c r="AI532" s="52">
        <f t="shared" si="48"/>
        <v>-3.7419105309069272</v>
      </c>
      <c r="AJ532" s="52">
        <f t="shared" si="49"/>
        <v>1.0323094220684181</v>
      </c>
      <c r="BC532" s="45">
        <f>_xll.qlCalendarAdvance(calendar,BC531,"1D",,,trigger)</f>
        <v>43032</v>
      </c>
      <c r="BD532" s="49">
        <f>_xll.qlTenorBasisForwardRate($X$17,BC532,_xll.ohTrigger(trigger,$X$24))</f>
        <v>2.1000297592716727E-3</v>
      </c>
      <c r="BE532" s="49">
        <f>_xll.qlTenorBasisForwardRate($X$17,BC532,_xll.ohTrigger(trigger,$X$24))*_xll.qlInterpolationInterpolate($AJ$1,BC532,,trigger)</f>
        <v>2.1622519397269109E-3</v>
      </c>
      <c r="BF532" s="49">
        <f>_xll.qlIndexFixing($X$9,_xll.qlInterestRateIndexFixingDate($X$9,BC532,trigger),TRUE,trigger)</f>
        <v>2.1632253370156723E-3</v>
      </c>
      <c r="BG532" s="104">
        <f t="shared" si="50"/>
        <v>0.63195577743999609</v>
      </c>
    </row>
    <row r="533" spans="27:59" x14ac:dyDescent="0.2">
      <c r="AA533" s="1">
        <f t="shared" si="51"/>
        <v>530</v>
      </c>
      <c r="AB533" s="44" t="str">
        <f t="shared" si="52"/>
        <v>530M</v>
      </c>
      <c r="AC533" s="45">
        <f>_xll.qlCalendarAdvance(calendar,$AC$3,AB533,,,trigger)</f>
        <v>58411</v>
      </c>
      <c r="AD533" s="45">
        <f>_xll.qlInterestRateIndexMaturity($X$9,AC533,trigger)</f>
        <v>58594</v>
      </c>
      <c r="AE533" s="49">
        <f>_xll.qlTenorBasisValue($X$17,AC533,_xll.ohTrigger(trigger,$X$24))</f>
        <v>1.8663355037212354E-4</v>
      </c>
      <c r="AF533" s="49">
        <f>_xll.qlTenorBasisForwardRate($X$17,AC533,_xll.ohTrigger(trigger,$X$24))</f>
        <v>1.1565762571028084E-2</v>
      </c>
      <c r="AG533" s="49">
        <f>_xll.qlTenorBasisForwardRate2($X$17,AC533,AD533,_xll.ohTrigger(trigger,$X$24))</f>
        <v>1.1565762571028084E-2</v>
      </c>
      <c r="AH533" s="49">
        <f>_xll.qlIndexFixing($X$9,_xll.qlInterestRateIndexFixingDate($X$9,AC533,trigger),TRUE,trigger)</f>
        <v>1.1901240004378949E-2</v>
      </c>
      <c r="AI533" s="52">
        <f t="shared" si="48"/>
        <v>-3.3547743335086455</v>
      </c>
      <c r="AJ533" s="52">
        <f t="shared" si="49"/>
        <v>1.0290060799096141</v>
      </c>
      <c r="BC533" s="45">
        <f>_xll.qlCalendarAdvance(calendar,BC532,"1D",,,trigger)</f>
        <v>43033</v>
      </c>
      <c r="BD533" s="49">
        <f>_xll.qlTenorBasisForwardRate($X$17,BC533,_xll.ohTrigger(trigger,$X$24))</f>
        <v>2.1062827310388593E-3</v>
      </c>
      <c r="BE533" s="49">
        <f>_xll.qlTenorBasisForwardRate($X$17,BC533,_xll.ohTrigger(trigger,$X$24))*_xll.qlInterpolationInterpolate($AJ$1,BC533,,trigger)</f>
        <v>2.1694485071281052E-3</v>
      </c>
      <c r="BF533" s="49">
        <f>_xll.qlIndexFixing($X$9,_xll.qlInterestRateIndexFixingDate($X$9,BC533,trigger),TRUE,trigger)</f>
        <v>2.1703789380186638E-3</v>
      </c>
      <c r="BG533" s="104">
        <f t="shared" si="50"/>
        <v>0.64096206979804426</v>
      </c>
    </row>
    <row r="534" spans="27:59" x14ac:dyDescent="0.2">
      <c r="AA534" s="1">
        <f t="shared" si="51"/>
        <v>531</v>
      </c>
      <c r="AB534" s="44" t="str">
        <f t="shared" si="52"/>
        <v>531M</v>
      </c>
      <c r="AC534" s="45">
        <f>_xll.qlCalendarAdvance(calendar,$AC$3,AB534,,,trigger)</f>
        <v>58442</v>
      </c>
      <c r="AD534" s="45">
        <f>_xll.qlInterestRateIndexMaturity($X$9,AC534,trigger)</f>
        <v>58624</v>
      </c>
      <c r="AE534" s="49">
        <f>_xll.qlTenorBasisValue($X$17,AC534,_xll.ohTrigger(trigger,$X$24))</f>
        <v>1.8651051224370319E-4</v>
      </c>
      <c r="AF534" s="49">
        <f>_xll.qlTenorBasisForwardRate($X$17,AC534,_xll.ohTrigger(trigger,$X$24))</f>
        <v>1.1549788634969809E-2</v>
      </c>
      <c r="AG534" s="49">
        <f>_xll.qlTenorBasisForwardRate2($X$17,AC534,AD534,_xll.ohTrigger(trigger,$X$24))</f>
        <v>1.1549788634969809E-2</v>
      </c>
      <c r="AH534" s="49">
        <f>_xll.qlIndexFixing($X$9,_xll.qlInterestRateIndexFixingDate($X$9,AC534,trigger),TRUE,trigger)</f>
        <v>1.1843987680659264E-2</v>
      </c>
      <c r="AI534" s="52">
        <f t="shared" si="48"/>
        <v>-2.9419904568945414</v>
      </c>
      <c r="AJ534" s="52">
        <f t="shared" si="49"/>
        <v>1.0254722449897218</v>
      </c>
      <c r="BC534" s="45">
        <f>_xll.qlCalendarAdvance(calendar,BC533,"1D",,,trigger)</f>
        <v>43034</v>
      </c>
      <c r="BD534" s="49">
        <f>_xll.qlTenorBasisForwardRate($X$17,BC534,_xll.ohTrigger(trigger,$X$24))</f>
        <v>2.1125415257587151E-3</v>
      </c>
      <c r="BE534" s="49">
        <f>_xll.qlTenorBasisForwardRate($X$17,BC534,_xll.ohTrigger(trigger,$X$24))*_xll.qlInterpolationInterpolate($AJ$1,BC534,,trigger)</f>
        <v>2.1766555767201027E-3</v>
      </c>
      <c r="BF534" s="49">
        <f>_xll.qlIndexFixing($X$9,_xll.qlInterestRateIndexFixingDate($X$9,BC534,trigger),TRUE,trigger)</f>
        <v>2.1775339570978608E-3</v>
      </c>
      <c r="BG534" s="104">
        <f t="shared" si="50"/>
        <v>0.64992431339145651</v>
      </c>
    </row>
    <row r="535" spans="27:59" x14ac:dyDescent="0.2">
      <c r="AA535" s="1">
        <f t="shared" si="51"/>
        <v>532</v>
      </c>
      <c r="AB535" s="44" t="str">
        <f t="shared" si="52"/>
        <v>532M</v>
      </c>
      <c r="AC535" s="45">
        <f>_xll.qlCalendarAdvance(calendar,$AC$3,AB535,,,trigger)</f>
        <v>58473</v>
      </c>
      <c r="AD535" s="45">
        <f>_xll.qlInterestRateIndexMaturity($X$9,AC535,trigger)</f>
        <v>58655</v>
      </c>
      <c r="AE535" s="49">
        <f>_xll.qlTenorBasisValue($X$17,AC535,_xll.ohTrigger(trigger,$X$24))</f>
        <v>1.8638924822837741E-4</v>
      </c>
      <c r="AF535" s="49">
        <f>_xll.qlTenorBasisForwardRate($X$17,AC535,_xll.ohTrigger(trigger,$X$24))</f>
        <v>1.1534461693619873E-2</v>
      </c>
      <c r="AG535" s="49">
        <f>_xll.qlTenorBasisForwardRate2($X$17,AC535,AD535,_xll.ohTrigger(trigger,$X$24))</f>
        <v>1.1534461693619873E-2</v>
      </c>
      <c r="AH535" s="49">
        <f>_xll.qlIndexFixing($X$9,_xll.qlInterestRateIndexFixingDate($X$9,AC535,trigger),TRUE,trigger)</f>
        <v>1.1785368698261476E-2</v>
      </c>
      <c r="AI535" s="52">
        <f t="shared" si="48"/>
        <v>-2.5090700464160296</v>
      </c>
      <c r="AJ535" s="52">
        <f t="shared" si="49"/>
        <v>1.0217528144187595</v>
      </c>
      <c r="BC535" s="45">
        <f>_xll.qlCalendarAdvance(calendar,BC534,"1D",,,trigger)</f>
        <v>43035</v>
      </c>
      <c r="BD535" s="49">
        <f>_xll.qlTenorBasisForwardRate($X$17,BC535,_xll.ohTrigger(trigger,$X$24))</f>
        <v>2.1188061447269075E-3</v>
      </c>
      <c r="BE535" s="49">
        <f>_xll.qlTenorBasisForwardRate($X$17,BC535,_xll.ohTrigger(trigger,$X$24))*_xll.qlInterpolationInterpolate($AJ$1,BC535,,trigger)</f>
        <v>2.1838731561276748E-3</v>
      </c>
      <c r="BF535" s="49">
        <f>_xll.qlIndexFixing($X$9,_xll.qlInterestRateIndexFixingDate($X$9,BC535,trigger),TRUE,trigger)</f>
        <v>2.1846903942681971E-3</v>
      </c>
      <c r="BG535" s="104">
        <f t="shared" si="50"/>
        <v>0.65884249541289541</v>
      </c>
    </row>
    <row r="536" spans="27:59" x14ac:dyDescent="0.2">
      <c r="AA536" s="1">
        <f t="shared" si="51"/>
        <v>533</v>
      </c>
      <c r="AB536" s="44" t="str">
        <f t="shared" si="52"/>
        <v>533M</v>
      </c>
      <c r="AC536" s="45">
        <f>_xll.qlCalendarAdvance(calendar,$AC$3,AB536,,,trigger)</f>
        <v>58502</v>
      </c>
      <c r="AD536" s="45">
        <f>_xll.qlInterestRateIndexMaturity($X$9,AC536,trigger)</f>
        <v>58686</v>
      </c>
      <c r="AE536" s="49">
        <f>_xll.qlTenorBasisValue($X$17,AC536,_xll.ohTrigger(trigger,$X$24))</f>
        <v>1.8627739160842268E-4</v>
      </c>
      <c r="AF536" s="49">
        <f>_xll.qlTenorBasisForwardRate($X$17,AC536,_xll.ohTrigger(trigger,$X$24))</f>
        <v>1.1520700223683176E-2</v>
      </c>
      <c r="AG536" s="49">
        <f>_xll.qlTenorBasisForwardRate2($X$17,AC536,AD536,_xll.ohTrigger(trigger,$X$24))</f>
        <v>1.1520700223683176E-2</v>
      </c>
      <c r="AH536" s="49">
        <f>_xll.qlIndexFixing($X$9,_xll.qlInterestRateIndexFixingDate($X$9,AC536,trigger),TRUE,trigger)</f>
        <v>1.1728409404062468E-2</v>
      </c>
      <c r="AI536" s="52">
        <f t="shared" si="48"/>
        <v>-2.0770918037929174</v>
      </c>
      <c r="AJ536" s="52">
        <f t="shared" si="49"/>
        <v>1.0180292149215291</v>
      </c>
      <c r="BC536" s="45">
        <f>_xll.qlCalendarAdvance(calendar,BC535,"1D",,,trigger)</f>
        <v>43038</v>
      </c>
      <c r="BD536" s="49">
        <f>_xll.qlTenorBasisForwardRate($X$17,BC536,_xll.ohTrigger(trigger,$X$24))</f>
        <v>2.1376349600368857E-3</v>
      </c>
      <c r="BE536" s="49">
        <f>_xll.qlTenorBasisForwardRate($X$17,BC536,_xll.ohTrigger(trigger,$X$24))*_xll.qlInterpolationInterpolate($AJ$1,BC536,,trigger)</f>
        <v>2.205589029476927E-3</v>
      </c>
      <c r="BF536" s="49">
        <f>_xll.qlIndexFixing($X$9,_xll.qlInterestRateIndexFixingDate($X$9,BC536,trigger),TRUE,trigger)</f>
        <v>2.2061682144780062E-3</v>
      </c>
      <c r="BG536" s="104">
        <f t="shared" si="50"/>
        <v>0.68533254441120484</v>
      </c>
    </row>
    <row r="537" spans="27:59" x14ac:dyDescent="0.2">
      <c r="AA537" s="1">
        <f t="shared" si="51"/>
        <v>534</v>
      </c>
      <c r="AB537" s="44" t="str">
        <f t="shared" si="52"/>
        <v>534M</v>
      </c>
      <c r="AC537" s="45">
        <f>_xll.qlCalendarAdvance(calendar,$AC$3,AB537,,,trigger)</f>
        <v>58533</v>
      </c>
      <c r="AD537" s="45">
        <f>_xll.qlInterestRateIndexMaturity($X$9,AC537,trigger)</f>
        <v>58718</v>
      </c>
      <c r="AE537" s="49">
        <f>_xll.qlTenorBasisValue($X$17,AC537,_xll.ohTrigger(trigger,$X$24))</f>
        <v>1.8615949046749307E-4</v>
      </c>
      <c r="AF537" s="49">
        <f>_xll.qlTenorBasisForwardRate($X$17,AC537,_xll.ohTrigger(trigger,$X$24))</f>
        <v>1.1506754837640524E-2</v>
      </c>
      <c r="AG537" s="49">
        <f>_xll.qlTenorBasisForwardRate2($X$17,AC537,AD537,_xll.ohTrigger(trigger,$X$24))</f>
        <v>1.1506754837640524E-2</v>
      </c>
      <c r="AH537" s="49">
        <f>_xll.qlIndexFixing($X$9,_xll.qlInterestRateIndexFixingDate($X$9,AC537,trigger),TRUE,trigger)</f>
        <v>1.1667769878909042E-2</v>
      </c>
      <c r="AI537" s="52">
        <f t="shared" si="48"/>
        <v>-1.6101504126851858</v>
      </c>
      <c r="AJ537" s="52">
        <f t="shared" si="49"/>
        <v>1.0139930887153179</v>
      </c>
      <c r="BC537" s="45">
        <f>_xll.qlCalendarAdvance(calendar,BC536,"1D",,,trigger)</f>
        <v>43039</v>
      </c>
      <c r="BD537" s="49">
        <f>_xll.qlTenorBasisForwardRate($X$17,BC537,_xll.ohTrigger(trigger,$X$24))</f>
        <v>2.1406839477367419E-3</v>
      </c>
      <c r="BE537" s="49">
        <f>_xll.qlTenorBasisForwardRate($X$17,BC537,_xll.ohTrigger(trigger,$X$24))*_xll.qlInterpolationInterpolate($AJ$1,BC537,,trigger)</f>
        <v>2.2095056531952089E-3</v>
      </c>
      <c r="BF537" s="49">
        <f>_xll.qlIndexFixing($X$9,_xll.qlInterestRateIndexFixingDate($X$9,BC537,trigger),TRUE,trigger)</f>
        <v>2.2097212549208856E-3</v>
      </c>
      <c r="BG537" s="104">
        <f t="shared" si="50"/>
        <v>0.6903730718414367</v>
      </c>
    </row>
    <row r="538" spans="27:59" x14ac:dyDescent="0.2">
      <c r="AA538" s="1">
        <f t="shared" si="51"/>
        <v>535</v>
      </c>
      <c r="AB538" s="44" t="str">
        <f t="shared" si="52"/>
        <v>535M</v>
      </c>
      <c r="AC538" s="45">
        <f>_xll.qlCalendarAdvance(calendar,$AC$3,AB538,,,trigger)</f>
        <v>58564</v>
      </c>
      <c r="AD538" s="45">
        <f>_xll.qlInterestRateIndexMaturity($X$9,AC538,trigger)</f>
        <v>58748</v>
      </c>
      <c r="AE538" s="49">
        <f>_xll.qlTenorBasisValue($X$17,AC538,_xll.ohTrigger(trigger,$X$24))</f>
        <v>1.8604329084250976E-4</v>
      </c>
      <c r="AF538" s="49">
        <f>_xll.qlTenorBasisForwardRate($X$17,AC538,_xll.ohTrigger(trigger,$X$24))</f>
        <v>1.1493571494141243E-2</v>
      </c>
      <c r="AG538" s="49">
        <f>_xll.qlTenorBasisForwardRate2($X$17,AC538,AD538,_xll.ohTrigger(trigger,$X$24))</f>
        <v>1.1493571494141243E-2</v>
      </c>
      <c r="AH538" s="49">
        <f>_xll.qlIndexFixing($X$9,_xll.qlInterestRateIndexFixingDate($X$9,AC538,trigger),TRUE,trigger)</f>
        <v>1.1608156407830413E-2</v>
      </c>
      <c r="AI538" s="52">
        <f t="shared" si="48"/>
        <v>-1.1458491368917036</v>
      </c>
      <c r="AJ538" s="52">
        <f t="shared" si="49"/>
        <v>1.009969478481739</v>
      </c>
      <c r="BC538" s="45">
        <f>_xll.qlCalendarAdvance(calendar,BC537,"1D",,,trigger)</f>
        <v>43040</v>
      </c>
      <c r="BD538" s="49">
        <f>_xll.qlTenorBasisForwardRate($X$17,BC538,_xll.ohTrigger(trigger,$X$24))</f>
        <v>2.1502166484945592E-3</v>
      </c>
      <c r="BE538" s="49">
        <f>_xll.qlTenorBasisForwardRate($X$17,BC538,_xll.ohTrigger(trigger,$X$24))*_xll.qlInterpolationInterpolate($AJ$1,BC538,,trigger)</f>
        <v>2.2201189672452506E-3</v>
      </c>
      <c r="BF538" s="49">
        <f>_xll.qlIndexFixing($X$9,_xll.qlInterestRateIndexFixingDate($X$9,BC538,trigger),TRUE,trigger)</f>
        <v>2.2204938520184064E-3</v>
      </c>
      <c r="BG538" s="104">
        <f t="shared" si="50"/>
        <v>0.70277203523847176</v>
      </c>
    </row>
    <row r="539" spans="27:59" x14ac:dyDescent="0.2">
      <c r="AA539" s="1">
        <f t="shared" si="51"/>
        <v>536</v>
      </c>
      <c r="AB539" s="44" t="str">
        <f t="shared" si="52"/>
        <v>536M</v>
      </c>
      <c r="AC539" s="45">
        <f>_xll.qlCalendarAdvance(calendar,$AC$3,AB539,,,trigger)</f>
        <v>58594</v>
      </c>
      <c r="AD539" s="45">
        <f>_xll.qlInterestRateIndexMaturity($X$9,AC539,trigger)</f>
        <v>58777</v>
      </c>
      <c r="AE539" s="49">
        <f>_xll.qlTenorBasisValue($X$17,AC539,_xll.ohTrigger(trigger,$X$24))</f>
        <v>1.8593243699321612E-4</v>
      </c>
      <c r="AF539" s="49">
        <f>_xll.qlTenorBasisForwardRate($X$17,AC539,_xll.ohTrigger(trigger,$X$24))</f>
        <v>1.1481472907941876E-2</v>
      </c>
      <c r="AG539" s="49">
        <f>_xll.qlTenorBasisForwardRate2($X$17,AC539,AD539,_xll.ohTrigger(trigger,$X$24))</f>
        <v>1.1481472907941876E-2</v>
      </c>
      <c r="AH539" s="49">
        <f>_xll.qlIndexFixing($X$9,_xll.qlInterestRateIndexFixingDate($X$9,AC539,trigger),TRUE,trigger)</f>
        <v>1.1550292366033886E-2</v>
      </c>
      <c r="AI539" s="52">
        <f t="shared" si="48"/>
        <v>-0.68819458092009977</v>
      </c>
      <c r="AJ539" s="52">
        <f t="shared" si="49"/>
        <v>1.0059939572774157</v>
      </c>
      <c r="BC539" s="45">
        <f>_xll.qlCalendarAdvance(calendar,BC538,"1D",,,trigger)</f>
        <v>43041</v>
      </c>
      <c r="BD539" s="49">
        <f>_xll.qlTenorBasisForwardRate($X$17,BC539,_xll.ohTrigger(trigger,$X$24))</f>
        <v>2.1532713543410712E-3</v>
      </c>
      <c r="BE539" s="49">
        <f>_xll.qlTenorBasisForwardRate($X$17,BC539,_xll.ohTrigger(trigger,$X$24))*_xll.qlInterpolationInterpolate($AJ$1,BC539,,trigger)</f>
        <v>2.2240482223035121E-3</v>
      </c>
      <c r="BF539" s="49">
        <f>_xll.qlIndexFixing($X$9,_xll.qlInterestRateIndexFixingDate($X$9,BC539,trigger),TRUE,trigger)</f>
        <v>2.2240482223035121E-3</v>
      </c>
      <c r="BG539" s="104">
        <f t="shared" si="50"/>
        <v>0.70776867962440893</v>
      </c>
    </row>
    <row r="540" spans="27:59" x14ac:dyDescent="0.2">
      <c r="AA540" s="1">
        <f t="shared" si="51"/>
        <v>537</v>
      </c>
      <c r="AB540" s="44" t="str">
        <f t="shared" si="52"/>
        <v>537M</v>
      </c>
      <c r="AC540" s="45">
        <f>_xll.qlCalendarAdvance(calendar,$AC$3,AB540,,,trigger)</f>
        <v>58624</v>
      </c>
      <c r="AD540" s="45">
        <f>_xll.qlInterestRateIndexMaturity($X$9,AC540,trigger)</f>
        <v>58809</v>
      </c>
      <c r="AE540" s="49">
        <f>_xll.qlTenorBasisValue($X$17,AC540,_xll.ohTrigger(trigger,$X$24))</f>
        <v>1.8582313260120186E-4</v>
      </c>
      <c r="AF540" s="49">
        <f>_xll.qlTenorBasisForwardRate($X$17,AC540,_xll.ohTrigger(trigger,$X$24))</f>
        <v>1.1470048249178558E-2</v>
      </c>
      <c r="AG540" s="49">
        <f>_xll.qlTenorBasisForwardRate2($X$17,AC540,AD540,_xll.ohTrigger(trigger,$X$24))</f>
        <v>1.1470048249178558E-2</v>
      </c>
      <c r="AH540" s="49">
        <f>_xll.qlIndexFixing($X$9,_xll.qlInterestRateIndexFixingDate($X$9,AC540,trigger),TRUE,trigger)</f>
        <v>1.1490265982779569E-2</v>
      </c>
      <c r="AI540" s="52">
        <f t="shared" si="48"/>
        <v>-0.20217733601010993</v>
      </c>
      <c r="AJ540" s="52">
        <f t="shared" si="49"/>
        <v>1.0017626546254903</v>
      </c>
      <c r="BC540" s="45">
        <f>_xll.qlCalendarAdvance(calendar,BC539,"1D",,,trigger)</f>
        <v>43042</v>
      </c>
      <c r="BD540" s="49">
        <f>_xll.qlTenorBasisForwardRate($X$17,BC540,_xll.ohTrigger(trigger,$X$24))</f>
        <v>2.1595738057566295E-3</v>
      </c>
      <c r="BE540" s="49">
        <f>_xll.qlTenorBasisForwardRate($X$17,BC540,_xll.ohTrigger(trigger,$X$24))*_xll.qlInterpolationInterpolate($AJ$1,BC540,,trigger)</f>
        <v>2.2310975901183587E-3</v>
      </c>
      <c r="BF540" s="49">
        <f>_xll.qlIndexFixing($X$9,_xll.qlInterestRateIndexFixingDate($X$9,BC540,trigger),TRUE,trigger)</f>
        <v>2.2312138330451842E-3</v>
      </c>
      <c r="BG540" s="104">
        <f t="shared" si="50"/>
        <v>0.71640027288554653</v>
      </c>
    </row>
    <row r="541" spans="27:59" x14ac:dyDescent="0.2">
      <c r="AA541" s="1">
        <f t="shared" si="51"/>
        <v>538</v>
      </c>
      <c r="AB541" s="44" t="str">
        <f t="shared" si="52"/>
        <v>538M</v>
      </c>
      <c r="AC541" s="45">
        <f>_xll.qlCalendarAdvance(calendar,$AC$3,AB541,,,trigger)</f>
        <v>58655</v>
      </c>
      <c r="AD541" s="45">
        <f>_xll.qlInterestRateIndexMaturity($X$9,AC541,trigger)</f>
        <v>58839</v>
      </c>
      <c r="AE541" s="49">
        <f>_xll.qlTenorBasisValue($X$17,AC541,_xll.ohTrigger(trigger,$X$24))</f>
        <v>1.8571178997360102E-4</v>
      </c>
      <c r="AF541" s="49">
        <f>_xll.qlTenorBasisForwardRate($X$17,AC541,_xll.ohTrigger(trigger,$X$24))</f>
        <v>1.1458929715431731E-2</v>
      </c>
      <c r="AG541" s="49">
        <f>_xll.qlTenorBasisForwardRate2($X$17,AC541,AD541,_xll.ohTrigger(trigger,$X$24))</f>
        <v>1.1458929715431731E-2</v>
      </c>
      <c r="AH541" s="49">
        <f>_xll.qlIndexFixing($X$9,_xll.qlInterestRateIndexFixingDate($X$9,AC541,trigger),TRUE,trigger)</f>
        <v>1.1431262329679727E-2</v>
      </c>
      <c r="AI541" s="52">
        <f t="shared" si="48"/>
        <v>0.2766738575200357</v>
      </c>
      <c r="AJ541" s="52">
        <f t="shared" si="49"/>
        <v>0.99758551745764323</v>
      </c>
      <c r="BC541" s="45">
        <f>_xll.qlCalendarAdvance(calendar,BC540,"1D",,,trigger)</f>
        <v>43045</v>
      </c>
      <c r="BD541" s="49">
        <f>_xll.qlTenorBasisForwardRate($X$17,BC541,_xll.ohTrigger(trigger,$X$24))</f>
        <v>2.1817729520155807E-3</v>
      </c>
      <c r="BE541" s="49">
        <f>_xll.qlTenorBasisForwardRate($X$17,BC541,_xll.ohTrigger(trigger,$X$24))*_xll.qlInterpolationInterpolate($AJ$1,BC541,,trigger)</f>
        <v>2.2556678785889475E-3</v>
      </c>
      <c r="BF541" s="49">
        <f>_xll.qlIndexFixing($X$9,_xll.qlInterestRateIndexFixingDate($X$9,BC541,trigger),TRUE,trigger)</f>
        <v>2.2563327643274648E-3</v>
      </c>
      <c r="BG541" s="104">
        <f t="shared" si="50"/>
        <v>0.74559812311884077</v>
      </c>
    </row>
    <row r="542" spans="27:59" x14ac:dyDescent="0.2">
      <c r="AA542" s="1">
        <f t="shared" si="51"/>
        <v>539</v>
      </c>
      <c r="AB542" s="44" t="str">
        <f t="shared" si="52"/>
        <v>539M</v>
      </c>
      <c r="AC542" s="45">
        <f>_xll.qlCalendarAdvance(calendar,$AC$3,AB542,,,trigger)</f>
        <v>58686</v>
      </c>
      <c r="AD542" s="45">
        <f>_xll.qlInterestRateIndexMaturity($X$9,AC542,trigger)</f>
        <v>58867</v>
      </c>
      <c r="AE542" s="49">
        <f>_xll.qlTenorBasisValue($X$17,AC542,_xll.ohTrigger(trigger,$X$24))</f>
        <v>1.8560205605136945E-4</v>
      </c>
      <c r="AF542" s="49">
        <f>_xll.qlTenorBasisForwardRate($X$17,AC542,_xll.ohTrigger(trigger,$X$24))</f>
        <v>1.1448442116148729E-2</v>
      </c>
      <c r="AG542" s="49">
        <f>_xll.qlTenorBasisForwardRate2($X$17,AC542,AD542,_xll.ohTrigger(trigger,$X$24))</f>
        <v>1.1448442116148729E-2</v>
      </c>
      <c r="AH542" s="49">
        <f>_xll.qlIndexFixing($X$9,_xll.qlInterestRateIndexFixingDate($X$9,AC542,trigger),TRUE,trigger)</f>
        <v>1.1374733453745036E-2</v>
      </c>
      <c r="AI542" s="52">
        <f t="shared" si="48"/>
        <v>0.73708662403693115</v>
      </c>
      <c r="AJ542" s="52">
        <f t="shared" si="49"/>
        <v>0.99356168624028574</v>
      </c>
      <c r="BC542" s="45">
        <f>_xll.qlCalendarAdvance(calendar,BC541,"1D",,,trigger)</f>
        <v>43046</v>
      </c>
      <c r="BD542" s="49">
        <f>_xll.qlTenorBasisForwardRate($X$17,BC542,_xll.ohTrigger(trigger,$X$24))</f>
        <v>2.1848419621928001E-3</v>
      </c>
      <c r="BE542" s="49">
        <f>_xll.qlTenorBasisForwardRate($X$17,BC542,_xll.ohTrigger(trigger,$X$24))*_xll.qlInterpolationInterpolate($AJ$1,BC542,,trigger)</f>
        <v>2.2593869073943393E-3</v>
      </c>
      <c r="BF542" s="49">
        <f>_xll.qlIndexFixing($X$9,_xll.qlInterestRateIndexFixingDate($X$9,BC542,trigger),TRUE,trigger)</f>
        <v>2.2598904567020868E-3</v>
      </c>
      <c r="BG542" s="104">
        <f t="shared" si="50"/>
        <v>0.7504849450928669</v>
      </c>
    </row>
    <row r="543" spans="27:59" x14ac:dyDescent="0.2">
      <c r="AA543" s="1">
        <f t="shared" si="51"/>
        <v>540</v>
      </c>
      <c r="AB543" s="44" t="str">
        <f t="shared" si="52"/>
        <v>540M</v>
      </c>
      <c r="AC543" s="45">
        <f>_xll.qlCalendarAdvance(calendar,$AC$3,AB543,,,trigger)</f>
        <v>58718</v>
      </c>
      <c r="AD543" s="45">
        <f>_xll.qlInterestRateIndexMaturity($X$9,AC543,trigger)</f>
        <v>58900</v>
      </c>
      <c r="AE543" s="49">
        <f>_xll.qlTenorBasisValue($X$17,AC543,_xll.ohTrigger(trigger,$X$24))</f>
        <v>1.8549044555254453E-4</v>
      </c>
      <c r="AF543" s="49">
        <f>_xll.qlTenorBasisForwardRate($X$17,AC543,_xll.ohTrigger(trigger,$X$24))</f>
        <v>1.1438468429853443E-2</v>
      </c>
      <c r="AG543" s="49">
        <f>_xll.qlTenorBasisForwardRate2($X$17,AC543,AD543,_xll.ohTrigger(trigger,$X$24))</f>
        <v>1.1438468429853443E-2</v>
      </c>
      <c r="AH543" s="49">
        <f>_xll.qlIndexFixing($X$9,_xll.qlInterestRateIndexFixingDate($X$9,AC543,trigger),TRUE,trigger)</f>
        <v>1.131489954340106E-2</v>
      </c>
      <c r="AI543" s="52">
        <f t="shared" si="48"/>
        <v>1.2356888645238298</v>
      </c>
      <c r="AJ543" s="52">
        <f t="shared" si="49"/>
        <v>0.9891970776323622</v>
      </c>
      <c r="BC543" s="45">
        <f>_xll.qlCalendarAdvance(calendar,BC542,"1D",,,trigger)</f>
        <v>43047</v>
      </c>
      <c r="BD543" s="49">
        <f>_xll.qlTenorBasisForwardRate($X$17,BC543,_xll.ohTrigger(trigger,$X$24))</f>
        <v>2.1911735954189175E-3</v>
      </c>
      <c r="BE543" s="49">
        <f>_xll.qlTenorBasisForwardRate($X$17,BC543,_xll.ohTrigger(trigger,$X$24))*_xll.qlInterpolationInterpolate($AJ$1,BC543,,trigger)</f>
        <v>2.266482226737906E-3</v>
      </c>
      <c r="BF543" s="49">
        <f>_xll.qlIndexFixing($X$9,_xll.qlInterestRateIndexFixingDate($X$9,BC543,trigger),TRUE,trigger)</f>
        <v>2.2670631578639439E-3</v>
      </c>
      <c r="BG543" s="104">
        <f t="shared" si="50"/>
        <v>0.75889562445026304</v>
      </c>
    </row>
    <row r="544" spans="27:59" x14ac:dyDescent="0.2">
      <c r="AA544" s="1">
        <f t="shared" si="51"/>
        <v>541</v>
      </c>
      <c r="AB544" s="44" t="str">
        <f t="shared" si="52"/>
        <v>541M</v>
      </c>
      <c r="AC544" s="45">
        <f>_xll.qlCalendarAdvance(calendar,$AC$3,AB544,,,trigger)</f>
        <v>58747</v>
      </c>
      <c r="AD544" s="45">
        <f>_xll.qlInterestRateIndexMaturity($X$9,AC544,trigger)</f>
        <v>58928</v>
      </c>
      <c r="AE544" s="49">
        <f>_xll.qlTenorBasisValue($X$17,AC544,_xll.ohTrigger(trigger,$X$24))</f>
        <v>1.8539073752568E-4</v>
      </c>
      <c r="AF544" s="49">
        <f>_xll.qlTenorBasisForwardRate($X$17,AC544,_xll.ohTrigger(trigger,$X$24))</f>
        <v>1.1430006878792167E-2</v>
      </c>
      <c r="AG544" s="49">
        <f>_xll.qlTenorBasisForwardRate2($X$17,AC544,AD544,_xll.ohTrigger(trigger,$X$24))</f>
        <v>1.1430006878792167E-2</v>
      </c>
      <c r="AH544" s="49">
        <f>_xll.qlIndexFixing($X$9,_xll.qlInterestRateIndexFixingDate($X$9,AC544,trigger),TRUE,trigger)</f>
        <v>1.1263721724350639E-2</v>
      </c>
      <c r="AI544" s="52">
        <f t="shared" si="48"/>
        <v>1.6628515444152767</v>
      </c>
      <c r="AJ544" s="52">
        <f t="shared" si="49"/>
        <v>0.98545187625826702</v>
      </c>
      <c r="BC544" s="45">
        <f>_xll.qlCalendarAdvance(calendar,BC543,"1D",,,trigger)</f>
        <v>43048</v>
      </c>
      <c r="BD544" s="49">
        <f>_xll.qlTenorBasisForwardRate($X$17,BC544,_xll.ohTrigger(trigger,$X$24))</f>
        <v>2.1975110688586519E-3</v>
      </c>
      <c r="BE544" s="49">
        <f>_xll.qlTenorBasisForwardRate($X$17,BC544,_xll.ohTrigger(trigger,$X$24))*_xll.qlInterpolationInterpolate($AJ$1,BC544,,trigger)</f>
        <v>2.2735867535012247E-3</v>
      </c>
      <c r="BF544" s="49">
        <f>_xll.qlIndexFixing($X$9,_xll.qlInterestRateIndexFixingDate($X$9,BC544,trigger),TRUE,trigger)</f>
        <v>2.2742372771559442E-3</v>
      </c>
      <c r="BG544" s="104">
        <f t="shared" si="50"/>
        <v>0.76726208297292231</v>
      </c>
    </row>
    <row r="545" spans="27:59" x14ac:dyDescent="0.2">
      <c r="AA545" s="1">
        <f t="shared" si="51"/>
        <v>542</v>
      </c>
      <c r="AB545" s="44" t="str">
        <f t="shared" si="52"/>
        <v>542M</v>
      </c>
      <c r="AC545" s="45">
        <f>_xll.qlCalendarAdvance(calendar,$AC$3,AB545,,,trigger)</f>
        <v>58777</v>
      </c>
      <c r="AD545" s="45">
        <f>_xll.qlInterestRateIndexMaturity($X$9,AC545,trigger)</f>
        <v>58959</v>
      </c>
      <c r="AE545" s="49">
        <f>_xll.qlTenorBasisValue($X$17,AC545,_xll.ohTrigger(trigger,$X$24))</f>
        <v>1.8528901111671318E-4</v>
      </c>
      <c r="AF545" s="49">
        <f>_xll.qlTenorBasisForwardRate($X$17,AC545,_xll.ohTrigger(trigger,$X$24))</f>
        <v>1.1422018513492501E-2</v>
      </c>
      <c r="AG545" s="49">
        <f>_xll.qlTenorBasisForwardRate2($X$17,AC545,AD545,_xll.ohTrigger(trigger,$X$24))</f>
        <v>1.1422018513492501E-2</v>
      </c>
      <c r="AH545" s="49">
        <f>_xll.qlIndexFixing($X$9,_xll.qlInterestRateIndexFixingDate($X$9,AC545,trigger),TRUE,trigger)</f>
        <v>1.1211193794333238E-2</v>
      </c>
      <c r="AI545" s="52">
        <f t="shared" si="48"/>
        <v>2.1082471915926346</v>
      </c>
      <c r="AJ545" s="52">
        <f t="shared" si="49"/>
        <v>0.98154225376974991</v>
      </c>
      <c r="BC545" s="45">
        <f>_xll.qlCalendarAdvance(calendar,BC544,"1D",,,trigger)</f>
        <v>43049</v>
      </c>
      <c r="BD545" s="49">
        <f>_xll.qlTenorBasisForwardRate($X$17,BC545,_xll.ohTrigger(trigger,$X$24))</f>
        <v>2.2038543837931877E-3</v>
      </c>
      <c r="BE545" s="49">
        <f>_xll.qlTenorBasisForwardRate($X$17,BC545,_xll.ohTrigger(trigger,$X$24))*_xll.qlInterpolationInterpolate($AJ$1,BC545,,trigger)</f>
        <v>2.2807004933892167E-3</v>
      </c>
      <c r="BF545" s="49">
        <f>_xll.qlIndexFixing($X$9,_xll.qlInterestRateIndexFixingDate($X$9,BC545,trigger),TRUE,trigger)</f>
        <v>2.281412814592221E-3</v>
      </c>
      <c r="BG545" s="104">
        <f t="shared" si="50"/>
        <v>0.77558430799033307</v>
      </c>
    </row>
    <row r="546" spans="27:59" x14ac:dyDescent="0.2">
      <c r="AA546" s="1">
        <f t="shared" si="51"/>
        <v>543</v>
      </c>
      <c r="AB546" s="44" t="str">
        <f t="shared" si="52"/>
        <v>543M</v>
      </c>
      <c r="AC546" s="45">
        <f>_xll.qlCalendarAdvance(calendar,$AC$3,AB546,,,trigger)</f>
        <v>58809</v>
      </c>
      <c r="AD546" s="45">
        <f>_xll.qlInterestRateIndexMaturity($X$9,AC546,trigger)</f>
        <v>58991</v>
      </c>
      <c r="AE546" s="49">
        <f>_xll.qlTenorBasisValue($X$17,AC546,_xll.ohTrigger(trigger,$X$24))</f>
        <v>1.8518207235146736E-4</v>
      </c>
      <c r="AF546" s="49">
        <f>_xll.qlTenorBasisForwardRate($X$17,AC546,_xll.ohTrigger(trigger,$X$24))</f>
        <v>1.1414178737398698E-2</v>
      </c>
      <c r="AG546" s="49">
        <f>_xll.qlTenorBasisForwardRate2($X$17,AC546,AD546,_xll.ohTrigger(trigger,$X$24))</f>
        <v>1.1414178737398698E-2</v>
      </c>
      <c r="AH546" s="49">
        <f>_xll.qlIndexFixing($X$9,_xll.qlInterestRateIndexFixingDate($X$9,AC546,trigger),TRUE,trigger)</f>
        <v>1.115788212111396E-2</v>
      </c>
      <c r="AI546" s="52">
        <f t="shared" si="48"/>
        <v>2.5629661628473812</v>
      </c>
      <c r="AJ546" s="52">
        <f t="shared" si="49"/>
        <v>0.97754576810287896</v>
      </c>
      <c r="BC546" s="45">
        <f>_xll.qlCalendarAdvance(calendar,BC545,"1D",,,trigger)</f>
        <v>43052</v>
      </c>
      <c r="BD546" s="49">
        <f>_xll.qlTenorBasisForwardRate($X$17,BC546,_xll.ohTrigger(trigger,$X$24))</f>
        <v>2.2261970264834023E-3</v>
      </c>
      <c r="BE546" s="49">
        <f>_xll.qlTenorBasisForwardRate($X$17,BC546,_xll.ohTrigger(trigger,$X$24))*_xll.qlInterpolationInterpolate($AJ$1,BC546,,trigger)</f>
        <v>2.3054914303481076E-3</v>
      </c>
      <c r="BF546" s="49">
        <f>_xll.qlIndexFixing($X$9,_xll.qlInterestRateIndexFixingDate($X$9,BC546,trigger),TRUE,trigger)</f>
        <v>2.3065668088383773E-3</v>
      </c>
      <c r="BG546" s="104">
        <f t="shared" si="50"/>
        <v>0.80369782354974917</v>
      </c>
    </row>
    <row r="547" spans="27:59" x14ac:dyDescent="0.2">
      <c r="AA547" s="1">
        <f t="shared" si="51"/>
        <v>544</v>
      </c>
      <c r="AB547" s="44" t="str">
        <f t="shared" si="52"/>
        <v>544M</v>
      </c>
      <c r="AC547" s="45">
        <f>_xll.qlCalendarAdvance(calendar,$AC$3,AB547,,,trigger)</f>
        <v>58839</v>
      </c>
      <c r="AD547" s="45">
        <f>_xll.qlInterestRateIndexMaturity($X$9,AC547,trigger)</f>
        <v>59020</v>
      </c>
      <c r="AE547" s="49">
        <f>_xll.qlTenorBasisValue($X$17,AC547,_xll.ohTrigger(trigger,$X$24))</f>
        <v>1.8508326792649051E-4</v>
      </c>
      <c r="AF547" s="49">
        <f>_xll.qlTenorBasisForwardRate($X$17,AC547,_xll.ohTrigger(trigger,$X$24))</f>
        <v>1.140743401961828E-2</v>
      </c>
      <c r="AG547" s="49">
        <f>_xll.qlTenorBasisForwardRate2($X$17,AC547,AD547,_xll.ohTrigger(trigger,$X$24))</f>
        <v>1.140743401961828E-2</v>
      </c>
      <c r="AH547" s="49">
        <f>_xll.qlIndexFixing($X$9,_xll.qlInterestRateIndexFixingDate($X$9,AC547,trigger),TRUE,trigger)</f>
        <v>1.111036253712768E-2</v>
      </c>
      <c r="AI547" s="52">
        <f t="shared" si="48"/>
        <v>2.9707148249060076</v>
      </c>
      <c r="AJ547" s="52">
        <f t="shared" si="49"/>
        <v>0.97395808014495611</v>
      </c>
      <c r="BC547" s="45">
        <f>_xll.qlCalendarAdvance(calendar,BC546,"1D",,,trigger)</f>
        <v>43053</v>
      </c>
      <c r="BD547" s="49">
        <f>_xll.qlTenorBasisForwardRate($X$17,BC547,_xll.ohTrigger(trigger,$X$24))</f>
        <v>2.2292860840862679E-3</v>
      </c>
      <c r="BE547" s="49">
        <f>_xll.qlTenorBasisForwardRate($X$17,BC547,_xll.ohTrigger(trigger,$X$24))*_xll.qlInterpolationInterpolate($AJ$1,BC547,,trigger)</f>
        <v>2.309247698313803E-3</v>
      </c>
      <c r="BF547" s="49">
        <f>_xll.qlIndexFixing($X$9,_xll.qlInterestRateIndexFixingDate($X$9,BC547,trigger),TRUE,trigger)</f>
        <v>2.310129146087025E-3</v>
      </c>
      <c r="BG547" s="104">
        <f t="shared" si="50"/>
        <v>0.80843062000757104</v>
      </c>
    </row>
    <row r="548" spans="27:59" x14ac:dyDescent="0.2">
      <c r="AA548" s="1">
        <f t="shared" si="51"/>
        <v>545</v>
      </c>
      <c r="AB548" s="44" t="str">
        <f t="shared" si="52"/>
        <v>545M</v>
      </c>
      <c r="AC548" s="45">
        <f>_xll.qlCalendarAdvance(calendar,$AC$3,AB548,,,trigger)</f>
        <v>58867</v>
      </c>
      <c r="AD548" s="45">
        <f>_xll.qlInterestRateIndexMaturity($X$9,AC548,trigger)</f>
        <v>59051</v>
      </c>
      <c r="AE548" s="49">
        <f>_xll.qlTenorBasisValue($X$17,AC548,_xll.ohTrigger(trigger,$X$24))</f>
        <v>1.8499229966617304E-4</v>
      </c>
      <c r="AF548" s="49">
        <f>_xll.qlTenorBasisForwardRate($X$17,AC548,_xll.ohTrigger(trigger,$X$24))</f>
        <v>1.1402102438584928E-2</v>
      </c>
      <c r="AG548" s="49">
        <f>_xll.qlTenorBasisForwardRate2($X$17,AC548,AD548,_xll.ohTrigger(trigger,$X$24))</f>
        <v>1.1402102438584928E-2</v>
      </c>
      <c r="AH548" s="49">
        <f>_xll.qlIndexFixing($X$9,_xll.qlInterestRateIndexFixingDate($X$9,AC548,trigger),TRUE,trigger)</f>
        <v>1.1065401311354783E-2</v>
      </c>
      <c r="AI548" s="52">
        <f t="shared" si="48"/>
        <v>3.3670112723014483</v>
      </c>
      <c r="AJ548" s="52">
        <f t="shared" si="49"/>
        <v>0.97047025940665632</v>
      </c>
      <c r="BC548" s="45">
        <f>_xll.qlCalendarAdvance(calendar,BC547,"1D",,,trigger)</f>
        <v>43054</v>
      </c>
      <c r="BD548" s="49">
        <f>_xll.qlTenorBasisForwardRate($X$17,BC548,_xll.ohTrigger(trigger,$X$24))</f>
        <v>2.2356586256905074E-3</v>
      </c>
      <c r="BE548" s="49">
        <f>_xll.qlTenorBasisForwardRate($X$17,BC548,_xll.ohTrigger(trigger,$X$24))*_xll.qlInterpolationInterpolate($AJ$1,BC548,,trigger)</f>
        <v>2.3164075894209373E-3</v>
      </c>
      <c r="BF548" s="49">
        <f>_xll.qlIndexFixing($X$9,_xll.qlInterestRateIndexFixingDate($X$9,BC548,trigger),TRUE,trigger)</f>
        <v>2.3173117744743326E-3</v>
      </c>
      <c r="BG548" s="104">
        <f t="shared" si="50"/>
        <v>0.81653148783825213</v>
      </c>
    </row>
    <row r="549" spans="27:59" x14ac:dyDescent="0.2">
      <c r="AA549" s="1">
        <f t="shared" si="51"/>
        <v>546</v>
      </c>
      <c r="AB549" s="44" t="str">
        <f t="shared" si="52"/>
        <v>546M</v>
      </c>
      <c r="AC549" s="45">
        <f>_xll.qlCalendarAdvance(calendar,$AC$3,AB549,,,trigger)</f>
        <v>58900</v>
      </c>
      <c r="AD549" s="45">
        <f>_xll.qlInterestRateIndexMaturity($X$9,AC549,trigger)</f>
        <v>59083</v>
      </c>
      <c r="AE549" s="49">
        <f>_xll.qlTenorBasisValue($X$17,AC549,_xll.ohTrigger(trigger,$X$24))</f>
        <v>1.8488661399075724E-4</v>
      </c>
      <c r="AF549" s="49">
        <f>_xll.qlTenorBasisForwardRate($X$17,AC549,_xll.ohTrigger(trigger,$X$24))</f>
        <v>1.139615248251374E-2</v>
      </c>
      <c r="AG549" s="49">
        <f>_xll.qlTenorBasisForwardRate2($X$17,AC549,AD549,_xll.ohTrigger(trigger,$X$24))</f>
        <v>1.139615248251374E-2</v>
      </c>
      <c r="AH549" s="49">
        <f>_xll.qlIndexFixing($X$9,_xll.qlInterestRateIndexFixingDate($X$9,AC549,trigger),TRUE,trigger)</f>
        <v>1.1017032722727749E-2</v>
      </c>
      <c r="AI549" s="52">
        <f t="shared" si="48"/>
        <v>3.7911975978599175</v>
      </c>
      <c r="AJ549" s="52">
        <f t="shared" si="49"/>
        <v>0.9667326529398661</v>
      </c>
      <c r="BC549" s="45">
        <f>_xll.qlCalendarAdvance(calendar,BC548,"1D",,,trigger)</f>
        <v>43055</v>
      </c>
      <c r="BD549" s="49">
        <f>_xll.qlTenorBasisForwardRate($X$17,BC549,_xll.ohTrigger(trigger,$X$24))</f>
        <v>2.2420370164612014E-3</v>
      </c>
      <c r="BE549" s="49">
        <f>_xll.qlTenorBasisForwardRate($X$17,BC549,_xll.ohTrigger(trigger,$X$24))*_xll.qlInterpolationInterpolate($AJ$1,BC549,,trigger)</f>
        <v>2.3235767278931424E-3</v>
      </c>
      <c r="BF549" s="49">
        <f>_xll.qlIndexFixing($X$9,_xll.qlInterestRateIndexFixingDate($X$9,BC549,trigger),TRUE,trigger)</f>
        <v>2.3244958210964515E-3</v>
      </c>
      <c r="BG549" s="104">
        <f t="shared" si="50"/>
        <v>0.82458804635250016</v>
      </c>
    </row>
    <row r="550" spans="27:59" x14ac:dyDescent="0.2">
      <c r="AA550" s="1">
        <f t="shared" si="51"/>
        <v>547</v>
      </c>
      <c r="AB550" s="44" t="str">
        <f t="shared" si="52"/>
        <v>547M</v>
      </c>
      <c r="AC550" s="45">
        <f>_xll.qlCalendarAdvance(calendar,$AC$3,AB550,,,trigger)</f>
        <v>58928</v>
      </c>
      <c r="AD550" s="45">
        <f>_xll.qlInterestRateIndexMaturity($X$9,AC550,trigger)</f>
        <v>59112</v>
      </c>
      <c r="AE550" s="49">
        <f>_xll.qlTenorBasisValue($X$17,AC550,_xll.ohTrigger(trigger,$X$24))</f>
        <v>1.8479821924969128E-4</v>
      </c>
      <c r="AF550" s="49">
        <f>_xll.qlTenorBasisForwardRate($X$17,AC550,_xll.ohTrigger(trigger,$X$24))</f>
        <v>1.1391940093824446E-2</v>
      </c>
      <c r="AG550" s="49">
        <f>_xll.qlTenorBasisForwardRate2($X$17,AC550,AD550,_xll.ohTrigger(trigger,$X$24))</f>
        <v>1.1391940093824446E-2</v>
      </c>
      <c r="AH550" s="49">
        <f>_xll.qlIndexFixing($X$9,_xll.qlInterestRateIndexFixingDate($X$9,AC550,trigger),TRUE,trigger)</f>
        <v>1.0976742936341993E-2</v>
      </c>
      <c r="AI550" s="52">
        <f t="shared" si="48"/>
        <v>4.1519715748245325</v>
      </c>
      <c r="AJ550" s="52">
        <f t="shared" si="49"/>
        <v>0.96355342864666826</v>
      </c>
      <c r="BC550" s="45">
        <f>_xll.qlCalendarAdvance(calendar,BC549,"1D",,,trigger)</f>
        <v>43056</v>
      </c>
      <c r="BD550" s="49">
        <f>_xll.qlTenorBasisForwardRate($X$17,BC550,_xll.ohTrigger(trigger,$X$24))</f>
        <v>2.2484212576737942E-3</v>
      </c>
      <c r="BE550" s="49">
        <f>_xll.qlTenorBasisForwardRate($X$17,BC550,_xll.ohTrigger(trigger,$X$24))*_xll.qlInterpolationInterpolate($AJ$1,BC550,,trigger)</f>
        <v>2.330755119438345E-3</v>
      </c>
      <c r="BF550" s="49">
        <f>_xll.qlIndexFixing($X$9,_xll.qlInterestRateIndexFixingDate($X$9,BC550,trigger),TRUE,trigger)</f>
        <v>2.3316812859697222E-3</v>
      </c>
      <c r="BG550" s="104">
        <f t="shared" si="50"/>
        <v>0.83260028295928035</v>
      </c>
    </row>
    <row r="551" spans="27:59" x14ac:dyDescent="0.2">
      <c r="AA551" s="1">
        <f t="shared" si="51"/>
        <v>548</v>
      </c>
      <c r="AB551" s="44" t="str">
        <f t="shared" si="52"/>
        <v>548M</v>
      </c>
      <c r="AC551" s="45">
        <f>_xll.qlCalendarAdvance(calendar,$AC$3,AB551,,,trigger)</f>
        <v>58959</v>
      </c>
      <c r="AD551" s="45">
        <f>_xll.qlInterestRateIndexMaturity($X$9,AC551,trigger)</f>
        <v>59142</v>
      </c>
      <c r="AE551" s="49">
        <f>_xll.qlTenorBasisValue($X$17,AC551,_xll.ohTrigger(trigger,$X$24))</f>
        <v>1.8470170289573695E-4</v>
      </c>
      <c r="AF551" s="49">
        <f>_xll.qlTenorBasisForwardRate($X$17,AC551,_xll.ohTrigger(trigger,$X$24))</f>
        <v>1.1387704811286281E-2</v>
      </c>
      <c r="AG551" s="49">
        <f>_xll.qlTenorBasisForwardRate2($X$17,AC551,AD551,_xll.ohTrigger(trigger,$X$24))</f>
        <v>1.1387704811286281E-2</v>
      </c>
      <c r="AH551" s="49">
        <f>_xll.qlIndexFixing($X$9,_xll.qlInterestRateIndexFixingDate($X$9,AC551,trigger),TRUE,trigger)</f>
        <v>1.0935029642725729E-2</v>
      </c>
      <c r="AI551" s="52">
        <f t="shared" si="48"/>
        <v>4.5267516856055225</v>
      </c>
      <c r="AJ551" s="52">
        <f t="shared" si="49"/>
        <v>0.96024877918227136</v>
      </c>
      <c r="BC551" s="45">
        <f>_xll.qlCalendarAdvance(calendar,BC550,"1D",,,trigger)</f>
        <v>43059</v>
      </c>
      <c r="BD551" s="49">
        <f>_xll.qlTenorBasisForwardRate($X$17,BC551,_xll.ohTrigger(trigger,$X$24))</f>
        <v>2.2709076227162188E-3</v>
      </c>
      <c r="BE551" s="49">
        <f>_xll.qlTenorBasisForwardRate($X$17,BC551,_xll.ohTrigger(trigger,$X$24))*_xll.qlInterpolationInterpolate($AJ$1,BC551,,trigger)</f>
        <v>2.3557676560285847E-3</v>
      </c>
      <c r="BF551" s="49">
        <f>_xll.qlIndexFixing($X$9,_xll.qlInterestRateIndexFixingDate($X$9,BC551,trigger),TRUE,trigger)</f>
        <v>2.3568703532346972E-3</v>
      </c>
      <c r="BG551" s="104">
        <f t="shared" si="50"/>
        <v>0.8596273051847837</v>
      </c>
    </row>
    <row r="552" spans="27:59" x14ac:dyDescent="0.2">
      <c r="AA552" s="1">
        <f t="shared" si="51"/>
        <v>549</v>
      </c>
      <c r="AB552" s="44" t="str">
        <f t="shared" si="52"/>
        <v>549M</v>
      </c>
      <c r="AC552" s="45">
        <f>_xll.qlCalendarAdvance(calendar,$AC$3,AB552,,,trigger)</f>
        <v>58991</v>
      </c>
      <c r="AD552" s="45">
        <f>_xll.qlInterestRateIndexMaturity($X$9,AC552,trigger)</f>
        <v>59175</v>
      </c>
      <c r="AE552" s="49">
        <f>_xll.qlTenorBasisValue($X$17,AC552,_xll.ohTrigger(trigger,$X$24))</f>
        <v>1.8460353963203603E-4</v>
      </c>
      <c r="AF552" s="49">
        <f>_xll.qlTenorBasisForwardRate($X$17,AC552,_xll.ohTrigger(trigger,$X$24))</f>
        <v>1.1384347397791678E-2</v>
      </c>
      <c r="AG552" s="49">
        <f>_xll.qlTenorBasisForwardRate2($X$17,AC552,AD552,_xll.ohTrigger(trigger,$X$24))</f>
        <v>1.1384347397791678E-2</v>
      </c>
      <c r="AH552" s="49">
        <f>_xll.qlIndexFixing($X$9,_xll.qlInterestRateIndexFixingDate($X$9,AC552,trigger),TRUE,trigger)</f>
        <v>1.089305034983612E-2</v>
      </c>
      <c r="AI552" s="52">
        <f t="shared" si="48"/>
        <v>4.9129704795555789</v>
      </c>
      <c r="AJ552" s="52">
        <f t="shared" si="49"/>
        <v>0.9568445137179441</v>
      </c>
      <c r="BC552" s="45">
        <f>_xll.qlCalendarAdvance(calendar,BC551,"1D",,,trigger)</f>
        <v>43060</v>
      </c>
      <c r="BD552" s="49">
        <f>_xll.qlTenorBasisForwardRate($X$17,BC552,_xll.ohTrigger(trigger,$X$24))</f>
        <v>2.2740167524303921E-3</v>
      </c>
      <c r="BE552" s="49">
        <f>_xll.qlTenorBasisForwardRate($X$17,BC552,_xll.ohTrigger(trigger,$X$24))*_xll.qlInterpolationInterpolate($AJ$1,BC552,,trigger)</f>
        <v>2.3595613305297911E-3</v>
      </c>
      <c r="BF552" s="49">
        <f>_xll.qlIndexFixing($X$9,_xll.qlInterestRateIndexFixingDate($X$9,BC552,trigger),TRUE,trigger)</f>
        <v>2.3604373282733113E-3</v>
      </c>
      <c r="BG552" s="104">
        <f t="shared" si="50"/>
        <v>0.86420575842919167</v>
      </c>
    </row>
    <row r="553" spans="27:59" x14ac:dyDescent="0.2">
      <c r="AA553" s="1">
        <f t="shared" si="51"/>
        <v>550</v>
      </c>
      <c r="AB553" s="44" t="str">
        <f t="shared" si="52"/>
        <v>550M</v>
      </c>
      <c r="AC553" s="45">
        <f>_xll.qlCalendarAdvance(calendar,$AC$3,AB553,,,trigger)</f>
        <v>59020</v>
      </c>
      <c r="AD553" s="45">
        <f>_xll.qlInterestRateIndexMaturity($X$9,AC553,trigger)</f>
        <v>59204</v>
      </c>
      <c r="AE553" s="49">
        <f>_xll.qlTenorBasisValue($X$17,AC553,_xll.ohTrigger(trigger,$X$24))</f>
        <v>1.8451584791681337E-4</v>
      </c>
      <c r="AF553" s="49">
        <f>_xll.qlTenorBasisForwardRate($X$17,AC553,_xll.ohTrigger(trigger,$X$24))</f>
        <v>1.1381843686986911E-2</v>
      </c>
      <c r="AG553" s="49">
        <f>_xll.qlTenorBasisForwardRate2($X$17,AC553,AD553,_xll.ohTrigger(trigger,$X$24))</f>
        <v>1.1381843686986911E-2</v>
      </c>
      <c r="AH553" s="49">
        <f>_xll.qlIndexFixing($X$9,_xll.qlInterestRateIndexFixingDate($X$9,AC553,trigger),TRUE,trigger)</f>
        <v>1.0857213613392541E-2</v>
      </c>
      <c r="AI553" s="52">
        <f t="shared" si="48"/>
        <v>5.2463007359437004</v>
      </c>
      <c r="AJ553" s="52">
        <f t="shared" si="49"/>
        <v>0.9539064067279196</v>
      </c>
      <c r="BC553" s="45">
        <f>_xll.qlCalendarAdvance(calendar,BC552,"1D",,,trigger)</f>
        <v>43061</v>
      </c>
      <c r="BD553" s="49">
        <f>_xll.qlTenorBasisForwardRate($X$17,BC553,_xll.ohTrigger(trigger,$X$24))</f>
        <v>2.2804302649571972E-3</v>
      </c>
      <c r="BE553" s="49">
        <f>_xll.qlTenorBasisForwardRate($X$17,BC553,_xll.ohTrigger(trigger,$X$24))*_xll.qlInterpolationInterpolate($AJ$1,BC553,,trigger)</f>
        <v>2.3667860730755123E-3</v>
      </c>
      <c r="BF553" s="49">
        <f>_xll.qlIndexFixing($X$9,_xll.qlInterestRateIndexFixingDate($X$9,BC553,trigger),TRUE,trigger)</f>
        <v>2.3676298846275756E-3</v>
      </c>
      <c r="BG553" s="104">
        <f t="shared" si="50"/>
        <v>0.87199619670378425</v>
      </c>
    </row>
    <row r="554" spans="27:59" x14ac:dyDescent="0.2">
      <c r="AA554" s="1">
        <f t="shared" si="51"/>
        <v>551</v>
      </c>
      <c r="AB554" s="44" t="str">
        <f t="shared" si="52"/>
        <v>551M</v>
      </c>
      <c r="AC554" s="45">
        <f>_xll.qlCalendarAdvance(calendar,$AC$3,AB554,,,trigger)</f>
        <v>59051</v>
      </c>
      <c r="AD554" s="45">
        <f>_xll.qlInterestRateIndexMaturity($X$9,AC554,trigger)</f>
        <v>59232</v>
      </c>
      <c r="AE554" s="49">
        <f>_xll.qlTenorBasisValue($X$17,AC554,_xll.ohTrigger(trigger,$X$24))</f>
        <v>1.8442342373553946E-4</v>
      </c>
      <c r="AF554" s="49">
        <f>_xll.qlTenorBasisForwardRate($X$17,AC554,_xll.ohTrigger(trigger,$X$24))</f>
        <v>1.1379365577801295E-2</v>
      </c>
      <c r="AG554" s="49">
        <f>_xll.qlTenorBasisForwardRate2($X$17,AC554,AD554,_xll.ohTrigger(trigger,$X$24))</f>
        <v>1.1379365577801295E-2</v>
      </c>
      <c r="AH554" s="49">
        <f>_xll.qlIndexFixing($X$9,_xll.qlInterestRateIndexFixingDate($X$9,AC554,trigger),TRUE,trigger)</f>
        <v>1.0821918814923174E-2</v>
      </c>
      <c r="AI554" s="52">
        <f t="shared" si="48"/>
        <v>5.574467628781214</v>
      </c>
      <c r="AJ554" s="52">
        <f t="shared" si="49"/>
        <v>0.95101249194721538</v>
      </c>
      <c r="BC554" s="45">
        <f>_xll.qlCalendarAdvance(calendar,BC553,"1D",,,trigger)</f>
        <v>43062</v>
      </c>
      <c r="BD554" s="49">
        <f>_xll.qlTenorBasisForwardRate($X$17,BC554,_xll.ohTrigger(trigger,$X$24))</f>
        <v>2.2868496355613406E-3</v>
      </c>
      <c r="BE554" s="49">
        <f>_xll.qlTenorBasisForwardRate($X$17,BC554,_xll.ohTrigger(trigger,$X$24))*_xll.qlInterpolationInterpolate($AJ$1,BC554,,trigger)</f>
        <v>2.374020102950662E-3</v>
      </c>
      <c r="BF554" s="49">
        <f>_xll.qlIndexFixing($X$9,_xll.qlInterestRateIndexFixingDate($X$9,BC554,trigger),TRUE,trigger)</f>
        <v>2.3748238593235271E-3</v>
      </c>
      <c r="BG554" s="104">
        <f t="shared" si="50"/>
        <v>0.8797422376218651</v>
      </c>
    </row>
    <row r="555" spans="27:59" x14ac:dyDescent="0.2">
      <c r="AA555" s="1">
        <f t="shared" si="51"/>
        <v>552</v>
      </c>
      <c r="AB555" s="44" t="str">
        <f t="shared" si="52"/>
        <v>552M</v>
      </c>
      <c r="AC555" s="45">
        <f>_xll.qlCalendarAdvance(calendar,$AC$3,AB555,,,trigger)</f>
        <v>59082</v>
      </c>
      <c r="AD555" s="45">
        <f>_xll.qlInterestRateIndexMaturity($X$9,AC555,trigger)</f>
        <v>59264</v>
      </c>
      <c r="AE555" s="49">
        <f>_xll.qlTenorBasisValue($X$17,AC555,_xll.ohTrigger(trigger,$X$24))</f>
        <v>1.8433233971296311E-4</v>
      </c>
      <c r="AF555" s="49">
        <f>_xll.qlTenorBasisForwardRate($X$17,AC555,_xll.ohTrigger(trigger,$X$24))</f>
        <v>1.137823545017126E-2</v>
      </c>
      <c r="AG555" s="49">
        <f>_xll.qlTenorBasisForwardRate2($X$17,AC555,AD555,_xll.ohTrigger(trigger,$X$24))</f>
        <v>1.137823545017126E-2</v>
      </c>
      <c r="AH555" s="49">
        <f>_xll.qlIndexFixing($X$9,_xll.qlInterestRateIndexFixingDate($X$9,AC555,trigger),TRUE,trigger)</f>
        <v>1.0786980306458737E-2</v>
      </c>
      <c r="AI555" s="52">
        <f t="shared" si="48"/>
        <v>5.9125514371252335</v>
      </c>
      <c r="AJ555" s="52">
        <f t="shared" si="49"/>
        <v>0.94803630613008416</v>
      </c>
      <c r="BC555" s="45">
        <f>_xll.qlCalendarAdvance(calendar,BC554,"1D",,,trigger)</f>
        <v>43063</v>
      </c>
      <c r="BD555" s="49">
        <f>_xll.qlTenorBasisForwardRate($X$17,BC555,_xll.ohTrigger(trigger,$X$24))</f>
        <v>2.2932748655129665E-3</v>
      </c>
      <c r="BE555" s="49">
        <f>_xll.qlTenorBasisForwardRate($X$17,BC555,_xll.ohTrigger(trigger,$X$24))*_xll.qlInterpolationInterpolate($AJ$1,BC555,,trigger)</f>
        <v>2.3812634258665757E-3</v>
      </c>
      <c r="BF555" s="49">
        <f>_xll.qlIndexFixing($X$9,_xll.qlInterestRateIndexFixingDate($X$9,BC555,trigger),TRUE,trigger)</f>
        <v>2.382019252376623E-3</v>
      </c>
      <c r="BG555" s="104">
        <f t="shared" si="50"/>
        <v>0.88744386863656533</v>
      </c>
    </row>
    <row r="556" spans="27:59" x14ac:dyDescent="0.2">
      <c r="AA556" s="1">
        <f t="shared" si="51"/>
        <v>553</v>
      </c>
      <c r="AB556" s="44" t="str">
        <f t="shared" si="52"/>
        <v>553M</v>
      </c>
      <c r="AC556" s="45">
        <f>_xll.qlCalendarAdvance(calendar,$AC$3,AB556,,,trigger)</f>
        <v>59112</v>
      </c>
      <c r="AD556" s="45">
        <f>_xll.qlInterestRateIndexMaturity($X$9,AC556,trigger)</f>
        <v>59293</v>
      </c>
      <c r="AE556" s="49">
        <f>_xll.qlTenorBasisValue($X$17,AC556,_xll.ohTrigger(trigger,$X$24))</f>
        <v>1.8424545192751509E-4</v>
      </c>
      <c r="AF556" s="49">
        <f>_xll.qlTenorBasisForwardRate($X$17,AC556,_xll.ohTrigger(trigger,$X$24))</f>
        <v>1.1377476283146431E-2</v>
      </c>
      <c r="AG556" s="49">
        <f>_xll.qlTenorBasisForwardRate2($X$17,AC556,AD556,_xll.ohTrigger(trigger,$X$24))</f>
        <v>1.1377476283146431E-2</v>
      </c>
      <c r="AH556" s="49">
        <f>_xll.qlIndexFixing($X$9,_xll.qlInterestRateIndexFixingDate($X$9,AC556,trigger),TRUE,trigger)</f>
        <v>1.0755701506262346E-2</v>
      </c>
      <c r="AI556" s="52">
        <f t="shared" si="48"/>
        <v>6.2177477688408516</v>
      </c>
      <c r="AJ556" s="52">
        <f t="shared" si="49"/>
        <v>0.94535037811459766</v>
      </c>
      <c r="BC556" s="45">
        <f>_xll.qlCalendarAdvance(calendar,BC555,"1D",,,trigger)</f>
        <v>43066</v>
      </c>
      <c r="BD556" s="49">
        <f>_xll.qlTenorBasisForwardRate($X$17,BC556,_xll.ohTrigger(trigger,$X$24))</f>
        <v>2.3159051778953114E-3</v>
      </c>
      <c r="BE556" s="49">
        <f>_xll.qlTenorBasisForwardRate($X$17,BC556,_xll.ohTrigger(trigger,$X$24))*_xll.qlInterpolationInterpolate($AJ$1,BC556,,trigger)</f>
        <v>2.4064985137757598E-3</v>
      </c>
      <c r="BF556" s="49">
        <f>_xll.qlIndexFixing($X$9,_xll.qlInterestRateIndexFixingDate($X$9,BC556,trigger),TRUE,trigger)</f>
        <v>2.4072434027487223E-3</v>
      </c>
      <c r="BG556" s="104">
        <f t="shared" si="50"/>
        <v>0.91338224853410899</v>
      </c>
    </row>
    <row r="557" spans="27:59" x14ac:dyDescent="0.2">
      <c r="AA557" s="1">
        <f t="shared" si="51"/>
        <v>554</v>
      </c>
      <c r="AB557" s="44" t="str">
        <f t="shared" si="52"/>
        <v>554M</v>
      </c>
      <c r="AC557" s="45">
        <f>_xll.qlCalendarAdvance(calendar,$AC$3,AB557,,,trigger)</f>
        <v>59142</v>
      </c>
      <c r="AD557" s="45">
        <f>_xll.qlInterestRateIndexMaturity($X$9,AC557,trigger)</f>
        <v>59324</v>
      </c>
      <c r="AE557" s="49">
        <f>_xll.qlTenorBasisValue($X$17,AC557,_xll.ohTrigger(trigger,$X$24))</f>
        <v>1.8415978431989241E-4</v>
      </c>
      <c r="AF557" s="49">
        <f>_xll.qlTenorBasisForwardRate($X$17,AC557,_xll.ohTrigger(trigger,$X$24))</f>
        <v>1.1377759055298699E-2</v>
      </c>
      <c r="AG557" s="49">
        <f>_xll.qlTenorBasisForwardRate2($X$17,AC557,AD557,_xll.ohTrigger(trigger,$X$24))</f>
        <v>1.1377759055298699E-2</v>
      </c>
      <c r="AH557" s="49">
        <f>_xll.qlIndexFixing($X$9,_xll.qlInterestRateIndexFixingDate($X$9,AC557,trigger),TRUE,trigger)</f>
        <v>1.0725594045530229E-2</v>
      </c>
      <c r="AI557" s="52">
        <f t="shared" si="48"/>
        <v>6.5216500976847041</v>
      </c>
      <c r="AJ557" s="52">
        <f t="shared" si="49"/>
        <v>0.94268071536769338</v>
      </c>
      <c r="BC557" s="45">
        <f>_xll.qlCalendarAdvance(calendar,BC556,"1D",,,trigger)</f>
        <v>43067</v>
      </c>
      <c r="BD557" s="49">
        <f>_xll.qlTenorBasisForwardRate($X$17,BC557,_xll.ohTrigger(trigger,$X$24))</f>
        <v>2.3190344041424146E-3</v>
      </c>
      <c r="BE557" s="49">
        <f>_xll.qlTenorBasisForwardRate($X$17,BC557,_xll.ohTrigger(trigger,$X$24))*_xll.qlInterpolationInterpolate($AJ$1,BC557,,trigger)</f>
        <v>2.4103297621520872E-3</v>
      </c>
      <c r="BF557" s="49">
        <f>_xll.qlIndexFixing($X$9,_xll.qlInterestRateIndexFixingDate($X$9,BC557,trigger),TRUE,trigger)</f>
        <v>2.4108150084620884E-3</v>
      </c>
      <c r="BG557" s="104">
        <f t="shared" si="50"/>
        <v>0.91780604319673809</v>
      </c>
    </row>
    <row r="558" spans="27:59" x14ac:dyDescent="0.2">
      <c r="AA558" s="1">
        <f t="shared" si="51"/>
        <v>555</v>
      </c>
      <c r="AB558" s="44" t="str">
        <f t="shared" si="52"/>
        <v>555M</v>
      </c>
      <c r="AC558" s="45">
        <f>_xll.qlCalendarAdvance(calendar,$AC$3,AB558,,,trigger)</f>
        <v>59173</v>
      </c>
      <c r="AD558" s="45">
        <f>_xll.qlInterestRateIndexMaturity($X$9,AC558,trigger)</f>
        <v>59355</v>
      </c>
      <c r="AE558" s="49">
        <f>_xll.qlTenorBasisValue($X$17,AC558,_xll.ohTrigger(trigger,$X$24))</f>
        <v>1.8407252512440628E-4</v>
      </c>
      <c r="AF558" s="49">
        <f>_xll.qlTenorBasisForwardRate($X$17,AC558,_xll.ohTrigger(trigger,$X$24))</f>
        <v>1.1378560892701768E-2</v>
      </c>
      <c r="AG558" s="49">
        <f>_xll.qlTenorBasisForwardRate2($X$17,AC558,AD558,_xll.ohTrigger(trigger,$X$24))</f>
        <v>1.1378560892701768E-2</v>
      </c>
      <c r="AH558" s="49">
        <f>_xll.qlIndexFixing($X$9,_xll.qlInterestRateIndexFixingDate($X$9,AC558,trigger),TRUE,trigger)</f>
        <v>1.0696719481682611E-2</v>
      </c>
      <c r="AI558" s="52">
        <f t="shared" si="48"/>
        <v>6.8184141101915694</v>
      </c>
      <c r="AJ558" s="52">
        <f t="shared" si="49"/>
        <v>0.94007665666609108</v>
      </c>
      <c r="BC558" s="45">
        <f>_xll.qlCalendarAdvance(calendar,BC557,"1D",,,trigger)</f>
        <v>43068</v>
      </c>
      <c r="BD558" s="49">
        <f>_xll.qlTenorBasisForwardRate($X$17,BC558,_xll.ohTrigger(trigger,$X$24))</f>
        <v>2.3254889498390101E-3</v>
      </c>
      <c r="BE558" s="49">
        <f>_xll.qlTenorBasisForwardRate($X$17,BC558,_xll.ohTrigger(trigger,$X$24))*_xll.qlInterpolationInterpolate($AJ$1,BC558,,trigger)</f>
        <v>2.4176196359398982E-3</v>
      </c>
      <c r="BF558" s="49">
        <f>_xll.qlIndexFixing($X$9,_xll.qlInterestRateIndexFixingDate($X$9,BC558,trigger),TRUE,trigger)</f>
        <v>2.4180174935279075E-3</v>
      </c>
      <c r="BG558" s="104">
        <f t="shared" si="50"/>
        <v>0.92528543688897424</v>
      </c>
    </row>
    <row r="559" spans="27:59" x14ac:dyDescent="0.2">
      <c r="AA559" s="1">
        <f t="shared" si="51"/>
        <v>556</v>
      </c>
      <c r="AB559" s="44" t="str">
        <f t="shared" si="52"/>
        <v>556M</v>
      </c>
      <c r="AC559" s="45">
        <f>_xll.qlCalendarAdvance(calendar,$AC$3,AB559,,,trigger)</f>
        <v>59204</v>
      </c>
      <c r="AD559" s="45">
        <f>_xll.qlInterestRateIndexMaturity($X$9,AC559,trigger)</f>
        <v>59385</v>
      </c>
      <c r="AE559" s="49">
        <f>_xll.qlTenorBasisValue($X$17,AC559,_xll.ohTrigger(trigger,$X$24))</f>
        <v>1.839865325422579E-4</v>
      </c>
      <c r="AF559" s="49">
        <f>_xll.qlTenorBasisForwardRate($X$17,AC559,_xll.ohTrigger(trigger,$X$24))</f>
        <v>1.1379855838750039E-2</v>
      </c>
      <c r="AG559" s="49">
        <f>_xll.qlTenorBasisForwardRate2($X$17,AC559,AD559,_xll.ohTrigger(trigger,$X$24))</f>
        <v>1.1379855838750039E-2</v>
      </c>
      <c r="AH559" s="49">
        <f>_xll.qlIndexFixing($X$9,_xll.qlInterestRateIndexFixingDate($X$9,AC559,trigger),TRUE,trigger)</f>
        <v>1.0670011715320749E-2</v>
      </c>
      <c r="AI559" s="52">
        <f t="shared" si="48"/>
        <v>7.0984412342929053</v>
      </c>
      <c r="AJ559" s="52">
        <f t="shared" si="49"/>
        <v>0.93762274904993348</v>
      </c>
      <c r="BC559" s="45">
        <f>_xll.qlCalendarAdvance(calendar,BC558,"1D",,,trigger)</f>
        <v>43069</v>
      </c>
      <c r="BD559" s="49">
        <f>_xll.qlTenorBasisForwardRate($X$17,BC559,_xll.ohTrigger(trigger,$X$24))</f>
        <v>2.3352777968715628E-3</v>
      </c>
      <c r="BE559" s="49">
        <f>_xll.qlTenorBasisForwardRate($X$17,BC559,_xll.ohTrigger(trigger,$X$24))*_xll.qlInterpolationInterpolate($AJ$1,BC559,,trigger)</f>
        <v>2.4283799684777789E-3</v>
      </c>
      <c r="BF559" s="49">
        <f>_xll.qlIndexFixing($X$9,_xll.qlInterestRateIndexFixingDate($X$9,BC559,trigger),TRUE,trigger)</f>
        <v>2.4288531309151771E-3</v>
      </c>
      <c r="BG559" s="104">
        <f t="shared" si="50"/>
        <v>0.935753340436142</v>
      </c>
    </row>
    <row r="560" spans="27:59" x14ac:dyDescent="0.2">
      <c r="AA560" s="1">
        <f t="shared" si="51"/>
        <v>557</v>
      </c>
      <c r="AB560" s="44" t="str">
        <f t="shared" si="52"/>
        <v>557M</v>
      </c>
      <c r="AC560" s="45">
        <f>_xll.qlCalendarAdvance(calendar,$AC$3,AB560,,,trigger)</f>
        <v>59232</v>
      </c>
      <c r="AD560" s="45">
        <f>_xll.qlInterestRateIndexMaturity($X$9,AC560,trigger)</f>
        <v>59418</v>
      </c>
      <c r="AE560" s="49">
        <f>_xll.qlTenorBasisValue($X$17,AC560,_xll.ohTrigger(trigger,$X$24))</f>
        <v>1.8390993548389538E-4</v>
      </c>
      <c r="AF560" s="49">
        <f>_xll.qlTenorBasisForwardRate($X$17,AC560,_xll.ohTrigger(trigger,$X$24))</f>
        <v>1.138298739920039E-2</v>
      </c>
      <c r="AG560" s="49">
        <f>_xll.qlTenorBasisForwardRate2($X$17,AC560,AD560,_xll.ohTrigger(trigger,$X$24))</f>
        <v>1.138298739920039E-2</v>
      </c>
      <c r="AH560" s="49">
        <f>_xll.qlIndexFixing($X$9,_xll.qlInterestRateIndexFixingDate($X$9,AC560,trigger),TRUE,trigger)</f>
        <v>1.0646306553526108E-2</v>
      </c>
      <c r="AI560" s="52">
        <f t="shared" si="48"/>
        <v>7.3668084567428229</v>
      </c>
      <c r="AJ560" s="52">
        <f t="shared" si="49"/>
        <v>0.93528229279020103</v>
      </c>
      <c r="BC560" s="45">
        <f>_xll.qlCalendarAdvance(calendar,BC559,"1D",,,trigger)</f>
        <v>43070</v>
      </c>
      <c r="BD560" s="49">
        <f>_xll.qlTenorBasisForwardRate($X$17,BC560,_xll.ohTrigger(trigger,$X$24))</f>
        <v>2.3417470728049759E-3</v>
      </c>
      <c r="BE560" s="49">
        <f>_xll.qlTenorBasisForwardRate($X$17,BC560,_xll.ohTrigger(trigger,$X$24))*_xll.qlInterpolationInterpolate($AJ$1,BC560,,trigger)</f>
        <v>2.4356924497403406E-3</v>
      </c>
      <c r="BF560" s="49">
        <f>_xll.qlIndexFixing($X$9,_xll.qlInterestRateIndexFixingDate($X$9,BC560,trigger),TRUE,trigger)</f>
        <v>2.4360592108663881E-3</v>
      </c>
      <c r="BG560" s="104">
        <f t="shared" si="50"/>
        <v>0.94312138061412165</v>
      </c>
    </row>
    <row r="561" spans="27:59" x14ac:dyDescent="0.2">
      <c r="AA561" s="1">
        <f t="shared" si="51"/>
        <v>558</v>
      </c>
      <c r="AB561" s="44" t="str">
        <f t="shared" si="52"/>
        <v>558M</v>
      </c>
      <c r="AC561" s="45">
        <f>_xll.qlCalendarAdvance(calendar,$AC$3,AB561,,,trigger)</f>
        <v>59264</v>
      </c>
      <c r="AD561" s="45">
        <f>_xll.qlInterestRateIndexMaturity($X$9,AC561,trigger)</f>
        <v>59447</v>
      </c>
      <c r="AE561" s="49">
        <f>_xll.qlTenorBasisValue($X$17,AC561,_xll.ohTrigger(trigger,$X$24))</f>
        <v>1.8382362641774505E-4</v>
      </c>
      <c r="AF561" s="49">
        <f>_xll.qlTenorBasisForwardRate($X$17,AC561,_xll.ohTrigger(trigger,$X$24))</f>
        <v>1.138528233982089E-2</v>
      </c>
      <c r="AG561" s="49">
        <f>_xll.qlTenorBasisForwardRate2($X$17,AC561,AD561,_xll.ohTrigger(trigger,$X$24))</f>
        <v>1.138528233982089E-2</v>
      </c>
      <c r="AH561" s="49">
        <f>_xll.qlIndexFixing($X$9,_xll.qlInterestRateIndexFixingDate($X$9,AC561,trigger),TRUE,trigger)</f>
        <v>1.0622969960595436E-2</v>
      </c>
      <c r="AI561" s="52">
        <f t="shared" si="48"/>
        <v>7.6231237922545425</v>
      </c>
      <c r="AJ561" s="52">
        <f t="shared" si="49"/>
        <v>0.93304405139262914</v>
      </c>
      <c r="BC561" s="45">
        <f>_xll.qlCalendarAdvance(calendar,BC560,"1D",,,trigger)</f>
        <v>43073</v>
      </c>
      <c r="BD561" s="49">
        <f>_xll.qlTenorBasisForwardRate($X$17,BC561,_xll.ohTrigger(trigger,$X$24))</f>
        <v>2.3611901271117629E-3</v>
      </c>
      <c r="BE561" s="49">
        <f>_xll.qlTenorBasisForwardRate($X$17,BC561,_xll.ohTrigger(trigger,$X$24))*_xll.qlInterpolationInterpolate($AJ$1,BC561,,trigger)</f>
        <v>2.4576859626188998E-3</v>
      </c>
      <c r="BF561" s="49">
        <f>_xll.qlIndexFixing($X$9,_xll.qlInterestRateIndexFixingDate($X$9,BC561,trigger),TRUE,trigger)</f>
        <v>2.4576859626188998E-3</v>
      </c>
      <c r="BG561" s="104">
        <f t="shared" si="50"/>
        <v>0.96495835507136829</v>
      </c>
    </row>
    <row r="562" spans="27:59" x14ac:dyDescent="0.2">
      <c r="AA562" s="1">
        <f t="shared" si="51"/>
        <v>559</v>
      </c>
      <c r="AB562" s="44" t="str">
        <f t="shared" si="52"/>
        <v>559M</v>
      </c>
      <c r="AC562" s="45">
        <f>_xll.qlCalendarAdvance(calendar,$AC$3,AB562,,,trigger)</f>
        <v>59293</v>
      </c>
      <c r="AD562" s="45">
        <f>_xll.qlInterestRateIndexMaturity($X$9,AC562,trigger)</f>
        <v>59477</v>
      </c>
      <c r="AE562" s="49">
        <f>_xll.qlTenorBasisValue($X$17,AC562,_xll.ohTrigger(trigger,$X$24))</f>
        <v>1.837465270111795E-4</v>
      </c>
      <c r="AF562" s="49">
        <f>_xll.qlTenorBasisForwardRate($X$17,AC562,_xll.ohTrigger(trigger,$X$24))</f>
        <v>1.1388904983049999E-2</v>
      </c>
      <c r="AG562" s="49">
        <f>_xll.qlTenorBasisForwardRate2($X$17,AC562,AD562,_xll.ohTrigger(trigger,$X$24))</f>
        <v>1.1388904983049999E-2</v>
      </c>
      <c r="AH562" s="49">
        <f>_xll.qlIndexFixing($X$9,_xll.qlInterestRateIndexFixingDate($X$9,AC562,trigger),TRUE,trigger)</f>
        <v>1.0602913670404012E-2</v>
      </c>
      <c r="AI562" s="52">
        <f t="shared" si="48"/>
        <v>7.8599131264598698</v>
      </c>
      <c r="AJ562" s="52">
        <f t="shared" si="49"/>
        <v>0.93098622617224658</v>
      </c>
      <c r="BC562" s="45">
        <f>_xll.qlCalendarAdvance(calendar,BC561,"1D",,,trigger)</f>
        <v>43074</v>
      </c>
      <c r="BD562" s="49">
        <f>_xll.qlTenorBasisForwardRate($X$17,BC562,_xll.ohTrigger(trigger,$X$24))</f>
        <v>2.3676828915837628E-3</v>
      </c>
      <c r="BE562" s="49">
        <f>_xll.qlTenorBasisForwardRate($X$17,BC562,_xll.ohTrigger(trigger,$X$24))*_xll.qlInterpolationInterpolate($AJ$1,BC562,,trigger)</f>
        <v>2.4648014460045488E-3</v>
      </c>
      <c r="BF562" s="49">
        <f>_xll.qlIndexFixing($X$9,_xll.qlInterestRateIndexFixingDate($X$9,BC562,trigger),TRUE,trigger)</f>
        <v>2.4648977172207504E-3</v>
      </c>
      <c r="BG562" s="104">
        <f t="shared" si="50"/>
        <v>0.97214825636987579</v>
      </c>
    </row>
    <row r="563" spans="27:59" x14ac:dyDescent="0.2">
      <c r="AA563" s="1">
        <f t="shared" si="51"/>
        <v>560</v>
      </c>
      <c r="AB563" s="44" t="str">
        <f t="shared" si="52"/>
        <v>560M</v>
      </c>
      <c r="AC563" s="45">
        <f>_xll.qlCalendarAdvance(calendar,$AC$3,AB563,,,trigger)</f>
        <v>59324</v>
      </c>
      <c r="AD563" s="45">
        <f>_xll.qlInterestRateIndexMaturity($X$9,AC563,trigger)</f>
        <v>59509</v>
      </c>
      <c r="AE563" s="49">
        <f>_xll.qlTenorBasisValue($X$17,AC563,_xll.ohTrigger(trigger,$X$24))</f>
        <v>1.836652695154856E-4</v>
      </c>
      <c r="AF563" s="49">
        <f>_xll.qlTenorBasisForwardRate($X$17,AC563,_xll.ohTrigger(trigger,$X$24))</f>
        <v>1.1393474371915766E-2</v>
      </c>
      <c r="AG563" s="49">
        <f>_xll.qlTenorBasisForwardRate2($X$17,AC563,AD563,_xll.ohTrigger(trigger,$X$24))</f>
        <v>1.1393474371915766E-2</v>
      </c>
      <c r="AH563" s="49">
        <f>_xll.qlIndexFixing($X$9,_xll.qlInterestRateIndexFixingDate($X$9,AC563,trigger),TRUE,trigger)</f>
        <v>1.0583419243320874E-2</v>
      </c>
      <c r="AI563" s="52">
        <f t="shared" si="48"/>
        <v>8.1005512859489226</v>
      </c>
      <c r="AJ563" s="52">
        <f t="shared" si="49"/>
        <v>0.92890183431740281</v>
      </c>
      <c r="BC563" s="45">
        <f>_xll.qlCalendarAdvance(calendar,BC562,"1D",,,trigger)</f>
        <v>43075</v>
      </c>
      <c r="BD563" s="49">
        <f>_xll.qlTenorBasisForwardRate($X$17,BC563,_xll.ohTrigger(trigger,$X$24))</f>
        <v>2.3741815313393188E-3</v>
      </c>
      <c r="BE563" s="49">
        <f>_xll.qlTenorBasisForwardRate($X$17,BC563,_xll.ohTrigger(trigger,$X$24))*_xll.qlInterpolationInterpolate($AJ$1,BC563,,trigger)</f>
        <v>2.471925006580515E-3</v>
      </c>
      <c r="BF563" s="49">
        <f>_xll.qlIndexFixing($X$9,_xll.qlInterestRateIndexFixingDate($X$9,BC563,trigger),TRUE,trigger)</f>
        <v>2.4721108905238019E-3</v>
      </c>
      <c r="BG563" s="104">
        <f t="shared" si="50"/>
        <v>0.97929359184483011</v>
      </c>
    </row>
    <row r="564" spans="27:59" x14ac:dyDescent="0.2">
      <c r="AA564" s="1">
        <f t="shared" si="51"/>
        <v>561</v>
      </c>
      <c r="AB564" s="44" t="str">
        <f t="shared" si="52"/>
        <v>561M</v>
      </c>
      <c r="AC564" s="45">
        <f>_xll.qlCalendarAdvance(calendar,$AC$3,AB564,,,trigger)</f>
        <v>59355</v>
      </c>
      <c r="AD564" s="45">
        <f>_xll.qlInterestRateIndexMaturity($X$9,AC564,trigger)</f>
        <v>59539</v>
      </c>
      <c r="AE564" s="49">
        <f>_xll.qlTenorBasisValue($X$17,AC564,_xll.ohTrigger(trigger,$X$24))</f>
        <v>1.8358519304130069E-4</v>
      </c>
      <c r="AF564" s="49">
        <f>_xll.qlTenorBasisForwardRate($X$17,AC564,_xll.ohTrigger(trigger,$X$24))</f>
        <v>1.1398224490969293E-2</v>
      </c>
      <c r="AG564" s="49">
        <f>_xll.qlTenorBasisForwardRate2($X$17,AC564,AD564,_xll.ohTrigger(trigger,$X$24))</f>
        <v>1.1398224490969293E-2</v>
      </c>
      <c r="AH564" s="49">
        <f>_xll.qlIndexFixing($X$9,_xll.qlInterestRateIndexFixingDate($X$9,AC564,trigger),TRUE,trigger)</f>
        <v>1.0566081628108783E-2</v>
      </c>
      <c r="AI564" s="52">
        <f t="shared" si="48"/>
        <v>8.3214286286050978</v>
      </c>
      <c r="AJ564" s="52">
        <f t="shared" si="49"/>
        <v>0.92699364155182162</v>
      </c>
      <c r="BC564" s="45">
        <f>_xll.qlCalendarAdvance(calendar,BC563,"1D",,,trigger)</f>
        <v>43076</v>
      </c>
      <c r="BD564" s="49">
        <f>_xll.qlTenorBasisForwardRate($X$17,BC564,_xll.ohTrigger(trigger,$X$24))</f>
        <v>2.3806860476376442E-3</v>
      </c>
      <c r="BE564" s="49">
        <f>_xll.qlTenorBasisForwardRate($X$17,BC564,_xll.ohTrigger(trigger,$X$24))*_xll.qlInterpolationInterpolate($AJ$1,BC564,,trigger)</f>
        <v>2.4790566483184756E-3</v>
      </c>
      <c r="BF564" s="49">
        <f>_xll.qlIndexFixing($X$9,_xll.qlInterestRateIndexFixingDate($X$9,BC564,trigger),TRUE,trigger)</f>
        <v>2.4793254825434259E-3</v>
      </c>
      <c r="BG564" s="104">
        <f t="shared" si="50"/>
        <v>0.9863943490578172</v>
      </c>
    </row>
    <row r="565" spans="27:59" x14ac:dyDescent="0.2">
      <c r="AA565" s="1">
        <f t="shared" si="51"/>
        <v>562</v>
      </c>
      <c r="AB565" s="44" t="str">
        <f t="shared" si="52"/>
        <v>562M</v>
      </c>
      <c r="AC565" s="45">
        <f>_xll.qlCalendarAdvance(calendar,$AC$3,AB565,,,trigger)</f>
        <v>59385</v>
      </c>
      <c r="AD565" s="45">
        <f>_xll.qlInterestRateIndexMaturity($X$9,AC565,trigger)</f>
        <v>59569</v>
      </c>
      <c r="AE565" s="49">
        <f>_xll.qlTenorBasisValue($X$17,AC565,_xll.ohTrigger(trigger,$X$24))</f>
        <v>1.8350880828667384E-4</v>
      </c>
      <c r="AF565" s="49">
        <f>_xll.qlTenorBasisForwardRate($X$17,AC565,_xll.ohTrigger(trigger,$X$24))</f>
        <v>1.1403759164506162E-2</v>
      </c>
      <c r="AG565" s="49">
        <f>_xll.qlTenorBasisForwardRate2($X$17,AC565,AD565,_xll.ohTrigger(trigger,$X$24))</f>
        <v>1.1403759164506162E-2</v>
      </c>
      <c r="AH565" s="49">
        <f>_xll.qlIndexFixing($X$9,_xll.qlInterestRateIndexFixingDate($X$9,AC565,trigger),TRUE,trigger)</f>
        <v>1.0551039375869325E-2</v>
      </c>
      <c r="AI565" s="52">
        <f t="shared" si="48"/>
        <v>8.5271978863683646</v>
      </c>
      <c r="AJ565" s="52">
        <f t="shared" si="49"/>
        <v>0.92522467579893308</v>
      </c>
      <c r="BC565" s="45">
        <f>_xll.qlCalendarAdvance(calendar,BC564,"1D",,,trigger)</f>
        <v>43077</v>
      </c>
      <c r="BD565" s="49">
        <f>_xll.qlTenorBasisForwardRate($X$17,BC565,_xll.ohTrigger(trigger,$X$24))</f>
        <v>2.3871964417353157E-3</v>
      </c>
      <c r="BE565" s="49">
        <f>_xll.qlTenorBasisForwardRate($X$17,BC565,_xll.ohTrigger(trigger,$X$24))*_xll.qlInterpolationInterpolate($AJ$1,BC565,,trigger)</f>
        <v>2.4861963751881206E-3</v>
      </c>
      <c r="BF565" s="49">
        <f>_xll.qlIndexFixing($X$9,_xll.qlInterestRateIndexFixingDate($X$9,BC565,trigger),TRUE,trigger)</f>
        <v>2.4865414932945559E-3</v>
      </c>
      <c r="BG565" s="104">
        <f t="shared" si="50"/>
        <v>0.99345051559240205</v>
      </c>
    </row>
    <row r="566" spans="27:59" x14ac:dyDescent="0.2">
      <c r="AA566" s="1">
        <f t="shared" si="51"/>
        <v>563</v>
      </c>
      <c r="AB566" s="44" t="str">
        <f t="shared" si="52"/>
        <v>563M</v>
      </c>
      <c r="AC566" s="45">
        <f>_xll.qlCalendarAdvance(calendar,$AC$3,AB566,,,trigger)</f>
        <v>59418</v>
      </c>
      <c r="AD566" s="45">
        <f>_xll.qlInterestRateIndexMaturity($X$9,AC566,trigger)</f>
        <v>59600</v>
      </c>
      <c r="AE566" s="49">
        <f>_xll.qlTenorBasisValue($X$17,AC566,_xll.ohTrigger(trigger,$X$24))</f>
        <v>1.8342602633080967E-4</v>
      </c>
      <c r="AF566" s="49">
        <f>_xll.qlTenorBasisForwardRate($X$17,AC566,_xll.ohTrigger(trigger,$X$24))</f>
        <v>1.1410016175188175E-2</v>
      </c>
      <c r="AG566" s="49">
        <f>_xll.qlTenorBasisForwardRate2($X$17,AC566,AD566,_xll.ohTrigger(trigger,$X$24))</f>
        <v>1.1410016175188175E-2</v>
      </c>
      <c r="AH566" s="49">
        <f>_xll.qlIndexFixing($X$9,_xll.qlInterestRateIndexFixingDate($X$9,AC566,trigger),TRUE,trigger)</f>
        <v>1.053662312603274E-2</v>
      </c>
      <c r="AI566" s="52">
        <f t="shared" si="48"/>
        <v>8.7339304915543501</v>
      </c>
      <c r="AJ566" s="52">
        <f t="shared" si="49"/>
        <v>0.92345382900905215</v>
      </c>
      <c r="BC566" s="45">
        <f>_xll.qlCalendarAdvance(calendar,BC565,"1D",,,trigger)</f>
        <v>43080</v>
      </c>
      <c r="BD566" s="49">
        <f>_xll.qlTenorBasisForwardRate($X$17,BC566,_xll.ohTrigger(trigger,$X$24))</f>
        <v>2.4067629033835908E-3</v>
      </c>
      <c r="BE566" s="49">
        <f>_xll.qlTenorBasisForwardRate($X$17,BC566,_xll.ohTrigger(trigger,$X$24))*_xll.qlInterpolationInterpolate($AJ$1,BC566,,trigger)</f>
        <v>2.5076641062885862E-3</v>
      </c>
      <c r="BF566" s="49">
        <f>_xll.qlIndexFixing($X$9,_xll.qlInterestRateIndexFixingDate($X$9,BC566,trigger),TRUE,trigger)</f>
        <v>2.5081980380911432E-3</v>
      </c>
      <c r="BG566" s="104">
        <f t="shared" si="50"/>
        <v>1.0143513470755239</v>
      </c>
    </row>
    <row r="567" spans="27:59" x14ac:dyDescent="0.2">
      <c r="AA567" s="1">
        <f t="shared" si="51"/>
        <v>564</v>
      </c>
      <c r="AB567" s="44" t="str">
        <f t="shared" si="52"/>
        <v>564M</v>
      </c>
      <c r="AC567" s="45">
        <f>_xll.qlCalendarAdvance(calendar,$AC$3,AB567,,,trigger)</f>
        <v>59446</v>
      </c>
      <c r="AD567" s="45">
        <f>_xll.qlInterestRateIndexMaturity($X$9,AC567,trigger)</f>
        <v>59628</v>
      </c>
      <c r="AE567" s="49">
        <f>_xll.qlTenorBasisValue($X$17,AC567,_xll.ohTrigger(trigger,$X$24))</f>
        <v>1.8335679260491692E-4</v>
      </c>
      <c r="AF567" s="49">
        <f>_xll.qlTenorBasisForwardRate($X$17,AC567,_xll.ohTrigger(trigger,$X$24))</f>
        <v>1.1416450344326753E-2</v>
      </c>
      <c r="AG567" s="49">
        <f>_xll.qlTenorBasisForwardRate2($X$17,AC567,AD567,_xll.ohTrigger(trigger,$X$24))</f>
        <v>1.1416450344326753E-2</v>
      </c>
      <c r="AH567" s="49">
        <f>_xll.qlIndexFixing($X$9,_xll.qlInterestRateIndexFixingDate($X$9,AC567,trigger),TRUE,trigger)</f>
        <v>1.0526024550250019E-2</v>
      </c>
      <c r="AI567" s="52">
        <f t="shared" si="48"/>
        <v>8.9042579407673337</v>
      </c>
      <c r="AJ567" s="52">
        <f t="shared" si="49"/>
        <v>0.92200502194456457</v>
      </c>
      <c r="BC567" s="45">
        <f>_xll.qlCalendarAdvance(calendar,BC566,"1D",,,trigger)</f>
        <v>43081</v>
      </c>
      <c r="BD567" s="49">
        <f>_xll.qlTenorBasisForwardRate($X$17,BC567,_xll.ohTrigger(trigger,$X$24))</f>
        <v>2.4132968212338783E-3</v>
      </c>
      <c r="BE567" s="49">
        <f>_xll.qlTenorBasisForwardRate($X$17,BC567,_xll.ohTrigger(trigger,$X$24))*_xll.qlInterpolationInterpolate($AJ$1,BC567,,trigger)</f>
        <v>2.5148362133860648E-3</v>
      </c>
      <c r="BF567" s="49">
        <f>_xll.qlIndexFixing($X$9,_xll.qlInterestRateIndexFixingDate($X$9,BC567,trigger),TRUE,trigger)</f>
        <v>2.5154197239220201E-3</v>
      </c>
      <c r="BG567" s="104">
        <f t="shared" si="50"/>
        <v>1.0212290268814175</v>
      </c>
    </row>
    <row r="568" spans="27:59" x14ac:dyDescent="0.2">
      <c r="AA568" s="1">
        <f t="shared" si="51"/>
        <v>565</v>
      </c>
      <c r="AB568" s="44" t="str">
        <f t="shared" si="52"/>
        <v>565M</v>
      </c>
      <c r="AC568" s="45">
        <f>_xll.qlCalendarAdvance(calendar,$AC$3,AB568,,,trigger)</f>
        <v>59477</v>
      </c>
      <c r="AD568" s="45">
        <f>_xll.qlInterestRateIndexMaturity($X$9,AC568,trigger)</f>
        <v>59658</v>
      </c>
      <c r="AE568" s="49">
        <f>_xll.qlTenorBasisValue($X$17,AC568,_xll.ohTrigger(trigger,$X$24))</f>
        <v>1.8328120249864682E-4</v>
      </c>
      <c r="AF568" s="49">
        <f>_xll.qlTenorBasisForwardRate($X$17,AC568,_xll.ohTrigger(trigger,$X$24))</f>
        <v>1.1423929552927517E-2</v>
      </c>
      <c r="AG568" s="49">
        <f>_xll.qlTenorBasisForwardRate2($X$17,AC568,AD568,_xll.ohTrigger(trigger,$X$24))</f>
        <v>1.1423929552927517E-2</v>
      </c>
      <c r="AH568" s="49">
        <f>_xll.qlIndexFixing($X$9,_xll.qlInterestRateIndexFixingDate($X$9,AC568,trigger),TRUE,trigger)</f>
        <v>1.0516092642190871E-2</v>
      </c>
      <c r="AI568" s="52">
        <f t="shared" si="48"/>
        <v>9.0783691073664627</v>
      </c>
      <c r="AJ568" s="52">
        <f t="shared" si="49"/>
        <v>0.92053199325760882</v>
      </c>
      <c r="BC568" s="45">
        <f>_xll.qlCalendarAdvance(calendar,BC567,"1D",,,trigger)</f>
        <v>43082</v>
      </c>
      <c r="BD568" s="49">
        <f>_xll.qlTenorBasisForwardRate($X$17,BC568,_xll.ohTrigger(trigger,$X$24))</f>
        <v>2.4198366231580532E-3</v>
      </c>
      <c r="BE568" s="49">
        <f>_xll.qlTenorBasisForwardRate($X$17,BC568,_xll.ohTrigger(trigger,$X$24))*_xll.qlInterpolationInterpolate($AJ$1,BC568,,trigger)</f>
        <v>2.5220164254663624E-3</v>
      </c>
      <c r="BF568" s="49">
        <f>_xll.qlIndexFixing($X$9,_xll.qlInterestRateIndexFixingDate($X$9,BC568,trigger),TRUE,trigger)</f>
        <v>2.5226428285612642E-3</v>
      </c>
      <c r="BG568" s="104">
        <f t="shared" si="50"/>
        <v>1.0280620540321093</v>
      </c>
    </row>
    <row r="569" spans="27:59" x14ac:dyDescent="0.2">
      <c r="AA569" s="1">
        <f t="shared" si="51"/>
        <v>566</v>
      </c>
      <c r="AB569" s="44" t="str">
        <f t="shared" si="52"/>
        <v>566M</v>
      </c>
      <c r="AC569" s="45">
        <f>_xll.qlCalendarAdvance(calendar,$AC$3,AB569,,,trigger)</f>
        <v>59509</v>
      </c>
      <c r="AD569" s="45">
        <f>_xll.qlInterestRateIndexMaturity($X$9,AC569,trigger)</f>
        <v>59691</v>
      </c>
      <c r="AE569" s="49">
        <f>_xll.qlTenorBasisValue($X$17,AC569,_xll.ohTrigger(trigger,$X$24))</f>
        <v>1.8320432768571029E-4</v>
      </c>
      <c r="AF569" s="49">
        <f>_xll.qlTenorBasisForwardRate($X$17,AC569,_xll.ohTrigger(trigger,$X$24))</f>
        <v>1.1433056578440282E-2</v>
      </c>
      <c r="AG569" s="49">
        <f>_xll.qlTenorBasisForwardRate2($X$17,AC569,AD569,_xll.ohTrigger(trigger,$X$24))</f>
        <v>1.1433056578440282E-2</v>
      </c>
      <c r="AH569" s="49">
        <f>_xll.qlIndexFixing($X$9,_xll.qlInterestRateIndexFixingDate($X$9,AC569,trigger),TRUE,trigger)</f>
        <v>1.0507950909039998E-2</v>
      </c>
      <c r="AI569" s="52">
        <f t="shared" si="48"/>
        <v>9.2510566940028411</v>
      </c>
      <c r="AJ569" s="52">
        <f t="shared" si="49"/>
        <v>0.91908500906531077</v>
      </c>
      <c r="BC569" s="45">
        <f>_xll.qlCalendarAdvance(calendar,BC568,"1D",,,trigger)</f>
        <v>43083</v>
      </c>
      <c r="BD569" s="49">
        <f>_xll.qlTenorBasisForwardRate($X$17,BC569,_xll.ohTrigger(trigger,$X$24))</f>
        <v>2.4263823104065441E-3</v>
      </c>
      <c r="BE569" s="49">
        <f>_xll.qlTenorBasisForwardRate($X$17,BC569,_xll.ohTrigger(trigger,$X$24))*_xll.qlInterpolationInterpolate($AJ$1,BC569,,trigger)</f>
        <v>2.5292047464973086E-3</v>
      </c>
      <c r="BF569" s="49">
        <f>_xll.qlIndexFixing($X$9,_xll.qlInterestRateIndexFixingDate($X$9,BC569,trigger),TRUE,trigger)</f>
        <v>2.5298673520242482E-3</v>
      </c>
      <c r="BG569" s="104">
        <f t="shared" si="50"/>
        <v>1.0348504161770402</v>
      </c>
    </row>
    <row r="570" spans="27:59" x14ac:dyDescent="0.2">
      <c r="AA570" s="1">
        <f t="shared" si="51"/>
        <v>567</v>
      </c>
      <c r="AB570" s="44" t="str">
        <f t="shared" si="52"/>
        <v>567M</v>
      </c>
      <c r="AC570" s="45">
        <f>_xll.qlCalendarAdvance(calendar,$AC$3,AB570,,,trigger)</f>
        <v>59538</v>
      </c>
      <c r="AD570" s="45">
        <f>_xll.qlInterestRateIndexMaturity($X$9,AC570,trigger)</f>
        <v>59719</v>
      </c>
      <c r="AE570" s="49">
        <f>_xll.qlTenorBasisValue($X$17,AC570,_xll.ohTrigger(trigger,$X$24))</f>
        <v>1.8313565789839393E-4</v>
      </c>
      <c r="AF570" s="49">
        <f>_xll.qlTenorBasisForwardRate($X$17,AC570,_xll.ohTrigger(trigger,$X$24))</f>
        <v>1.144134478168009E-2</v>
      </c>
      <c r="AG570" s="49">
        <f>_xll.qlTenorBasisForwardRate2($X$17,AC570,AD570,_xll.ohTrigger(trigger,$X$24))</f>
        <v>1.144134478168009E-2</v>
      </c>
      <c r="AH570" s="49">
        <f>_xll.qlIndexFixing($X$9,_xll.qlInterestRateIndexFixingDate($X$9,AC570,trigger),TRUE,trigger)</f>
        <v>1.0502217324647541E-2</v>
      </c>
      <c r="AI570" s="52">
        <f t="shared" si="48"/>
        <v>9.3912745703254856</v>
      </c>
      <c r="AJ570" s="52">
        <f t="shared" si="49"/>
        <v>0.91791808786880702</v>
      </c>
      <c r="BC570" s="45">
        <f>_xll.qlCalendarAdvance(calendar,BC569,"1D",,,trigger)</f>
        <v>43084</v>
      </c>
      <c r="BD570" s="49">
        <f>_xll.qlTenorBasisForwardRate($X$17,BC570,_xll.ohTrigger(trigger,$X$24))</f>
        <v>2.4329338842319749E-3</v>
      </c>
      <c r="BE570" s="49">
        <f>_xll.qlTenorBasisForwardRate($X$17,BC570,_xll.ohTrigger(trigger,$X$24))*_xll.qlInterpolationInterpolate($AJ$1,BC570,,trigger)</f>
        <v>2.5364011804497751E-3</v>
      </c>
      <c r="BF570" s="49">
        <f>_xll.qlIndexFixing($X$9,_xll.qlInterestRateIndexFixingDate($X$9,BC570,trigger),TRUE,trigger)</f>
        <v>2.5370932943254657E-3</v>
      </c>
      <c r="BG570" s="104">
        <f t="shared" si="50"/>
        <v>1.0415941009349079</v>
      </c>
    </row>
    <row r="571" spans="27:59" x14ac:dyDescent="0.2">
      <c r="AA571" s="1">
        <f t="shared" si="51"/>
        <v>568</v>
      </c>
      <c r="AB571" s="44" t="str">
        <f t="shared" si="52"/>
        <v>568M</v>
      </c>
      <c r="AC571" s="45">
        <f>_xll.qlCalendarAdvance(calendar,$AC$3,AB571,,,trigger)</f>
        <v>59569</v>
      </c>
      <c r="AD571" s="45">
        <f>_xll.qlInterestRateIndexMaturity($X$9,AC571,trigger)</f>
        <v>59750</v>
      </c>
      <c r="AE571" s="49">
        <f>_xll.qlTenorBasisValue($X$17,AC571,_xll.ohTrigger(trigger,$X$24))</f>
        <v>1.8306328676393377E-4</v>
      </c>
      <c r="AF571" s="49">
        <f>_xll.qlTenorBasisForwardRate($X$17,AC571,_xll.ohTrigger(trigger,$X$24))</f>
        <v>1.1451254379511024E-2</v>
      </c>
      <c r="AG571" s="49">
        <f>_xll.qlTenorBasisForwardRate2($X$17,AC571,AD571,_xll.ohTrigger(trigger,$X$24))</f>
        <v>1.1451254379511024E-2</v>
      </c>
      <c r="AH571" s="49">
        <f>_xll.qlIndexFixing($X$9,_xll.qlInterestRateIndexFixingDate($X$9,AC571,trigger),TRUE,trigger)</f>
        <v>1.0498037747997681E-2</v>
      </c>
      <c r="AI571" s="52">
        <f t="shared" si="48"/>
        <v>9.5321663151334306</v>
      </c>
      <c r="AJ571" s="52">
        <f t="shared" si="49"/>
        <v>0.91675875847986832</v>
      </c>
      <c r="BC571" s="45">
        <f>_xll.qlCalendarAdvance(calendar,BC570,"1D",,,trigger)</f>
        <v>43087</v>
      </c>
      <c r="BD571" s="49">
        <f>_xll.qlTenorBasisForwardRate($X$17,BC571,_xll.ohTrigger(trigger,$X$24))</f>
        <v>2.4526239376654081E-3</v>
      </c>
      <c r="BE571" s="49">
        <f>_xll.qlTenorBasisForwardRate($X$17,BC571,_xll.ohTrigger(trigger,$X$24))*_xll.qlInterpolationInterpolate($AJ$1,BC571,,trigger)</f>
        <v>2.5580391995243278E-3</v>
      </c>
      <c r="BF571" s="49">
        <f>_xll.qlIndexFixing($X$9,_xll.qlInterestRateIndexFixingDate($X$9,BC571,trigger),TRUE,trigger)</f>
        <v>2.5587796344183934E-3</v>
      </c>
      <c r="BG571" s="104">
        <f t="shared" si="50"/>
        <v>1.0615569675298531</v>
      </c>
    </row>
    <row r="572" spans="27:59" x14ac:dyDescent="0.2">
      <c r="AA572" s="1">
        <f t="shared" si="51"/>
        <v>569</v>
      </c>
      <c r="AB572" s="44" t="str">
        <f t="shared" si="52"/>
        <v>569M</v>
      </c>
      <c r="AC572" s="45">
        <f>_xll.qlCalendarAdvance(calendar,$AC$3,AB572,,,trigger)</f>
        <v>59597</v>
      </c>
      <c r="AD572" s="45">
        <f>_xll.qlInterestRateIndexMaturity($X$9,AC572,trigger)</f>
        <v>59782</v>
      </c>
      <c r="AE572" s="49">
        <f>_xll.qlTenorBasisValue($X$17,AC572,_xll.ohTrigger(trigger,$X$24))</f>
        <v>1.8299882565590863E-4</v>
      </c>
      <c r="AF572" s="49">
        <f>_xll.qlTenorBasisForwardRate($X$17,AC572,_xll.ohTrigger(trigger,$X$24))</f>
        <v>1.1462297729987794E-2</v>
      </c>
      <c r="AG572" s="49">
        <f>_xll.qlTenorBasisForwardRate2($X$17,AC572,AD572,_xll.ohTrigger(trigger,$X$24))</f>
        <v>1.1462297729987794E-2</v>
      </c>
      <c r="AH572" s="49">
        <f>_xll.qlIndexFixing($X$9,_xll.qlInterestRateIndexFixingDate($X$9,AC572,trigger),TRUE,trigger)</f>
        <v>1.049656951789133E-2</v>
      </c>
      <c r="AI572" s="52">
        <f t="shared" si="48"/>
        <v>9.6572821209646449</v>
      </c>
      <c r="AJ572" s="52">
        <f t="shared" si="49"/>
        <v>0.91574741514784463</v>
      </c>
      <c r="BC572" s="45">
        <f>_xll.qlCalendarAdvance(calendar,BC571,"1D",,,trigger)</f>
        <v>43088</v>
      </c>
      <c r="BD572" s="49">
        <f>_xll.qlTenorBasisForwardRate($X$17,BC572,_xll.ohTrigger(trigger,$X$24))</f>
        <v>2.459199070291903E-3</v>
      </c>
      <c r="BE572" s="49">
        <f>_xll.qlTenorBasisForwardRate($X$17,BC572,_xll.ohTrigger(trigger,$X$24))*_xll.qlInterpolationInterpolate($AJ$1,BC572,,trigger)</f>
        <v>2.5652681248523822E-3</v>
      </c>
      <c r="BF572" s="49">
        <f>_xll.qlIndexFixing($X$9,_xll.qlInterestRateIndexFixingDate($X$9,BC572,trigger),TRUE,trigger)</f>
        <v>2.5660112522293437E-3</v>
      </c>
      <c r="BG572" s="104">
        <f t="shared" si="50"/>
        <v>1.0681218193744078</v>
      </c>
    </row>
    <row r="573" spans="27:59" x14ac:dyDescent="0.2">
      <c r="AA573" s="1">
        <f t="shared" si="51"/>
        <v>570</v>
      </c>
      <c r="AB573" s="44" t="str">
        <f t="shared" si="52"/>
        <v>570M</v>
      </c>
      <c r="AC573" s="45">
        <f>_xll.qlCalendarAdvance(calendar,$AC$3,AB573,,,trigger)</f>
        <v>59628</v>
      </c>
      <c r="AD573" s="45">
        <f>_xll.qlInterestRateIndexMaturity($X$9,AC573,trigger)</f>
        <v>59811</v>
      </c>
      <c r="AE573" s="49">
        <f>_xll.qlTenorBasisValue($X$17,AC573,_xll.ohTrigger(trigger,$X$24))</f>
        <v>1.8292844757627949E-4</v>
      </c>
      <c r="AF573" s="49">
        <f>_xll.qlTenorBasisForwardRate($X$17,AC573,_xll.ohTrigger(trigger,$X$24))</f>
        <v>1.1472849515633016E-2</v>
      </c>
      <c r="AG573" s="49">
        <f>_xll.qlTenorBasisForwardRate2($X$17,AC573,AD573,_xll.ohTrigger(trigger,$X$24))</f>
        <v>1.1472849515633016E-2</v>
      </c>
      <c r="AH573" s="49">
        <f>_xll.qlIndexFixing($X$9,_xll.qlInterestRateIndexFixingDate($X$9,AC573,trigger),TRUE,trigger)</f>
        <v>1.0495812665942355E-2</v>
      </c>
      <c r="AI573" s="52">
        <f t="shared" si="48"/>
        <v>9.7703684969066042</v>
      </c>
      <c r="AJ573" s="52">
        <f t="shared" si="49"/>
        <v>0.91483921685198255</v>
      </c>
      <c r="BC573" s="45">
        <f>_xll.qlCalendarAdvance(calendar,BC572,"1D",,,trigger)</f>
        <v>43089</v>
      </c>
      <c r="BD573" s="49">
        <f>_xll.qlTenorBasisForwardRate($X$17,BC573,_xll.ohTrigger(trigger,$X$24))</f>
        <v>2.4657800957382562E-3</v>
      </c>
      <c r="BE573" s="49">
        <f>_xll.qlTenorBasisForwardRate($X$17,BC573,_xll.ohTrigger(trigger,$X$24))*_xll.qlInterpolationInterpolate($AJ$1,BC573,,trigger)</f>
        <v>2.5725051829465855E-3</v>
      </c>
      <c r="BF573" s="49">
        <f>_xll.qlIndexFixing($X$9,_xll.qlInterestRateIndexFixingDate($X$9,BC573,trigger),TRUE,trigger)</f>
        <v>2.5732442889562675E-3</v>
      </c>
      <c r="BG573" s="104">
        <f t="shared" si="50"/>
        <v>1.0746419321801128</v>
      </c>
    </row>
    <row r="574" spans="27:59" x14ac:dyDescent="0.2">
      <c r="AA574" s="1">
        <f t="shared" si="51"/>
        <v>571</v>
      </c>
      <c r="AB574" s="44" t="str">
        <f t="shared" si="52"/>
        <v>571M</v>
      </c>
      <c r="AC574" s="45">
        <f>_xll.qlCalendarAdvance(calendar,$AC$3,AB574,,,trigger)</f>
        <v>59658</v>
      </c>
      <c r="AD574" s="45">
        <f>_xll.qlInterestRateIndexMaturity($X$9,AC574,trigger)</f>
        <v>59842</v>
      </c>
      <c r="AE574" s="49">
        <f>_xll.qlTenorBasisValue($X$17,AC574,_xll.ohTrigger(trigger,$X$24))</f>
        <v>1.8286131630378214E-4</v>
      </c>
      <c r="AF574" s="49">
        <f>_xll.qlTenorBasisForwardRate($X$17,AC574,_xll.ohTrigger(trigger,$X$24))</f>
        <v>1.1484850182688223E-2</v>
      </c>
      <c r="AG574" s="49">
        <f>_xll.qlTenorBasisForwardRate2($X$17,AC574,AD574,_xll.ohTrigger(trigger,$X$24))</f>
        <v>1.1484850182688223E-2</v>
      </c>
      <c r="AH574" s="49">
        <f>_xll.qlIndexFixing($X$9,_xll.qlInterestRateIndexFixingDate($X$9,AC574,trigger),TRUE,trigger)</f>
        <v>1.0497458305374074E-2</v>
      </c>
      <c r="AI574" s="52">
        <f t="shared" si="48"/>
        <v>9.8739187731414901</v>
      </c>
      <c r="AJ574" s="52">
        <f t="shared" si="49"/>
        <v>0.91402657748182892</v>
      </c>
      <c r="BC574" s="45">
        <f>_xll.qlCalendarAdvance(calendar,BC573,"1D",,,trigger)</f>
        <v>43090</v>
      </c>
      <c r="BD574" s="49">
        <f>_xll.qlTenorBasisForwardRate($X$17,BC574,_xll.ohTrigger(trigger,$X$24))</f>
        <v>2.4723670152513822E-3</v>
      </c>
      <c r="BE574" s="49">
        <f>_xll.qlTenorBasisForwardRate($X$17,BC574,_xll.ohTrigger(trigger,$X$24))*_xll.qlInterpolationInterpolate($AJ$1,BC574,,trigger)</f>
        <v>2.5797503777763809E-3</v>
      </c>
      <c r="BF574" s="49">
        <f>_xll.qlIndexFixing($X$9,_xll.qlInterestRateIndexFixingDate($X$9,BC574,trigger),TRUE,trigger)</f>
        <v>2.5804787446140984E-3</v>
      </c>
      <c r="BG574" s="104">
        <f t="shared" si="50"/>
        <v>1.081117293627162</v>
      </c>
    </row>
    <row r="575" spans="27:59" x14ac:dyDescent="0.2">
      <c r="AA575" s="1">
        <f t="shared" si="51"/>
        <v>572</v>
      </c>
      <c r="AB575" s="44" t="str">
        <f t="shared" si="52"/>
        <v>572M</v>
      </c>
      <c r="AC575" s="45">
        <f>_xll.qlCalendarAdvance(calendar,$AC$3,AB575,,,trigger)</f>
        <v>59691</v>
      </c>
      <c r="AD575" s="45">
        <f>_xll.qlInterestRateIndexMaturity($X$9,AC575,trigger)</f>
        <v>59874</v>
      </c>
      <c r="AE575" s="49">
        <f>_xll.qlTenorBasisValue($X$17,AC575,_xll.ohTrigger(trigger,$X$24))</f>
        <v>1.8278856526629509E-4</v>
      </c>
      <c r="AF575" s="49">
        <f>_xll.qlTenorBasisForwardRate($X$17,AC575,_xll.ohTrigger(trigger,$X$24))</f>
        <v>1.1497997131215505E-2</v>
      </c>
      <c r="AG575" s="49">
        <f>_xll.qlTenorBasisForwardRate2($X$17,AC575,AD575,_xll.ohTrigger(trigger,$X$24))</f>
        <v>1.1497997131215505E-2</v>
      </c>
      <c r="AH575" s="49">
        <f>_xll.qlIndexFixing($X$9,_xll.qlInterestRateIndexFixingDate($X$9,AC575,trigger),TRUE,trigger)</f>
        <v>1.0500894493420527E-2</v>
      </c>
      <c r="AI575" s="52">
        <f t="shared" si="48"/>
        <v>9.9710263779497801</v>
      </c>
      <c r="AJ575" s="52">
        <f t="shared" si="49"/>
        <v>0.91328031948381871</v>
      </c>
      <c r="BC575" s="45">
        <f>_xll.qlCalendarAdvance(calendar,BC574,"1D",,,trigger)</f>
        <v>43091</v>
      </c>
      <c r="BD575" s="49">
        <f>_xll.qlTenorBasisForwardRate($X$17,BC575,_xll.ohTrigger(trigger,$X$24))</f>
        <v>2.4789598300755614E-3</v>
      </c>
      <c r="BE575" s="49">
        <f>_xll.qlTenorBasisForwardRate($X$17,BC575,_xll.ohTrigger(trigger,$X$24))*_xll.qlInterpolationInterpolate($AJ$1,BC575,,trigger)</f>
        <v>2.5870037133092182E-3</v>
      </c>
      <c r="BF575" s="49">
        <f>_xll.qlIndexFixing($X$9,_xll.qlInterestRateIndexFixingDate($X$9,BC575,trigger),TRUE,trigger)</f>
        <v>2.5877146192182085E-3</v>
      </c>
      <c r="BG575" s="104">
        <f t="shared" si="50"/>
        <v>1.0875478914264702</v>
      </c>
    </row>
    <row r="576" spans="27:59" x14ac:dyDescent="0.2">
      <c r="AA576" s="1">
        <f t="shared" si="51"/>
        <v>573</v>
      </c>
      <c r="AB576" s="44" t="str">
        <f t="shared" si="52"/>
        <v>573M</v>
      </c>
      <c r="AC576" s="45">
        <f>_xll.qlCalendarAdvance(calendar,$AC$3,AB576,,,trigger)</f>
        <v>59719</v>
      </c>
      <c r="AD576" s="45">
        <f>_xll.qlInterestRateIndexMaturity($X$9,AC576,trigger)</f>
        <v>59903</v>
      </c>
      <c r="AE576" s="49">
        <f>_xll.qlTenorBasisValue($X$17,AC576,_xll.ohTrigger(trigger,$X$24))</f>
        <v>1.8272772276783925E-4</v>
      </c>
      <c r="AF576" s="49">
        <f>_xll.qlTenorBasisForwardRate($X$17,AC576,_xll.ohTrigger(trigger,$X$24))</f>
        <v>1.1510537010593371E-2</v>
      </c>
      <c r="AG576" s="49">
        <f>_xll.qlTenorBasisForwardRate2($X$17,AC576,AD576,_xll.ohTrigger(trigger,$X$24))</f>
        <v>1.1510537010593371E-2</v>
      </c>
      <c r="AH576" s="49">
        <f>_xll.qlIndexFixing($X$9,_xll.qlInterestRateIndexFixingDate($X$9,AC576,trigger),TRUE,trigger)</f>
        <v>1.0506003238394367E-2</v>
      </c>
      <c r="AI576" s="52">
        <f t="shared" si="48"/>
        <v>10.045337721990046</v>
      </c>
      <c r="AJ576" s="52">
        <f t="shared" si="49"/>
        <v>0.91272920009948166</v>
      </c>
      <c r="BC576" s="45">
        <f>_xll.qlCalendarAdvance(calendar,BC575,"1D",,,trigger)</f>
        <v>43096</v>
      </c>
      <c r="BD576" s="49">
        <f>_xll.qlTenorBasisForwardRate($X$17,BC576,_xll.ohTrigger(trigger,$X$24))</f>
        <v>2.5120123773984069E-3</v>
      </c>
      <c r="BE576" s="49">
        <f>_xll.qlTenorBasisForwardRate($X$17,BC576,_xll.ohTrigger(trigger,$X$24))*_xll.qlInterpolationInterpolate($AJ$1,BC576,,trigger)</f>
        <v>2.6233926404180411E-3</v>
      </c>
      <c r="BF576" s="49">
        <f>_xll.qlIndexFixing($X$9,_xll.qlInterestRateIndexFixingDate($X$9,BC576,trigger),TRUE,trigger)</f>
        <v>2.6239152769718553E-3</v>
      </c>
      <c r="BG576" s="104">
        <f t="shared" si="50"/>
        <v>1.1190289957344839</v>
      </c>
    </row>
    <row r="577" spans="27:59" x14ac:dyDescent="0.2">
      <c r="AA577" s="1">
        <f t="shared" si="51"/>
        <v>574</v>
      </c>
      <c r="AB577" s="44" t="str">
        <f t="shared" si="52"/>
        <v>574M</v>
      </c>
      <c r="AC577" s="45">
        <f>_xll.qlCalendarAdvance(calendar,$AC$3,AB577,,,trigger)</f>
        <v>59750</v>
      </c>
      <c r="AD577" s="45">
        <f>_xll.qlInterestRateIndexMaturity($X$9,AC577,trigger)</f>
        <v>59936</v>
      </c>
      <c r="AE577" s="49">
        <f>_xll.qlTenorBasisValue($X$17,AC577,_xll.ohTrigger(trigger,$X$24))</f>
        <v>1.8266129637880922E-4</v>
      </c>
      <c r="AF577" s="49">
        <f>_xll.qlTenorBasisForwardRate($X$17,AC577,_xll.ohTrigger(trigger,$X$24))</f>
        <v>1.1525508598248004E-2</v>
      </c>
      <c r="AG577" s="49">
        <f>_xll.qlTenorBasisForwardRate2($X$17,AC577,AD577,_xll.ohTrigger(trigger,$X$24))</f>
        <v>1.1525508598248004E-2</v>
      </c>
      <c r="AH577" s="49">
        <f>_xll.qlIndexFixing($X$9,_xll.qlInterestRateIndexFixingDate($X$9,AC577,trigger),TRUE,trigger)</f>
        <v>1.0513851360766352E-2</v>
      </c>
      <c r="AI577" s="52">
        <f t="shared" si="48"/>
        <v>10.116572374816515</v>
      </c>
      <c r="AJ577" s="52">
        <f t="shared" si="49"/>
        <v>0.912224503686073</v>
      </c>
      <c r="BC577" s="45">
        <f>_xll.qlCalendarAdvance(calendar,BC576,"1D",,,trigger)</f>
        <v>43097</v>
      </c>
      <c r="BD577" s="49">
        <f>_xll.qlTenorBasisForwardRate($X$17,BC577,_xll.ohTrigger(trigger,$X$24))</f>
        <v>2.5186405901972469E-3</v>
      </c>
      <c r="BE577" s="49">
        <f>_xll.qlTenorBasisForwardRate($X$17,BC577,_xll.ohTrigger(trigger,$X$24))*_xll.qlInterpolationInterpolate($AJ$1,BC577,,trigger)</f>
        <v>2.6306949035051082E-3</v>
      </c>
      <c r="BF577" s="49">
        <f>_xll.qlIndexFixing($X$9,_xll.qlInterestRateIndexFixingDate($X$9,BC577,trigger),TRUE,trigger)</f>
        <v>2.631159665576898E-3</v>
      </c>
      <c r="BG577" s="104">
        <f t="shared" si="50"/>
        <v>1.1251907537965102</v>
      </c>
    </row>
    <row r="578" spans="27:59" x14ac:dyDescent="0.2">
      <c r="AA578" s="1">
        <f t="shared" si="51"/>
        <v>575</v>
      </c>
      <c r="AB578" s="44" t="str">
        <f t="shared" si="52"/>
        <v>575M</v>
      </c>
      <c r="AC578" s="45">
        <f>_xll.qlCalendarAdvance(calendar,$AC$3,AB578,,,trigger)</f>
        <v>59782</v>
      </c>
      <c r="AD578" s="45">
        <f>_xll.qlInterestRateIndexMaturity($X$9,AC578,trigger)</f>
        <v>59964</v>
      </c>
      <c r="AE578" s="49">
        <f>_xll.qlTenorBasisValue($X$17,AC578,_xll.ohTrigger(trigger,$X$24))</f>
        <v>1.8259374328533589E-4</v>
      </c>
      <c r="AF578" s="49">
        <f>_xll.qlTenorBasisForwardRate($X$17,AC578,_xll.ohTrigger(trigger,$X$24))</f>
        <v>1.1539085650593231E-2</v>
      </c>
      <c r="AG578" s="49">
        <f>_xll.qlTenorBasisForwardRate2($X$17,AC578,AD578,_xll.ohTrigger(trigger,$X$24))</f>
        <v>1.1539085650593231E-2</v>
      </c>
      <c r="AH578" s="49">
        <f>_xll.qlIndexFixing($X$9,_xll.qlInterestRateIndexFixingDate($X$9,AC578,trigger),TRUE,trigger)</f>
        <v>1.0521999501036531E-2</v>
      </c>
      <c r="AI578" s="52">
        <f t="shared" si="48"/>
        <v>10.170861495567006</v>
      </c>
      <c r="AJ578" s="52">
        <f t="shared" si="49"/>
        <v>0.91185730131880838</v>
      </c>
      <c r="BC578" s="45">
        <f>_xll.qlCalendarAdvance(calendar,BC577,"1D",,,trigger)</f>
        <v>43098</v>
      </c>
      <c r="BD578" s="49">
        <f>_xll.qlTenorBasisForwardRate($X$17,BC578,_xll.ohTrigger(trigger,$X$24))</f>
        <v>2.5252747070008447E-3</v>
      </c>
      <c r="BE578" s="49">
        <f>_xll.qlTenorBasisForwardRate($X$17,BC578,_xll.ohTrigger(trigger,$X$24))*_xll.qlInterpolationInterpolate($AJ$1,BC578,,trigger)</f>
        <v>2.6380053350714013E-3</v>
      </c>
      <c r="BF578" s="49">
        <f>_xll.qlIndexFixing($X$9,_xll.qlInterestRateIndexFixingDate($X$9,BC578,trigger),TRUE,trigger)</f>
        <v>2.6384054732358259E-3</v>
      </c>
      <c r="BG578" s="104">
        <f t="shared" si="50"/>
        <v>1.1313076623498119</v>
      </c>
    </row>
    <row r="579" spans="27:59" x14ac:dyDescent="0.2">
      <c r="AA579" s="1">
        <f t="shared" si="51"/>
        <v>576</v>
      </c>
      <c r="AB579" s="44" t="str">
        <f t="shared" si="52"/>
        <v>576M</v>
      </c>
      <c r="AC579" s="45">
        <f>_xll.qlCalendarAdvance(calendar,$AC$3,AB579,,,trigger)</f>
        <v>59811</v>
      </c>
      <c r="AD579" s="45">
        <f>_xll.qlInterestRateIndexMaturity($X$9,AC579,trigger)</f>
        <v>59994</v>
      </c>
      <c r="AE579" s="49">
        <f>_xll.qlTenorBasisValue($X$17,AC579,_xll.ohTrigger(trigger,$X$24))</f>
        <v>1.8253340223537505E-4</v>
      </c>
      <c r="AF579" s="49">
        <f>_xll.qlTenorBasisForwardRate($X$17,AC579,_xll.ohTrigger(trigger,$X$24))</f>
        <v>1.1554053685237963E-2</v>
      </c>
      <c r="AG579" s="49">
        <f>_xll.qlTenorBasisForwardRate2($X$17,AC579,AD579,_xll.ohTrigger(trigger,$X$24))</f>
        <v>1.1554053685237963E-2</v>
      </c>
      <c r="AH579" s="49">
        <f>_xll.qlIndexFixing($X$9,_xll.qlInterestRateIndexFixingDate($X$9,AC579,trigger),TRUE,trigger)</f>
        <v>1.0532688046173225E-2</v>
      </c>
      <c r="AI579" s="52">
        <f t="shared" si="48"/>
        <v>10.213656390647383</v>
      </c>
      <c r="AJ579" s="52">
        <f t="shared" si="49"/>
        <v>0.91160109976209591</v>
      </c>
      <c r="BC579" s="45">
        <f>_xll.qlCalendarAdvance(calendar,BC578,"1D",,,trigger)</f>
        <v>43102</v>
      </c>
      <c r="BD579" s="49">
        <f>_xll.qlTenorBasisForwardRate($X$17,BC579,_xll.ohTrigger(trigger,$X$24))</f>
        <v>2.54844255990712E-3</v>
      </c>
      <c r="BE579" s="49">
        <f>_xll.qlTenorBasisForwardRate($X$17,BC579,_xll.ohTrigger(trigger,$X$24))*_xll.qlInterpolationInterpolate($AJ$1,BC579,,trigger)</f>
        <v>2.6637460620716168E-3</v>
      </c>
      <c r="BF579" s="49">
        <f>_xll.qlIndexFixing($X$9,_xll.qlInterestRateIndexFixingDate($X$9,BC579,trigger),TRUE,trigger)</f>
        <v>2.6637460620716168E-3</v>
      </c>
      <c r="BG579" s="104">
        <f t="shared" si="50"/>
        <v>1.1530350216449681</v>
      </c>
    </row>
    <row r="580" spans="27:59" x14ac:dyDescent="0.2">
      <c r="AA580" s="1">
        <f t="shared" si="51"/>
        <v>577</v>
      </c>
      <c r="AB580" s="44" t="str">
        <f t="shared" si="52"/>
        <v>577M</v>
      </c>
      <c r="AC580" s="45">
        <f>_xll.qlCalendarAdvance(calendar,$AC$3,AB580,,,trigger)</f>
        <v>59842</v>
      </c>
      <c r="AD580" s="45">
        <f>_xll.qlInterestRateIndexMaturity($X$9,AC580,trigger)</f>
        <v>60024</v>
      </c>
      <c r="AE580" s="49">
        <f>_xll.qlTenorBasisValue($X$17,AC580,_xll.ohTrigger(trigger,$X$24))</f>
        <v>1.8246981077194724E-4</v>
      </c>
      <c r="AF580" s="49">
        <f>_xll.qlTenorBasisForwardRate($X$17,AC580,_xll.ohTrigger(trigger,$X$24))</f>
        <v>1.1569809448273285E-2</v>
      </c>
      <c r="AG580" s="49">
        <f>_xll.qlTenorBasisForwardRate2($X$17,AC580,AD580,_xll.ohTrigger(trigger,$X$24))</f>
        <v>1.1569809448273285E-2</v>
      </c>
      <c r="AH580" s="49">
        <f>_xll.qlIndexFixing($X$9,_xll.qlInterestRateIndexFixingDate($X$9,AC580,trigger),TRUE,trigger)</f>
        <v>1.0545206642760459E-2</v>
      </c>
      <c r="AI580" s="52">
        <f t="shared" ref="AI580:AI643" si="53">(AF580-AH580)*10000</f>
        <v>10.24602805512826</v>
      </c>
      <c r="AJ580" s="52">
        <f t="shared" ref="AJ580:AJ643" si="54">AH580/AG580</f>
        <v>0.91144168708277729</v>
      </c>
      <c r="BC580" s="45">
        <f>_xll.qlCalendarAdvance(calendar,BC579,"1D",,,trigger)</f>
        <v>43103</v>
      </c>
      <c r="BD580" s="49">
        <f>_xll.qlTenorBasisForwardRate($X$17,BC580,_xll.ohTrigger(trigger,$X$24))</f>
        <v>2.555103194797161E-3</v>
      </c>
      <c r="BE580" s="49">
        <f>_xll.qlTenorBasisForwardRate($X$17,BC580,_xll.ohTrigger(trigger,$X$24))*_xll.qlInterpolationInterpolate($AJ$1,BC580,,trigger)</f>
        <v>2.6709105754098308E-3</v>
      </c>
      <c r="BF580" s="49">
        <f>_xll.qlIndexFixing($X$9,_xll.qlInterestRateIndexFixingDate($X$9,BC580,trigger),TRUE,trigger)</f>
        <v>2.6709982018884647E-3</v>
      </c>
      <c r="BG580" s="104">
        <f t="shared" ref="BG580:BG643" si="55">(BF580-BD580)*10000</f>
        <v>1.1589500709130365</v>
      </c>
    </row>
    <row r="581" spans="27:59" x14ac:dyDescent="0.2">
      <c r="AA581" s="1">
        <f t="shared" si="51"/>
        <v>578</v>
      </c>
      <c r="AB581" s="44" t="str">
        <f t="shared" si="52"/>
        <v>578M</v>
      </c>
      <c r="AC581" s="45">
        <f>_xll.qlCalendarAdvance(calendar,$AC$3,AB581,,,trigger)</f>
        <v>59873</v>
      </c>
      <c r="AD581" s="45">
        <f>_xll.qlInterestRateIndexMaturity($X$9,AC581,trigger)</f>
        <v>60056</v>
      </c>
      <c r="AE581" s="49">
        <f>_xll.qlTenorBasisValue($X$17,AC581,_xll.ohTrigger(trigger,$X$24))</f>
        <v>1.8240714749463482E-4</v>
      </c>
      <c r="AF581" s="49">
        <f>_xll.qlTenorBasisForwardRate($X$17,AC581,_xll.ohTrigger(trigger,$X$24))</f>
        <v>1.1587207343475073E-2</v>
      </c>
      <c r="AG581" s="49">
        <f>_xll.qlTenorBasisForwardRate2($X$17,AC581,AD581,_xll.ohTrigger(trigger,$X$24))</f>
        <v>1.1587207343475073E-2</v>
      </c>
      <c r="AH581" s="49">
        <f>_xll.qlIndexFixing($X$9,_xll.qlInterestRateIndexFixingDate($X$9,AC581,trigger),TRUE,trigger)</f>
        <v>1.0560478158257548E-2</v>
      </c>
      <c r="AI581" s="52">
        <f t="shared" si="53"/>
        <v>10.267291852175259</v>
      </c>
      <c r="AJ581" s="52">
        <f t="shared" si="54"/>
        <v>0.91139114414866396</v>
      </c>
      <c r="BC581" s="45">
        <f>_xll.qlCalendarAdvance(calendar,BC580,"1D",,,trigger)</f>
        <v>43104</v>
      </c>
      <c r="BD581" s="49">
        <f>_xll.qlTenorBasisForwardRate($X$17,BC581,_xll.ohTrigger(trigger,$X$24))</f>
        <v>2.5617697403412677E-3</v>
      </c>
      <c r="BE581" s="49">
        <f>_xll.qlTenorBasisForwardRate($X$17,BC581,_xll.ohTrigger(trigger,$X$24))*_xll.qlInterpolationInterpolate($AJ$1,BC581,,trigger)</f>
        <v>2.6780823236221335E-3</v>
      </c>
      <c r="BF581" s="49">
        <f>_xll.qlIndexFixing($X$9,_xll.qlInterestRateIndexFixingDate($X$9,BC581,trigger),TRUE,trigger)</f>
        <v>2.6782517606878135E-3</v>
      </c>
      <c r="BG581" s="104">
        <f t="shared" si="55"/>
        <v>1.1648202034654584</v>
      </c>
    </row>
    <row r="582" spans="27:59" x14ac:dyDescent="0.2">
      <c r="AA582" s="1">
        <f t="shared" ref="AA582:AA645" si="56">AA581+1</f>
        <v>579</v>
      </c>
      <c r="AB582" s="44" t="str">
        <f t="shared" ref="AB582:AB645" si="57">AA582&amp;"M"</f>
        <v>579M</v>
      </c>
      <c r="AC582" s="45">
        <f>_xll.qlCalendarAdvance(calendar,$AC$3,AB582,,,trigger)</f>
        <v>59903</v>
      </c>
      <c r="AD582" s="45">
        <f>_xll.qlInterestRateIndexMaturity($X$9,AC582,trigger)</f>
        <v>60085</v>
      </c>
      <c r="AE582" s="49">
        <f>_xll.qlTenorBasisValue($X$17,AC582,_xll.ohTrigger(trigger,$X$24))</f>
        <v>1.8234737681890325E-4</v>
      </c>
      <c r="AF582" s="49">
        <f>_xll.qlTenorBasisForwardRate($X$17,AC582,_xll.ohTrigger(trigger,$X$24))</f>
        <v>1.1603786693027723E-2</v>
      </c>
      <c r="AG582" s="49">
        <f>_xll.qlTenorBasisForwardRate2($X$17,AC582,AD582,_xll.ohTrigger(trigger,$X$24))</f>
        <v>1.1603786693027723E-2</v>
      </c>
      <c r="AH582" s="49">
        <f>_xll.qlIndexFixing($X$9,_xll.qlInterestRateIndexFixingDate($X$9,AC582,trigger),TRUE,trigger)</f>
        <v>1.0576233531037529E-2</v>
      </c>
      <c r="AI582" s="52">
        <f t="shared" si="53"/>
        <v>10.275531619901944</v>
      </c>
      <c r="AJ582" s="52">
        <f t="shared" si="54"/>
        <v>0.91144673810596566</v>
      </c>
      <c r="BC582" s="45">
        <f>_xll.qlCalendarAdvance(calendar,BC581,"1D",,,trigger)</f>
        <v>43105</v>
      </c>
      <c r="BD582" s="49">
        <f>_xll.qlTenorBasisForwardRate($X$17,BC582,_xll.ohTrigger(trigger,$X$24))</f>
        <v>2.5684421977742533E-3</v>
      </c>
      <c r="BE582" s="49">
        <f>_xll.qlTenorBasisForwardRate($X$17,BC582,_xll.ohTrigger(trigger,$X$24))*_xll.qlInterpolationInterpolate($AJ$1,BC582,,trigger)</f>
        <v>2.6852613094049552E-3</v>
      </c>
      <c r="BF582" s="49">
        <f>_xll.qlIndexFixing($X$9,_xll.qlInterestRateIndexFixingDate($X$9,BC582,trigger),TRUE,trigger)</f>
        <v>2.6855067384842367E-3</v>
      </c>
      <c r="BG582" s="104">
        <f t="shared" si="55"/>
        <v>1.1706454070998336</v>
      </c>
    </row>
    <row r="583" spans="27:59" x14ac:dyDescent="0.2">
      <c r="AA583" s="1">
        <f t="shared" si="56"/>
        <v>580</v>
      </c>
      <c r="AB583" s="44" t="str">
        <f t="shared" si="57"/>
        <v>580M</v>
      </c>
      <c r="AC583" s="45">
        <f>_xll.qlCalendarAdvance(calendar,$AC$3,AB583,,,trigger)</f>
        <v>59936</v>
      </c>
      <c r="AD583" s="45">
        <f>_xll.qlInterestRateIndexMaturity($X$9,AC583,trigger)</f>
        <v>60118</v>
      </c>
      <c r="AE583" s="49">
        <f>_xll.qlTenorBasisValue($X$17,AC583,_xll.ohTrigger(trigger,$X$24))</f>
        <v>1.8228260445938405E-4</v>
      </c>
      <c r="AF583" s="49">
        <f>_xll.qlTenorBasisForwardRate($X$17,AC583,_xll.ohTrigger(trigger,$X$24))</f>
        <v>1.162331995599571E-2</v>
      </c>
      <c r="AG583" s="49">
        <f>_xll.qlTenorBasisForwardRate2($X$17,AC583,AD583,_xll.ohTrigger(trigger,$X$24))</f>
        <v>1.162331995599571E-2</v>
      </c>
      <c r="AH583" s="49">
        <f>_xll.qlIndexFixing($X$9,_xll.qlInterestRateIndexFixingDate($X$9,AC583,trigger),TRUE,trigger)</f>
        <v>1.0596142526212621E-2</v>
      </c>
      <c r="AI583" s="52">
        <f t="shared" si="53"/>
        <v>10.271774297830882</v>
      </c>
      <c r="AJ583" s="52">
        <f t="shared" si="54"/>
        <v>0.91162787967019399</v>
      </c>
      <c r="BC583" s="45">
        <f>_xll.qlCalendarAdvance(calendar,BC582,"1D",,,trigger)</f>
        <v>43108</v>
      </c>
      <c r="BD583" s="49">
        <f>_xll.qlTenorBasisForwardRate($X$17,BC583,_xll.ohTrigger(trigger,$X$24))</f>
        <v>2.5919408673933655E-3</v>
      </c>
      <c r="BE583" s="49">
        <f>_xll.qlTenorBasisForwardRate($X$17,BC583,_xll.ohTrigger(trigger,$X$24))*_xll.qlInterpolationInterpolate($AJ$1,BC583,,trigger)</f>
        <v>2.7104450762789512E-3</v>
      </c>
      <c r="BF583" s="49">
        <f>_xll.qlIndexFixing($X$9,_xll.qlInterestRateIndexFixingDate($X$9,BC583,trigger),TRUE,trigger)</f>
        <v>2.7109416011777418E-3</v>
      </c>
      <c r="BG583" s="104">
        <f t="shared" si="55"/>
        <v>1.1900073378437632</v>
      </c>
    </row>
    <row r="584" spans="27:59" x14ac:dyDescent="0.2">
      <c r="AA584" s="1">
        <f t="shared" si="56"/>
        <v>581</v>
      </c>
      <c r="AB584" s="44" t="str">
        <f t="shared" si="57"/>
        <v>581M</v>
      </c>
      <c r="AC584" s="45">
        <f>_xll.qlCalendarAdvance(calendar,$AC$3,AB584,,,trigger)</f>
        <v>59964</v>
      </c>
      <c r="AD584" s="45">
        <f>_xll.qlInterestRateIndexMaturity($X$9,AC584,trigger)</f>
        <v>60148</v>
      </c>
      <c r="AE584" s="49">
        <f>_xll.qlTenorBasisValue($X$17,AC584,_xll.ohTrigger(trigger,$X$24))</f>
        <v>1.8222843615386884E-4</v>
      </c>
      <c r="AF584" s="49">
        <f>_xll.qlTenorBasisForwardRate($X$17,AC584,_xll.ohTrigger(trigger,$X$24))</f>
        <v>1.1641551722493164E-2</v>
      </c>
      <c r="AG584" s="49">
        <f>_xll.qlTenorBasisForwardRate2($X$17,AC584,AD584,_xll.ohTrigger(trigger,$X$24))</f>
        <v>1.1641551722493164E-2</v>
      </c>
      <c r="AH584" s="49">
        <f>_xll.qlIndexFixing($X$9,_xll.qlInterestRateIndexFixingDate($X$9,AC584,trigger),TRUE,trigger)</f>
        <v>1.0615823003900975E-2</v>
      </c>
      <c r="AI584" s="52">
        <f t="shared" si="53"/>
        <v>10.257287185921893</v>
      </c>
      <c r="AJ584" s="52">
        <f t="shared" si="54"/>
        <v>0.91189072186911879</v>
      </c>
      <c r="BC584" s="45">
        <f>_xll.qlCalendarAdvance(calendar,BC583,"1D",,,trigger)</f>
        <v>43109</v>
      </c>
      <c r="BD584" s="49">
        <f>_xll.qlTenorBasisForwardRate($X$17,BC584,_xll.ohTrigger(trigger,$X$24))</f>
        <v>2.59519117103914E-3</v>
      </c>
      <c r="BE584" s="49">
        <f>_xll.qlTenorBasisForwardRate($X$17,BC584,_xll.ohTrigger(trigger,$X$24))*_xll.qlInterpolationInterpolate($AJ$1,BC584,,trigger)</f>
        <v>2.7140496821292052E-3</v>
      </c>
      <c r="BF584" s="49">
        <f>_xll.qlIndexFixing($X$9,_xll.qlInterestRateIndexFixingDate($X$9,BC584,trigger),TRUE,trigger)</f>
        <v>2.7145408399511443E-3</v>
      </c>
      <c r="BG584" s="104">
        <f t="shared" si="55"/>
        <v>1.1934966891200427</v>
      </c>
    </row>
    <row r="585" spans="27:59" x14ac:dyDescent="0.2">
      <c r="AA585" s="1">
        <f t="shared" si="56"/>
        <v>582</v>
      </c>
      <c r="AB585" s="44" t="str">
        <f t="shared" si="57"/>
        <v>582M</v>
      </c>
      <c r="AC585" s="45">
        <f>_xll.qlCalendarAdvance(calendar,$AC$3,AB585,,,trigger)</f>
        <v>59994</v>
      </c>
      <c r="AD585" s="45">
        <f>_xll.qlInterestRateIndexMaturity($X$9,AC585,trigger)</f>
        <v>60177</v>
      </c>
      <c r="AE585" s="49">
        <f>_xll.qlTenorBasisValue($X$17,AC585,_xll.ohTrigger(trigger,$X$24))</f>
        <v>1.8217119222698009E-4</v>
      </c>
      <c r="AF585" s="49">
        <f>_xll.qlTenorBasisForwardRate($X$17,AC585,_xll.ohTrigger(trigger,$X$24))</f>
        <v>1.1660134981065528E-2</v>
      </c>
      <c r="AG585" s="49">
        <f>_xll.qlTenorBasisForwardRate2($X$17,AC585,AD585,_xll.ohTrigger(trigger,$X$24))</f>
        <v>1.1660134981065528E-2</v>
      </c>
      <c r="AH585" s="49">
        <f>_xll.qlIndexFixing($X$9,_xll.qlInterestRateIndexFixingDate($X$9,AC585,trigger),TRUE,trigger)</f>
        <v>1.0637014126751143E-2</v>
      </c>
      <c r="AI585" s="52">
        <f t="shared" si="53"/>
        <v>10.231208543143854</v>
      </c>
      <c r="AJ585" s="52">
        <f t="shared" si="54"/>
        <v>0.91225480185471308</v>
      </c>
      <c r="BC585" s="45">
        <f>_xll.qlCalendarAdvance(calendar,BC584,"1D",,,trigger)</f>
        <v>43110</v>
      </c>
      <c r="BD585" s="49">
        <f>_xll.qlTenorBasisForwardRate($X$17,BC585,_xll.ohTrigger(trigger,$X$24))</f>
        <v>2.6018932063910242E-3</v>
      </c>
      <c r="BE585" s="49">
        <f>_xll.qlTenorBasisForwardRate($X$17,BC585,_xll.ohTrigger(trigger,$X$24))*_xll.qlInterpolationInterpolate($AJ$1,BC585,,trigger)</f>
        <v>2.7212648961748658E-3</v>
      </c>
      <c r="BF585" s="49">
        <f>_xll.qlIndexFixing($X$9,_xll.qlInterestRateIndexFixingDate($X$9,BC585,trigger),TRUE,trigger)</f>
        <v>2.721802912964799E-3</v>
      </c>
      <c r="BG585" s="104">
        <f t="shared" si="55"/>
        <v>1.1990970657377482</v>
      </c>
    </row>
    <row r="586" spans="27:59" x14ac:dyDescent="0.2">
      <c r="AA586" s="1">
        <f t="shared" si="56"/>
        <v>583</v>
      </c>
      <c r="AB586" s="44" t="str">
        <f t="shared" si="57"/>
        <v>583M</v>
      </c>
      <c r="AC586" s="45">
        <f>_xll.qlCalendarAdvance(calendar,$AC$3,AB586,,,trigger)</f>
        <v>60024</v>
      </c>
      <c r="AD586" s="45">
        <f>_xll.qlInterestRateIndexMaturity($X$9,AC586,trigger)</f>
        <v>60209</v>
      </c>
      <c r="AE586" s="49">
        <f>_xll.qlTenorBasisValue($X$17,AC586,_xll.ohTrigger(trigger,$X$24))</f>
        <v>1.8211475803916869E-4</v>
      </c>
      <c r="AF586" s="49">
        <f>_xll.qlTenorBasisForwardRate($X$17,AC586,_xll.ohTrigger(trigger,$X$24))</f>
        <v>1.1680970155488525E-2</v>
      </c>
      <c r="AG586" s="49">
        <f>_xll.qlTenorBasisForwardRate2($X$17,AC586,AD586,_xll.ohTrigger(trigger,$X$24))</f>
        <v>1.1680970155488525E-2</v>
      </c>
      <c r="AH586" s="49">
        <f>_xll.qlIndexFixing($X$9,_xll.qlInterestRateIndexFixingDate($X$9,AC586,trigger),TRUE,trigger)</f>
        <v>1.0661745276300184E-2</v>
      </c>
      <c r="AI586" s="52">
        <f t="shared" si="53"/>
        <v>10.19224879188341</v>
      </c>
      <c r="AJ586" s="52">
        <f t="shared" si="54"/>
        <v>0.91274484348293283</v>
      </c>
      <c r="BC586" s="45">
        <f>_xll.qlCalendarAdvance(calendar,BC585,"1D",,,trigger)</f>
        <v>43111</v>
      </c>
      <c r="BD586" s="49">
        <f>_xll.qlTenorBasisForwardRate($X$17,BC586,_xll.ohTrigger(trigger,$X$24))</f>
        <v>2.6086011610159361E-3</v>
      </c>
      <c r="BE586" s="49">
        <f>_xll.qlTenorBasisForwardRate($X$17,BC586,_xll.ohTrigger(trigger,$X$24))*_xll.qlInterpolationInterpolate($AJ$1,BC586,,trigger)</f>
        <v>2.728487363951964E-3</v>
      </c>
      <c r="BF586" s="49">
        <f>_xll.qlIndexFixing($X$9,_xll.qlInterestRateIndexFixingDate($X$9,BC586,trigger),TRUE,trigger)</f>
        <v>2.7290664050673881E-3</v>
      </c>
      <c r="BG586" s="104">
        <f t="shared" si="55"/>
        <v>1.2046524405145194</v>
      </c>
    </row>
    <row r="587" spans="27:59" x14ac:dyDescent="0.2">
      <c r="AA587" s="1">
        <f t="shared" si="56"/>
        <v>584</v>
      </c>
      <c r="AB587" s="44" t="str">
        <f t="shared" si="57"/>
        <v>584M</v>
      </c>
      <c r="AC587" s="45">
        <f>_xll.qlCalendarAdvance(calendar,$AC$3,AB587,,,trigger)</f>
        <v>60055</v>
      </c>
      <c r="AD587" s="45">
        <f>_xll.qlInterestRateIndexMaturity($X$9,AC587,trigger)</f>
        <v>60238</v>
      </c>
      <c r="AE587" s="49">
        <f>_xll.qlTenorBasisValue($X$17,AC587,_xll.ohTrigger(trigger,$X$24))</f>
        <v>1.8205728141909892E-4</v>
      </c>
      <c r="AF587" s="49">
        <f>_xll.qlTenorBasisForwardRate($X$17,AC587,_xll.ohTrigger(trigger,$X$24))</f>
        <v>1.1701023860033247E-2</v>
      </c>
      <c r="AG587" s="49">
        <f>_xll.qlTenorBasisForwardRate2($X$17,AC587,AD587,_xll.ohTrigger(trigger,$X$24))</f>
        <v>1.1701023860033247E-2</v>
      </c>
      <c r="AH587" s="49">
        <f>_xll.qlIndexFixing($X$9,_xll.qlInterestRateIndexFixingDate($X$9,AC587,trigger),TRUE,trigger)</f>
        <v>1.0686780177532676E-2</v>
      </c>
      <c r="AI587" s="52">
        <f t="shared" si="53"/>
        <v>10.142436825005714</v>
      </c>
      <c r="AJ587" s="52">
        <f t="shared" si="54"/>
        <v>0.91332009107639833</v>
      </c>
      <c r="BC587" s="45">
        <f>_xll.qlCalendarAdvance(calendar,BC586,"1D",,,trigger)</f>
        <v>43112</v>
      </c>
      <c r="BD587" s="49">
        <f>_xll.qlTenorBasisForwardRate($X$17,BC587,_xll.ohTrigger(trigger,$X$24))</f>
        <v>2.6153150361411812E-3</v>
      </c>
      <c r="BE587" s="49">
        <f>_xll.qlTenorBasisForwardRate($X$17,BC587,_xll.ohTrigger(trigger,$X$24))*_xll.qlInterpolationInterpolate($AJ$1,BC587,,trigger)</f>
        <v>2.73571708815181E-3</v>
      </c>
      <c r="BF587" s="49">
        <f>_xll.qlIndexFixing($X$9,_xll.qlInterestRateIndexFixingDate($X$9,BC587,trigger),TRUE,trigger)</f>
        <v>2.7363313162752528E-3</v>
      </c>
      <c r="BG587" s="104">
        <f t="shared" si="55"/>
        <v>1.210162801340716</v>
      </c>
    </row>
    <row r="588" spans="27:59" x14ac:dyDescent="0.2">
      <c r="AA588" s="1">
        <f t="shared" si="56"/>
        <v>585</v>
      </c>
      <c r="AB588" s="44" t="str">
        <f t="shared" si="57"/>
        <v>585M</v>
      </c>
      <c r="AC588" s="45">
        <f>_xll.qlCalendarAdvance(calendar,$AC$3,AB588,,,trigger)</f>
        <v>60085</v>
      </c>
      <c r="AD588" s="45">
        <f>_xll.qlInterestRateIndexMaturity($X$9,AC588,trigger)</f>
        <v>60269</v>
      </c>
      <c r="AE588" s="49">
        <f>_xll.qlTenorBasisValue($X$17,AC588,_xll.ohTrigger(trigger,$X$24))</f>
        <v>1.8200245911240484E-4</v>
      </c>
      <c r="AF588" s="49">
        <f>_xll.qlTenorBasisForwardRate($X$17,AC588,_xll.ohTrigger(trigger,$X$24))</f>
        <v>1.1722706760154944E-2</v>
      </c>
      <c r="AG588" s="49">
        <f>_xll.qlTenorBasisForwardRate2($X$17,AC588,AD588,_xll.ohTrigger(trigger,$X$24))</f>
        <v>1.1722706760154944E-2</v>
      </c>
      <c r="AH588" s="49">
        <f>_xll.qlIndexFixing($X$9,_xll.qlInterestRateIndexFixingDate($X$9,AC588,trigger),TRUE,trigger)</f>
        <v>1.0714664204473043E-2</v>
      </c>
      <c r="AI588" s="52">
        <f t="shared" si="53"/>
        <v>10.080425556819005</v>
      </c>
      <c r="AJ588" s="52">
        <f t="shared" si="54"/>
        <v>0.91400940275089015</v>
      </c>
      <c r="BC588" s="45">
        <f>_xll.qlCalendarAdvance(calendar,BC587,"1D",,,trigger)</f>
        <v>43115</v>
      </c>
      <c r="BD588" s="49">
        <f>_xll.qlTenorBasisForwardRate($X$17,BC588,_xll.ohTrigger(trigger,$X$24))</f>
        <v>2.6389592023783643E-3</v>
      </c>
      <c r="BE588" s="49">
        <f>_xll.qlTenorBasisForwardRate($X$17,BC588,_xll.ohTrigger(trigger,$X$24))*_xll.qlInterpolationInterpolate($AJ$1,BC588,,trigger)</f>
        <v>2.7610772677766236E-3</v>
      </c>
      <c r="BF588" s="49">
        <f>_xll.qlIndexFixing($X$9,_xll.qlInterestRateIndexFixingDate($X$9,BC588,trigger),TRUE,trigger)</f>
        <v>2.7618013336077126E-3</v>
      </c>
      <c r="BG588" s="104">
        <f t="shared" si="55"/>
        <v>1.2284213122934831</v>
      </c>
    </row>
    <row r="589" spans="27:59" x14ac:dyDescent="0.2">
      <c r="AA589" s="1">
        <f t="shared" si="56"/>
        <v>586</v>
      </c>
      <c r="AB589" s="44" t="str">
        <f t="shared" si="57"/>
        <v>586M</v>
      </c>
      <c r="AC589" s="45">
        <f>_xll.qlCalendarAdvance(calendar,$AC$3,AB589,,,trigger)</f>
        <v>60118</v>
      </c>
      <c r="AD589" s="45">
        <f>_xll.qlInterestRateIndexMaturity($X$9,AC589,trigger)</f>
        <v>60302</v>
      </c>
      <c r="AE589" s="49">
        <f>_xll.qlTenorBasisValue($X$17,AC589,_xll.ohTrigger(trigger,$X$24))</f>
        <v>1.819430504706237E-4</v>
      </c>
      <c r="AF589" s="49">
        <f>_xll.qlTenorBasisForwardRate($X$17,AC589,_xll.ohTrigger(trigger,$X$24))</f>
        <v>1.1746727734672249E-2</v>
      </c>
      <c r="AG589" s="49">
        <f>_xll.qlTenorBasisForwardRate2($X$17,AC589,AD589,_xll.ohTrigger(trigger,$X$24))</f>
        <v>1.1746727734672249E-2</v>
      </c>
      <c r="AH589" s="49">
        <f>_xll.qlIndexFixing($X$9,_xll.qlInterestRateIndexFixingDate($X$9,AC589,trigger),TRUE,trigger)</f>
        <v>1.0746740088241252E-2</v>
      </c>
      <c r="AI589" s="52">
        <f t="shared" si="53"/>
        <v>9.9998764643099634</v>
      </c>
      <c r="AJ589" s="52">
        <f t="shared" si="54"/>
        <v>0.91487096074599727</v>
      </c>
      <c r="BC589" s="45">
        <f>_xll.qlCalendarAdvance(calendar,BC588,"1D",,,trigger)</f>
        <v>43116</v>
      </c>
      <c r="BD589" s="49">
        <f>_xll.qlTenorBasisForwardRate($X$17,BC589,_xll.ohTrigger(trigger,$X$24))</f>
        <v>2.6422297661717292E-3</v>
      </c>
      <c r="BE589" s="49">
        <f>_xll.qlTenorBasisForwardRate($X$17,BC589,_xll.ohTrigger(trigger,$X$24))*_xll.qlInterpolationInterpolate($AJ$1,BC589,,trigger)</f>
        <v>2.7647086029976976E-3</v>
      </c>
      <c r="BF589" s="49">
        <f>_xll.qlIndexFixing($X$9,_xll.qlInterestRateIndexFixingDate($X$9,BC589,trigger),TRUE,trigger)</f>
        <v>2.765405152458893E-3</v>
      </c>
      <c r="BG589" s="104">
        <f t="shared" si="55"/>
        <v>1.2317538628716382</v>
      </c>
    </row>
    <row r="590" spans="27:59" x14ac:dyDescent="0.2">
      <c r="AA590" s="1">
        <f t="shared" si="56"/>
        <v>587</v>
      </c>
      <c r="AB590" s="44" t="str">
        <f t="shared" si="57"/>
        <v>587M</v>
      </c>
      <c r="AC590" s="45">
        <f>_xll.qlCalendarAdvance(calendar,$AC$3,AB590,,,trigger)</f>
        <v>60147</v>
      </c>
      <c r="AD590" s="45">
        <f>_xll.qlInterestRateIndexMaturity($X$9,AC590,trigger)</f>
        <v>60328</v>
      </c>
      <c r="AE590" s="49">
        <f>_xll.qlTenorBasisValue($X$17,AC590,_xll.ohTrigger(trigger,$X$24))</f>
        <v>1.8189160665068045E-4</v>
      </c>
      <c r="AF590" s="49">
        <f>_xll.qlTenorBasisForwardRate($X$17,AC590,_xll.ohTrigger(trigger,$X$24))</f>
        <v>1.1766753586776691E-2</v>
      </c>
      <c r="AG590" s="49">
        <f>_xll.qlTenorBasisForwardRate2($X$17,AC590,AD590,_xll.ohTrigger(trigger,$X$24))</f>
        <v>1.1766753586776691E-2</v>
      </c>
      <c r="AH590" s="49">
        <f>_xll.qlIndexFixing($X$9,_xll.qlInterestRateIndexFixingDate($X$9,AC590,trigger),TRUE,trigger)</f>
        <v>1.0774571299349976E-2</v>
      </c>
      <c r="AI590" s="52">
        <f t="shared" si="53"/>
        <v>9.9218228742671553</v>
      </c>
      <c r="AJ590" s="52">
        <f t="shared" si="54"/>
        <v>0.91567918201824883</v>
      </c>
      <c r="BC590" s="45">
        <f>_xll.qlCalendarAdvance(calendar,BC589,"1D",,,trigger)</f>
        <v>43117</v>
      </c>
      <c r="BD590" s="49">
        <f>_xll.qlTenorBasisForwardRate($X$17,BC590,_xll.ohTrigger(trigger,$X$24))</f>
        <v>2.6489732621861411E-3</v>
      </c>
      <c r="BE590" s="49">
        <f>_xll.qlTenorBasisForwardRate($X$17,BC590,_xll.ohTrigger(trigger,$X$24))*_xll.qlInterpolationInterpolate($AJ$1,BC590,,trigger)</f>
        <v>2.7719746496714446E-3</v>
      </c>
      <c r="BF590" s="49">
        <f>_xll.qlIndexFixing($X$9,_xll.qlInterestRateIndexFixingDate($X$9,BC590,trigger),TRUE,trigger)</f>
        <v>2.7726771594201349E-3</v>
      </c>
      <c r="BG590" s="104">
        <f t="shared" si="55"/>
        <v>1.2370389723399389</v>
      </c>
    </row>
    <row r="591" spans="27:59" x14ac:dyDescent="0.2">
      <c r="AA591" s="1">
        <f t="shared" si="56"/>
        <v>588</v>
      </c>
      <c r="AB591" s="44" t="str">
        <f t="shared" si="57"/>
        <v>588M</v>
      </c>
      <c r="AC591" s="45">
        <f>_xll.qlCalendarAdvance(calendar,$AC$3,AB591,,,trigger)</f>
        <v>60177</v>
      </c>
      <c r="AD591" s="45">
        <f>_xll.qlInterestRateIndexMaturity($X$9,AC591,trigger)</f>
        <v>60359</v>
      </c>
      <c r="AE591" s="49">
        <f>_xll.qlTenorBasisValue($X$17,AC591,_xll.ohTrigger(trigger,$X$24))</f>
        <v>1.8183913007747512E-4</v>
      </c>
      <c r="AF591" s="49">
        <f>_xll.qlTenorBasisForwardRate($X$17,AC591,_xll.ohTrigger(trigger,$X$24))</f>
        <v>1.1790499033173536E-2</v>
      </c>
      <c r="AG591" s="49">
        <f>_xll.qlTenorBasisForwardRate2($X$17,AC591,AD591,_xll.ohTrigger(trigger,$X$24))</f>
        <v>1.1790499033173536E-2</v>
      </c>
      <c r="AH591" s="49">
        <f>_xll.qlIndexFixing($X$9,_xll.qlInterestRateIndexFixingDate($X$9,AC591,trigger),TRUE,trigger)</f>
        <v>1.0808047711542925E-2</v>
      </c>
      <c r="AI591" s="52">
        <f t="shared" si="53"/>
        <v>9.8245132163061157</v>
      </c>
      <c r="AJ591" s="52">
        <f t="shared" si="54"/>
        <v>0.91667432236189461</v>
      </c>
      <c r="BC591" s="45">
        <f>_xll.qlCalendarAdvance(calendar,BC590,"1D",,,trigger)</f>
        <v>43118</v>
      </c>
      <c r="BD591" s="49">
        <f>_xll.qlTenorBasisForwardRate($X$17,BC591,_xll.ohTrigger(trigger,$X$24))</f>
        <v>2.6557226860497037E-3</v>
      </c>
      <c r="BE591" s="49">
        <f>_xll.qlTenorBasisForwardRate($X$17,BC591,_xll.ohTrigger(trigger,$X$24))*_xll.qlInterpolationInterpolate($AJ$1,BC591,,trigger)</f>
        <v>2.7792479689082534E-3</v>
      </c>
      <c r="BF591" s="49">
        <f>_xll.qlIndexFixing($X$9,_xll.qlInterestRateIndexFixingDate($X$9,BC591,trigger),TRUE,trigger)</f>
        <v>2.7799505855780706E-3</v>
      </c>
      <c r="BG591" s="104">
        <f t="shared" si="55"/>
        <v>1.2422789952836693</v>
      </c>
    </row>
    <row r="592" spans="27:59" x14ac:dyDescent="0.2">
      <c r="AA592" s="1">
        <f t="shared" si="56"/>
        <v>589</v>
      </c>
      <c r="AB592" s="44" t="str">
        <f t="shared" si="57"/>
        <v>589M</v>
      </c>
      <c r="AC592" s="45">
        <f>_xll.qlCalendarAdvance(calendar,$AC$3,AB592,,,trigger)</f>
        <v>60209</v>
      </c>
      <c r="AD592" s="45">
        <f>_xll.qlInterestRateIndexMaturity($X$9,AC592,trigger)</f>
        <v>60391</v>
      </c>
      <c r="AE592" s="49">
        <f>_xll.qlTenorBasisValue($X$17,AC592,_xll.ohTrigger(trigger,$X$24))</f>
        <v>1.8178397414265912E-4</v>
      </c>
      <c r="AF592" s="49">
        <f>_xll.qlTenorBasisForwardRate($X$17,AC592,_xll.ohTrigger(trigger,$X$24))</f>
        <v>1.1815942070130821E-2</v>
      </c>
      <c r="AG592" s="49">
        <f>_xll.qlTenorBasisForwardRate2($X$17,AC592,AD592,_xll.ohTrigger(trigger,$X$24))</f>
        <v>1.1815942070130821E-2</v>
      </c>
      <c r="AH592" s="49">
        <f>_xll.qlIndexFixing($X$9,_xll.qlInterestRateIndexFixingDate($X$9,AC592,trigger),TRUE,trigger)</f>
        <v>1.0844984554822298E-2</v>
      </c>
      <c r="AI592" s="52">
        <f t="shared" si="53"/>
        <v>9.7095751530852308</v>
      </c>
      <c r="AJ592" s="52">
        <f t="shared" si="54"/>
        <v>0.91782648310683768</v>
      </c>
      <c r="BC592" s="45">
        <f>_xll.qlCalendarAdvance(calendar,BC591,"1D",,,trigger)</f>
        <v>43119</v>
      </c>
      <c r="BD592" s="49">
        <f>_xll.qlTenorBasisForwardRate($X$17,BC592,_xll.ohTrigger(trigger,$X$24))</f>
        <v>2.6624780389844227E-3</v>
      </c>
      <c r="BE592" s="49">
        <f>_xll.qlTenorBasisForwardRate($X$17,BC592,_xll.ohTrigger(trigger,$X$24))*_xll.qlInterpolationInterpolate($AJ$1,BC592,,trigger)</f>
        <v>2.7865285633966079E-3</v>
      </c>
      <c r="BF592" s="49">
        <f>_xll.qlIndexFixing($X$9,_xll.qlInterestRateIndexFixingDate($X$9,BC592,trigger),TRUE,trigger)</f>
        <v>2.7872254309481573E-3</v>
      </c>
      <c r="BG592" s="104">
        <f t="shared" si="55"/>
        <v>1.2474739196373461</v>
      </c>
    </row>
    <row r="593" spans="27:59" x14ac:dyDescent="0.2">
      <c r="AA593" s="1">
        <f t="shared" si="56"/>
        <v>590</v>
      </c>
      <c r="AB593" s="44" t="str">
        <f t="shared" si="57"/>
        <v>590M</v>
      </c>
      <c r="AC593" s="45">
        <f>_xll.qlCalendarAdvance(calendar,$AC$3,AB593,,,trigger)</f>
        <v>60238</v>
      </c>
      <c r="AD593" s="45">
        <f>_xll.qlInterestRateIndexMaturity($X$9,AC593,trigger)</f>
        <v>60420</v>
      </c>
      <c r="AE593" s="49">
        <f>_xll.qlTenorBasisValue($X$17,AC593,_xll.ohTrigger(trigger,$X$24))</f>
        <v>1.8173470909791951E-4</v>
      </c>
      <c r="AF593" s="49">
        <f>_xll.qlTenorBasisForwardRate($X$17,AC593,_xll.ohTrigger(trigger,$X$24))</f>
        <v>1.183965695759339E-2</v>
      </c>
      <c r="AG593" s="49">
        <f>_xll.qlTenorBasisForwardRate2($X$17,AC593,AD593,_xll.ohTrigger(trigger,$X$24))</f>
        <v>1.183965695759339E-2</v>
      </c>
      <c r="AH593" s="49">
        <f>_xll.qlIndexFixing($X$9,_xll.qlInterestRateIndexFixingDate($X$9,AC593,trigger),TRUE,trigger)</f>
        <v>1.0880240823333972E-2</v>
      </c>
      <c r="AI593" s="52">
        <f t="shared" si="53"/>
        <v>9.5941613425941892</v>
      </c>
      <c r="AJ593" s="52">
        <f t="shared" si="54"/>
        <v>0.91896588408804403</v>
      </c>
      <c r="BC593" s="45">
        <f>_xll.qlCalendarAdvance(calendar,BC592,"1D",,,trigger)</f>
        <v>43122</v>
      </c>
      <c r="BD593" s="49">
        <f>_xll.qlTenorBasisForwardRate($X$17,BC593,_xll.ohTrigger(trigger,$X$24))</f>
        <v>2.6862679195796576E-3</v>
      </c>
      <c r="BE593" s="49">
        <f>_xll.qlTenorBasisForwardRate($X$17,BC593,_xll.ohTrigger(trigger,$X$24))*_xll.qlInterpolationInterpolate($AJ$1,BC593,,trigger)</f>
        <v>2.8120656141560822E-3</v>
      </c>
      <c r="BF593" s="49">
        <f>_xll.qlIndexFixing($X$9,_xll.qlInterestRateIndexFixingDate($X$9,BC593,trigger),TRUE,trigger)</f>
        <v>2.8127306132698328E-3</v>
      </c>
      <c r="BG593" s="104">
        <f t="shared" si="55"/>
        <v>1.2646269369017511</v>
      </c>
    </row>
    <row r="594" spans="27:59" x14ac:dyDescent="0.2">
      <c r="AA594" s="1">
        <f t="shared" si="56"/>
        <v>591</v>
      </c>
      <c r="AB594" s="44" t="str">
        <f t="shared" si="57"/>
        <v>591M</v>
      </c>
      <c r="AC594" s="45">
        <f>_xll.qlCalendarAdvance(calendar,$AC$3,AB594,,,trigger)</f>
        <v>60269</v>
      </c>
      <c r="AD594" s="45">
        <f>_xll.qlInterestRateIndexMaturity($X$9,AC594,trigger)</f>
        <v>60450</v>
      </c>
      <c r="AE594" s="49">
        <f>_xll.qlTenorBasisValue($X$17,AC594,_xll.ohTrigger(trigger,$X$24))</f>
        <v>1.8168279273281782E-4</v>
      </c>
      <c r="AF594" s="49">
        <f>_xll.qlTenorBasisForwardRate($X$17,AC594,_xll.ohTrigger(trigger,$X$24))</f>
        <v>1.186506624816001E-2</v>
      </c>
      <c r="AG594" s="49">
        <f>_xll.qlTenorBasisForwardRate2($X$17,AC594,AD594,_xll.ohTrigger(trigger,$X$24))</f>
        <v>1.186506624816001E-2</v>
      </c>
      <c r="AH594" s="49">
        <f>_xll.qlIndexFixing($X$9,_xll.qlInterestRateIndexFixingDate($X$9,AC594,trigger),TRUE,trigger)</f>
        <v>1.0918953386327007E-2</v>
      </c>
      <c r="AI594" s="52">
        <f t="shared" si="53"/>
        <v>9.4611286183300329</v>
      </c>
      <c r="AJ594" s="52">
        <f t="shared" si="54"/>
        <v>0.92026063386036949</v>
      </c>
      <c r="BC594" s="45">
        <f>_xll.qlCalendarAdvance(calendar,BC593,"1D",,,trigger)</f>
        <v>43123</v>
      </c>
      <c r="BD594" s="49">
        <f>_xll.qlTenorBasisForwardRate($X$17,BC594,_xll.ohTrigger(trigger,$X$24))</f>
        <v>2.6895587658458376E-3</v>
      </c>
      <c r="BE594" s="49">
        <f>_xll.qlTenorBasisForwardRate($X$17,BC594,_xll.ohTrigger(trigger,$X$24))*_xll.qlInterpolationInterpolate($AJ$1,BC594,,trigger)</f>
        <v>2.8157237476182056E-3</v>
      </c>
      <c r="BF594" s="49">
        <f>_xll.qlIndexFixing($X$9,_xll.qlInterestRateIndexFixingDate($X$9,BC594,trigger),TRUE,trigger)</f>
        <v>2.8163390048560688E-3</v>
      </c>
      <c r="BG594" s="104">
        <f t="shared" si="55"/>
        <v>1.2678023901023125</v>
      </c>
    </row>
    <row r="595" spans="27:59" x14ac:dyDescent="0.2">
      <c r="AA595" s="1">
        <f t="shared" si="56"/>
        <v>592</v>
      </c>
      <c r="AB595" s="44" t="str">
        <f t="shared" si="57"/>
        <v>592M</v>
      </c>
      <c r="AC595" s="45">
        <f>_xll.qlCalendarAdvance(calendar,$AC$3,AB595,,,trigger)</f>
        <v>60300</v>
      </c>
      <c r="AD595" s="45">
        <f>_xll.qlInterestRateIndexMaturity($X$9,AC595,trigger)</f>
        <v>60482</v>
      </c>
      <c r="AE595" s="49">
        <f>_xll.qlTenorBasisValue($X$17,AC595,_xll.ohTrigger(trigger,$X$24))</f>
        <v>1.8163163663695463E-4</v>
      </c>
      <c r="AF595" s="49">
        <f>_xll.qlTenorBasisForwardRate($X$17,AC595,_xll.ohTrigger(trigger,$X$24))</f>
        <v>1.1892453663803851E-2</v>
      </c>
      <c r="AG595" s="49">
        <f>_xll.qlTenorBasisForwardRate2($X$17,AC595,AD595,_xll.ohTrigger(trigger,$X$24))</f>
        <v>1.1892453663803851E-2</v>
      </c>
      <c r="AH595" s="49">
        <f>_xll.qlIndexFixing($X$9,_xll.qlInterestRateIndexFixingDate($X$9,AC595,trigger),TRUE,trigger)</f>
        <v>1.096130099940521E-2</v>
      </c>
      <c r="AI595" s="52">
        <f t="shared" si="53"/>
        <v>9.3115266439864133</v>
      </c>
      <c r="AJ595" s="52">
        <f t="shared" si="54"/>
        <v>0.92170222472821406</v>
      </c>
      <c r="BC595" s="45">
        <f>_xll.qlCalendarAdvance(calendar,BC594,"1D",,,trigger)</f>
        <v>43124</v>
      </c>
      <c r="BD595" s="49">
        <f>_xll.qlTenorBasisForwardRate($X$17,BC595,_xll.ohTrigger(trigger,$X$24))</f>
        <v>2.6963437824363977E-3</v>
      </c>
      <c r="BE595" s="49">
        <f>_xll.qlTenorBasisForwardRate($X$17,BC595,_xll.ohTrigger(trigger,$X$24))*_xll.qlInterpolationInterpolate($AJ$1,BC595,,trigger)</f>
        <v>2.823040758673661E-3</v>
      </c>
      <c r="BF595" s="49">
        <f>_xll.qlIndexFixing($X$9,_xll.qlInterestRateIndexFixingDate($X$9,BC595,trigger),TRUE,trigger)</f>
        <v>2.8236209465170034E-3</v>
      </c>
      <c r="BG595" s="104">
        <f t="shared" si="55"/>
        <v>1.2727716408060574</v>
      </c>
    </row>
    <row r="596" spans="27:59" x14ac:dyDescent="0.2">
      <c r="AA596" s="1">
        <f t="shared" si="56"/>
        <v>593</v>
      </c>
      <c r="AB596" s="44" t="str">
        <f t="shared" si="57"/>
        <v>593M</v>
      </c>
      <c r="AC596" s="45">
        <f>_xll.qlCalendarAdvance(calendar,$AC$3,AB596,,,trigger)</f>
        <v>60328</v>
      </c>
      <c r="AD596" s="45">
        <f>_xll.qlInterestRateIndexMaturity($X$9,AC596,trigger)</f>
        <v>60512</v>
      </c>
      <c r="AE596" s="49">
        <f>_xll.qlTenorBasisValue($X$17,AC596,_xll.ohTrigger(trigger,$X$24))</f>
        <v>1.8158607547907716E-4</v>
      </c>
      <c r="AF596" s="49">
        <f>_xll.qlTenorBasisForwardRate($X$17,AC596,_xll.ohTrigger(trigger,$X$24))</f>
        <v>1.1918545704689108E-2</v>
      </c>
      <c r="AG596" s="49">
        <f>_xll.qlTenorBasisForwardRate2($X$17,AC596,AD596,_xll.ohTrigger(trigger,$X$24))</f>
        <v>1.1918545704689108E-2</v>
      </c>
      <c r="AH596" s="49">
        <f>_xll.qlIndexFixing($X$9,_xll.qlInterestRateIndexFixingDate($X$9,AC596,trigger),TRUE,trigger)</f>
        <v>1.1002272482932647E-2</v>
      </c>
      <c r="AI596" s="52">
        <f t="shared" si="53"/>
        <v>9.1627322175646082</v>
      </c>
      <c r="AJ596" s="52">
        <f t="shared" si="54"/>
        <v>0.92312206166260935</v>
      </c>
      <c r="BC596" s="45">
        <f>_xll.qlCalendarAdvance(calendar,BC595,"1D",,,trigger)</f>
        <v>43125</v>
      </c>
      <c r="BD596" s="49">
        <f>_xll.qlTenorBasisForwardRate($X$17,BC596,_xll.ohTrigger(trigger,$X$24))</f>
        <v>2.7031347354120436E-3</v>
      </c>
      <c r="BE596" s="49">
        <f>_xll.qlTenorBasisForwardRate($X$17,BC596,_xll.ohTrigger(trigger,$X$24))*_xll.qlInterpolationInterpolate($AJ$1,BC596,,trigger)</f>
        <v>2.8303650611007378E-3</v>
      </c>
      <c r="BF596" s="49">
        <f>_xll.qlIndexFixing($X$9,_xll.qlInterestRateIndexFixingDate($X$9,BC596,trigger),TRUE,trigger)</f>
        <v>2.8309043074819492E-3</v>
      </c>
      <c r="BG596" s="104">
        <f t="shared" si="55"/>
        <v>1.2776957206990558</v>
      </c>
    </row>
    <row r="597" spans="27:59" x14ac:dyDescent="0.2">
      <c r="AA597" s="1">
        <f t="shared" si="56"/>
        <v>594</v>
      </c>
      <c r="AB597" s="44" t="str">
        <f t="shared" si="57"/>
        <v>594M</v>
      </c>
      <c r="AC597" s="45">
        <f>_xll.qlCalendarAdvance(calendar,$AC$3,AB597,,,trigger)</f>
        <v>60359</v>
      </c>
      <c r="AD597" s="45">
        <f>_xll.qlInterestRateIndexMaturity($X$9,AC597,trigger)</f>
        <v>60542</v>
      </c>
      <c r="AE597" s="49">
        <f>_xll.qlTenorBasisValue($X$17,AC597,_xll.ohTrigger(trigger,$X$24))</f>
        <v>1.815363361964322E-4</v>
      </c>
      <c r="AF597" s="49">
        <f>_xll.qlTenorBasisForwardRate($X$17,AC597,_xll.ohTrigger(trigger,$X$24))</f>
        <v>1.1946016224610419E-2</v>
      </c>
      <c r="AG597" s="49">
        <f>_xll.qlTenorBasisForwardRate2($X$17,AC597,AD597,_xll.ohTrigger(trigger,$X$24))</f>
        <v>1.1946016224610419E-2</v>
      </c>
      <c r="AH597" s="49">
        <f>_xll.qlIndexFixing($X$9,_xll.qlInterestRateIndexFixingDate($X$9,AC597,trigger),TRUE,trigger)</f>
        <v>1.1046577119209819E-2</v>
      </c>
      <c r="AI597" s="52">
        <f t="shared" si="53"/>
        <v>8.9943910540059981</v>
      </c>
      <c r="AJ597" s="52">
        <f t="shared" si="54"/>
        <v>0.92470802914634986</v>
      </c>
      <c r="BC597" s="45">
        <f>_xll.qlCalendarAdvance(calendar,BC596,"1D",,,trigger)</f>
        <v>43126</v>
      </c>
      <c r="BD597" s="49">
        <f>_xll.qlTenorBasisForwardRate($X$17,BC597,_xll.ohTrigger(trigger,$X$24))</f>
        <v>2.7099316259894804E-3</v>
      </c>
      <c r="BE597" s="49">
        <f>_xll.qlTenorBasisForwardRate($X$17,BC597,_xll.ohTrigger(trigger,$X$24))*_xll.qlInterpolationInterpolate($AJ$1,BC597,,trigger)</f>
        <v>2.837696657585076E-3</v>
      </c>
      <c r="BF597" s="49">
        <f>_xll.qlIndexFixing($X$9,_xll.qlInterestRateIndexFixingDate($X$9,BC597,trigger),TRUE,trigger)</f>
        <v>2.8381890877672467E-3</v>
      </c>
      <c r="BG597" s="104">
        <f t="shared" si="55"/>
        <v>1.2825746177776631</v>
      </c>
    </row>
    <row r="598" spans="27:59" x14ac:dyDescent="0.2">
      <c r="AA598" s="1">
        <f t="shared" si="56"/>
        <v>595</v>
      </c>
      <c r="AB598" s="44" t="str">
        <f t="shared" si="57"/>
        <v>595M</v>
      </c>
      <c r="AC598" s="45">
        <f>_xll.qlCalendarAdvance(calendar,$AC$3,AB598,,,trigger)</f>
        <v>60391</v>
      </c>
      <c r="AD598" s="45">
        <f>_xll.qlInterestRateIndexMaturity($X$9,AC598,trigger)</f>
        <v>60575</v>
      </c>
      <c r="AE598" s="49">
        <f>_xll.qlTenorBasisValue($X$17,AC598,_xll.ohTrigger(trigger,$X$24))</f>
        <v>1.8148575682504236E-4</v>
      </c>
      <c r="AF598" s="49">
        <f>_xll.qlTenorBasisForwardRate($X$17,AC598,_xll.ohTrigger(trigger,$X$24))</f>
        <v>1.1976447911222911E-2</v>
      </c>
      <c r="AG598" s="49">
        <f>_xll.qlTenorBasisForwardRate2($X$17,AC598,AD598,_xll.ohTrigger(trigger,$X$24))</f>
        <v>1.1976447911222911E-2</v>
      </c>
      <c r="AH598" s="49">
        <f>_xll.qlIndexFixing($X$9,_xll.qlInterestRateIndexFixingDate($X$9,AC598,trigger),TRUE,trigger)</f>
        <v>1.1096184873448536E-2</v>
      </c>
      <c r="AI598" s="52">
        <f t="shared" si="53"/>
        <v>8.802630377743748</v>
      </c>
      <c r="AJ598" s="52">
        <f t="shared" si="54"/>
        <v>0.92650049127258371</v>
      </c>
      <c r="BC598" s="45">
        <f>_xll.qlCalendarAdvance(calendar,BC597,"1D",,,trigger)</f>
        <v>43129</v>
      </c>
      <c r="BD598" s="49">
        <f>_xll.qlTenorBasisForwardRate($X$17,BC598,_xll.ohTrigger(trigger,$X$24))</f>
        <v>2.7338674378077263E-3</v>
      </c>
      <c r="BE598" s="49">
        <f>_xll.qlTenorBasisForwardRate($X$17,BC598,_xll.ohTrigger(trigger,$X$24))*_xll.qlInterpolationInterpolate($AJ$1,BC598,,trigger)</f>
        <v>2.8634110374087902E-3</v>
      </c>
      <c r="BF598" s="49">
        <f>_xll.qlIndexFixing($X$9,_xll.qlInterestRateIndexFixingDate($X$9,BC598,trigger),TRUE,trigger)</f>
        <v>2.8637294454609634E-3</v>
      </c>
      <c r="BG598" s="104">
        <f t="shared" si="55"/>
        <v>1.298620076532371</v>
      </c>
    </row>
    <row r="599" spans="27:59" x14ac:dyDescent="0.2">
      <c r="AA599" s="1">
        <f t="shared" si="56"/>
        <v>596</v>
      </c>
      <c r="AB599" s="44" t="str">
        <f t="shared" si="57"/>
        <v>596M</v>
      </c>
      <c r="AC599" s="45">
        <f>_xll.qlCalendarAdvance(calendar,$AC$3,AB599,,,trigger)</f>
        <v>60420</v>
      </c>
      <c r="AD599" s="45">
        <f>_xll.qlInterestRateIndexMaturity($X$9,AC599,trigger)</f>
        <v>60603</v>
      </c>
      <c r="AE599" s="49">
        <f>_xll.qlTenorBasisValue($X$17,AC599,_xll.ohTrigger(trigger,$X$24))</f>
        <v>1.8144058044407336E-4</v>
      </c>
      <c r="AF599" s="49">
        <f>_xll.qlTenorBasisForwardRate($X$17,AC599,_xll.ohTrigger(trigger,$X$24))</f>
        <v>1.2003238172762927E-2</v>
      </c>
      <c r="AG599" s="49">
        <f>_xll.qlTenorBasisForwardRate2($X$17,AC599,AD599,_xll.ohTrigger(trigger,$X$24))</f>
        <v>1.2003238172762927E-2</v>
      </c>
      <c r="AH599" s="49">
        <f>_xll.qlIndexFixing($X$9,_xll.qlInterestRateIndexFixingDate($X$9,AC599,trigger),TRUE,trigger)</f>
        <v>1.1140708695106E-2</v>
      </c>
      <c r="AI599" s="52">
        <f t="shared" si="53"/>
        <v>8.6252947765692696</v>
      </c>
      <c r="AJ599" s="52">
        <f t="shared" si="54"/>
        <v>0.92814193426452785</v>
      </c>
      <c r="BC599" s="45">
        <f>_xll.qlCalendarAdvance(calendar,BC598,"1D",,,trigger)</f>
        <v>43130</v>
      </c>
      <c r="BD599" s="49">
        <f>_xll.qlTenorBasisForwardRate($X$17,BC599,_xll.ohTrigger(trigger,$X$24))</f>
        <v>2.7371785886053388E-3</v>
      </c>
      <c r="BE599" s="49">
        <f>_xll.qlTenorBasisForwardRate($X$17,BC599,_xll.ohTrigger(trigger,$X$24))*_xll.qlInterpolationInterpolate($AJ$1,BC599,,trigger)</f>
        <v>2.867096037773284E-3</v>
      </c>
      <c r="BF599" s="49">
        <f>_xll.qlIndexFixing($X$9,_xll.qlInterestRateIndexFixingDate($X$9,BC599,trigger),TRUE,trigger)</f>
        <v>2.8673424024105018E-3</v>
      </c>
      <c r="BG599" s="104">
        <f t="shared" si="55"/>
        <v>1.30163813805163</v>
      </c>
    </row>
    <row r="600" spans="27:59" x14ac:dyDescent="0.2">
      <c r="AA600" s="1">
        <f t="shared" si="56"/>
        <v>597</v>
      </c>
      <c r="AB600" s="44" t="str">
        <f t="shared" si="57"/>
        <v>597M</v>
      </c>
      <c r="AC600" s="45">
        <f>_xll.qlCalendarAdvance(calendar,$AC$3,AB600,,,trigger)</f>
        <v>60450</v>
      </c>
      <c r="AD600" s="45">
        <f>_xll.qlInterestRateIndexMaturity($X$9,AC600,trigger)</f>
        <v>60636</v>
      </c>
      <c r="AE600" s="49">
        <f>_xll.qlTenorBasisValue($X$17,AC600,_xll.ohTrigger(trigger,$X$24))</f>
        <v>1.8139449846034142E-4</v>
      </c>
      <c r="AF600" s="49">
        <f>_xll.qlTenorBasisForwardRate($X$17,AC600,_xll.ohTrigger(trigger,$X$24))</f>
        <v>1.2034070025754993E-2</v>
      </c>
      <c r="AG600" s="49">
        <f>_xll.qlTenorBasisForwardRate2($X$17,AC600,AD600,_xll.ohTrigger(trigger,$X$24))</f>
        <v>1.2034070025754993E-2</v>
      </c>
      <c r="AH600" s="49">
        <f>_xll.qlIndexFixing($X$9,_xll.qlInterestRateIndexFixingDate($X$9,AC600,trigger),TRUE,trigger)</f>
        <v>1.1191825801423801E-2</v>
      </c>
      <c r="AI600" s="52">
        <f t="shared" si="53"/>
        <v>8.4224422433119148</v>
      </c>
      <c r="AJ600" s="52">
        <f t="shared" si="54"/>
        <v>0.93001168993294514</v>
      </c>
      <c r="BC600" s="45">
        <f>_xll.qlCalendarAdvance(calendar,BC599,"1D",,,trigger)</f>
        <v>43131</v>
      </c>
      <c r="BD600" s="49">
        <f>_xll.qlTenorBasisForwardRate($X$17,BC600,_xll.ohTrigger(trigger,$X$24))</f>
        <v>2.7440051854016969E-3</v>
      </c>
      <c r="BE600" s="49">
        <f>_xll.qlTenorBasisForwardRate($X$17,BC600,_xll.ohTrigger(trigger,$X$24))*_xll.qlInterpolationInterpolate($AJ$1,BC600,,trigger)</f>
        <v>2.874464144799499E-3</v>
      </c>
      <c r="BF600" s="49">
        <f>_xll.qlIndexFixing($X$9,_xll.qlInterestRateIndexFixingDate($X$9,BC600,trigger),TRUE,trigger)</f>
        <v>2.8746342795250008E-3</v>
      </c>
      <c r="BG600" s="104">
        <f t="shared" si="55"/>
        <v>1.3062909412330392</v>
      </c>
    </row>
    <row r="601" spans="27:59" x14ac:dyDescent="0.2">
      <c r="AA601" s="1">
        <f t="shared" si="56"/>
        <v>598</v>
      </c>
      <c r="AB601" s="44" t="str">
        <f t="shared" si="57"/>
        <v>598M</v>
      </c>
      <c r="AC601" s="45">
        <f>_xll.qlCalendarAdvance(calendar,$AC$3,AB601,,,trigger)</f>
        <v>60482</v>
      </c>
      <c r="AD601" s="45">
        <f>_xll.qlInterestRateIndexMaturity($X$9,AC601,trigger)</f>
        <v>60666</v>
      </c>
      <c r="AE601" s="49">
        <f>_xll.qlTenorBasisValue($X$17,AC601,_xll.ohTrigger(trigger,$X$24))</f>
        <v>1.8134606507434753E-4</v>
      </c>
      <c r="AF601" s="49">
        <f>_xll.qlTenorBasisForwardRate($X$17,AC601,_xll.ohTrigger(trigger,$X$24))</f>
        <v>1.2063623277351743E-2</v>
      </c>
      <c r="AG601" s="49">
        <f>_xll.qlTenorBasisForwardRate2($X$17,AC601,AD601,_xll.ohTrigger(trigger,$X$24))</f>
        <v>1.2063623277351743E-2</v>
      </c>
      <c r="AH601" s="49">
        <f>_xll.qlIndexFixing($X$9,_xll.qlInterestRateIndexFixingDate($X$9,AC601,trigger),TRUE,trigger)</f>
        <v>1.1241974480846257E-2</v>
      </c>
      <c r="AI601" s="52">
        <f t="shared" si="53"/>
        <v>8.2164879650548599</v>
      </c>
      <c r="AJ601" s="52">
        <f t="shared" si="54"/>
        <v>0.93189038006118363</v>
      </c>
      <c r="BC601" s="45">
        <f>_xll.qlCalendarAdvance(calendar,BC600,"1D",,,trigger)</f>
        <v>43132</v>
      </c>
      <c r="BD601" s="49">
        <f>_xll.qlTenorBasisForwardRate($X$17,BC601,_xll.ohTrigger(trigger,$X$24))</f>
        <v>2.7508377270788857E-3</v>
      </c>
      <c r="BE601" s="49">
        <f>_xll.qlTenorBasisForwardRate($X$17,BC601,_xll.ohTrigger(trigger,$X$24))*_xll.qlInterpolationInterpolate($AJ$1,BC601,,trigger)</f>
        <v>2.881839561982714E-3</v>
      </c>
      <c r="BF601" s="49">
        <f>_xll.qlIndexFixing($X$9,_xll.qlInterestRateIndexFixingDate($X$9,BC601,trigger),TRUE,trigger)</f>
        <v>2.8819275760508293E-3</v>
      </c>
      <c r="BG601" s="104">
        <f t="shared" si="55"/>
        <v>1.3108984897194356</v>
      </c>
    </row>
    <row r="602" spans="27:59" x14ac:dyDescent="0.2">
      <c r="AA602" s="1">
        <f t="shared" si="56"/>
        <v>599</v>
      </c>
      <c r="AB602" s="44" t="str">
        <f t="shared" si="57"/>
        <v>599M</v>
      </c>
      <c r="AC602" s="45">
        <f>_xll.qlCalendarAdvance(calendar,$AC$3,AB602,,,trigger)</f>
        <v>60512</v>
      </c>
      <c r="AD602" s="45">
        <f>_xll.qlInterestRateIndexMaturity($X$9,AC602,trigger)</f>
        <v>60693</v>
      </c>
      <c r="AE602" s="49">
        <f>_xll.qlTenorBasisValue($X$17,AC602,_xll.ohTrigger(trigger,$X$24))</f>
        <v>1.8130132480610836E-4</v>
      </c>
      <c r="AF602" s="49">
        <f>_xll.qlTenorBasisForwardRate($X$17,AC602,_xll.ohTrigger(trigger,$X$24))</f>
        <v>1.2090625053602465E-2</v>
      </c>
      <c r="AG602" s="49">
        <f>_xll.qlTenorBasisForwardRate2($X$17,AC602,AD602,_xll.ohTrigger(trigger,$X$24))</f>
        <v>1.2090625053602465E-2</v>
      </c>
      <c r="AH602" s="49">
        <f>_xll.qlIndexFixing($X$9,_xll.qlInterestRateIndexFixingDate($X$9,AC602,trigger),TRUE,trigger)</f>
        <v>1.1288236441826086E-2</v>
      </c>
      <c r="AI602" s="52">
        <f t="shared" si="53"/>
        <v>8.023886117763789</v>
      </c>
      <c r="AJ602" s="52">
        <f t="shared" si="54"/>
        <v>0.93363547308604178</v>
      </c>
      <c r="BC602" s="45">
        <f>_xll.qlCalendarAdvance(calendar,BC601,"1D",,,trigger)</f>
        <v>43133</v>
      </c>
      <c r="BD602" s="49">
        <f>_xll.qlTenorBasisForwardRate($X$17,BC602,_xll.ohTrigger(trigger,$X$24))</f>
        <v>2.7576762148469871E-3</v>
      </c>
      <c r="BE602" s="49">
        <f>_xll.qlTenorBasisForwardRate($X$17,BC602,_xll.ohTrigger(trigger,$X$24))*_xll.qlInterpolationInterpolate($AJ$1,BC602,,trigger)</f>
        <v>2.8892222920043264E-3</v>
      </c>
      <c r="BF602" s="49">
        <f>_xll.qlIndexFixing($X$9,_xll.qlInterestRateIndexFixingDate($X$9,BC602,trigger),TRUE,trigger)</f>
        <v>2.8892222920043264E-3</v>
      </c>
      <c r="BG602" s="104">
        <f t="shared" si="55"/>
        <v>1.315460771573393</v>
      </c>
    </row>
    <row r="603" spans="27:59" x14ac:dyDescent="0.2">
      <c r="AA603" s="1">
        <f t="shared" si="56"/>
        <v>600</v>
      </c>
      <c r="AB603" s="44" t="str">
        <f t="shared" si="57"/>
        <v>600M</v>
      </c>
      <c r="AC603" s="45">
        <f>_xll.qlCalendarAdvance(calendar,$AC$3,AB603,,,trigger)</f>
        <v>60542</v>
      </c>
      <c r="AD603" s="45">
        <f>_xll.qlInterestRateIndexMaturity($X$9,AC603,trigger)</f>
        <v>60724</v>
      </c>
      <c r="AE603" s="49">
        <f>_xll.qlTenorBasisValue($X$17,AC603,_xll.ohTrigger(trigger,$X$24))</f>
        <v>1.8125721987240448E-4</v>
      </c>
      <c r="AF603" s="49">
        <f>_xll.qlTenorBasisForwardRate($X$17,AC603,_xll.ohTrigger(trigger,$X$24))</f>
        <v>1.2120273072466258E-2</v>
      </c>
      <c r="AG603" s="49">
        <f>_xll.qlTenorBasisForwardRate2($X$17,AC603,AD603,_xll.ohTrigger(trigger,$X$24))</f>
        <v>1.2120273072466258E-2</v>
      </c>
      <c r="AH603" s="49">
        <f>_xll.qlIndexFixing($X$9,_xll.qlInterestRateIndexFixingDate($X$9,AC603,trigger),TRUE,trigger)</f>
        <v>1.1338478180350779E-2</v>
      </c>
      <c r="AI603" s="52">
        <f t="shared" si="53"/>
        <v>7.8179489211547928</v>
      </c>
      <c r="AJ603" s="52">
        <f t="shared" si="54"/>
        <v>0.93549692424905095</v>
      </c>
      <c r="BC603" s="45">
        <f>_xll.qlCalendarAdvance(calendar,BC602,"1D",,,trigger)</f>
        <v>43136</v>
      </c>
      <c r="BD603" s="49">
        <f>_xll.qlTenorBasisForwardRate($X$17,BC603,_xll.ohTrigger(trigger,$X$24))</f>
        <v>2.7817581738821162E-3</v>
      </c>
      <c r="BE603" s="49">
        <f>_xll.qlTenorBasisForwardRate($X$17,BC603,_xll.ohTrigger(trigger,$X$24))*_xll.qlInterpolationInterpolate($AJ$1,BC603,,trigger)</f>
        <v>2.9145900930330096E-3</v>
      </c>
      <c r="BF603" s="49">
        <f>_xll.qlIndexFixing($X$9,_xll.qlInterestRateIndexFixingDate($X$9,BC603,trigger),TRUE,trigger)</f>
        <v>2.9147978354871905E-3</v>
      </c>
      <c r="BG603" s="104">
        <f t="shared" si="55"/>
        <v>1.3303966160507428</v>
      </c>
    </row>
    <row r="604" spans="27:59" x14ac:dyDescent="0.2">
      <c r="AA604" s="1">
        <f t="shared" si="56"/>
        <v>601</v>
      </c>
      <c r="AB604" s="44" t="str">
        <f t="shared" si="57"/>
        <v>601M</v>
      </c>
      <c r="AC604" s="45">
        <f>_xll.qlCalendarAdvance(calendar,$AC$3,AB604,,,trigger)</f>
        <v>60573</v>
      </c>
      <c r="AD604" s="45">
        <f>_xll.qlInterestRateIndexMaturity($X$9,AC604,trigger)</f>
        <v>60755</v>
      </c>
      <c r="AE604" s="49">
        <f>_xll.qlTenorBasisValue($X$17,AC604,_xll.ohTrigger(trigger,$X$24))</f>
        <v>1.8121230279070048E-4</v>
      </c>
      <c r="AF604" s="49">
        <f>_xll.qlTenorBasisForwardRate($X$17,AC604,_xll.ohTrigger(trigger,$X$24))</f>
        <v>1.2149974036406408E-2</v>
      </c>
      <c r="AG604" s="49">
        <f>_xll.qlTenorBasisForwardRate2($X$17,AC604,AD604,_xll.ohTrigger(trigger,$X$24))</f>
        <v>1.2149974036406408E-2</v>
      </c>
      <c r="AH604" s="49">
        <f>_xll.qlIndexFixing($X$9,_xll.qlInterestRateIndexFixingDate($X$9,AC604,trigger),TRUE,trigger)</f>
        <v>1.1389046179593691E-2</v>
      </c>
      <c r="AI604" s="52">
        <f t="shared" si="53"/>
        <v>7.609278568127178</v>
      </c>
      <c r="AJ604" s="52">
        <f t="shared" si="54"/>
        <v>0.93737205902394038</v>
      </c>
      <c r="BC604" s="45">
        <f>_xll.qlCalendarAdvance(calendar,BC603,"1D",,,trigger)</f>
        <v>43137</v>
      </c>
      <c r="BD604" s="49">
        <f>_xll.qlTenorBasisForwardRate($X$17,BC604,_xll.ohTrigger(trigger,$X$24))</f>
        <v>2.7850896510076286E-3</v>
      </c>
      <c r="BE604" s="49">
        <f>_xll.qlTenorBasisForwardRate($X$17,BC604,_xll.ohTrigger(trigger,$X$24))*_xll.qlInterpolationInterpolate($AJ$1,BC604,,trigger)</f>
        <v>2.9181264029932708E-3</v>
      </c>
      <c r="BF604" s="49">
        <f>_xll.qlIndexFixing($X$9,_xll.qlInterestRateIndexFixingDate($X$9,BC604,trigger),TRUE,trigger)</f>
        <v>2.9184153503997385E-3</v>
      </c>
      <c r="BG604" s="104">
        <f t="shared" si="55"/>
        <v>1.3332569939210988</v>
      </c>
    </row>
    <row r="605" spans="27:59" x14ac:dyDescent="0.2">
      <c r="AA605" s="1">
        <f t="shared" si="56"/>
        <v>602</v>
      </c>
      <c r="AB605" s="44" t="str">
        <f t="shared" si="57"/>
        <v>602M</v>
      </c>
      <c r="AC605" s="45">
        <f>_xll.qlCalendarAdvance(calendar,$AC$3,AB605,,,trigger)</f>
        <v>60603</v>
      </c>
      <c r="AD605" s="45">
        <f>_xll.qlInterestRateIndexMaturity($X$9,AC605,trigger)</f>
        <v>60785</v>
      </c>
      <c r="AE605" s="49">
        <f>_xll.qlTenorBasisValue($X$17,AC605,_xll.ohTrigger(trigger,$X$24))</f>
        <v>1.8116946243018026E-4</v>
      </c>
      <c r="AF605" s="49">
        <f>_xll.qlTenorBasisForwardRate($X$17,AC605,_xll.ohTrigger(trigger,$X$24))</f>
        <v>1.2178470314411815E-2</v>
      </c>
      <c r="AG605" s="49">
        <f>_xll.qlTenorBasisForwardRate2($X$17,AC605,AD605,_xll.ohTrigger(trigger,$X$24))</f>
        <v>1.2178470314411815E-2</v>
      </c>
      <c r="AH605" s="49">
        <f>_xll.qlIndexFixing($X$9,_xll.qlInterestRateIndexFixingDate($X$9,AC605,trigger),TRUE,trigger)</f>
        <v>1.1437613160626574E-2</v>
      </c>
      <c r="AI605" s="52">
        <f t="shared" si="53"/>
        <v>7.4085715378524073</v>
      </c>
      <c r="AJ605" s="52">
        <f t="shared" si="54"/>
        <v>0.93916664945116124</v>
      </c>
      <c r="BC605" s="45">
        <f>_xll.qlCalendarAdvance(calendar,BC604,"1D",,,trigger)</f>
        <v>43138</v>
      </c>
      <c r="BD605" s="49">
        <f>_xll.qlTenorBasisForwardRate($X$17,BC605,_xll.ohTrigger(trigger,$X$24))</f>
        <v>2.7919578873567873E-3</v>
      </c>
      <c r="BE605" s="49">
        <f>_xll.qlTenorBasisForwardRate($X$17,BC605,_xll.ohTrigger(trigger,$X$24))*_xll.qlInterpolationInterpolate($AJ$1,BC605,,trigger)</f>
        <v>2.9253685818534619E-3</v>
      </c>
      <c r="BF605" s="49">
        <f>_xll.qlIndexFixing($X$9,_xll.qlInterestRateIndexFixingDate($X$9,BC605,trigger),TRUE,trigger)</f>
        <v>2.9257171637212327E-3</v>
      </c>
      <c r="BG605" s="104">
        <f t="shared" si="55"/>
        <v>1.3375927636444545</v>
      </c>
    </row>
    <row r="606" spans="27:59" x14ac:dyDescent="0.2">
      <c r="AA606" s="1">
        <f t="shared" si="56"/>
        <v>603</v>
      </c>
      <c r="AB606" s="44" t="str">
        <f t="shared" si="57"/>
        <v>603M</v>
      </c>
      <c r="AC606" s="45">
        <f>_xll.qlCalendarAdvance(calendar,$AC$3,AB606,,,trigger)</f>
        <v>60636</v>
      </c>
      <c r="AD606" s="45">
        <f>_xll.qlInterestRateIndexMaturity($X$9,AC606,trigger)</f>
        <v>60818</v>
      </c>
      <c r="AE606" s="49">
        <f>_xll.qlTenorBasisValue($X$17,AC606,_xll.ohTrigger(trigger,$X$24))</f>
        <v>1.8112304081616462E-4</v>
      </c>
      <c r="AF606" s="49">
        <f>_xll.qlTenorBasisForwardRate($X$17,AC606,_xll.ohTrigger(trigger,$X$24))</f>
        <v>1.2209536054502519E-2</v>
      </c>
      <c r="AG606" s="49">
        <f>_xll.qlTenorBasisForwardRate2($X$17,AC606,AD606,_xll.ohTrigger(trigger,$X$24))</f>
        <v>1.2209536054502519E-2</v>
      </c>
      <c r="AH606" s="49">
        <f>_xll.qlIndexFixing($X$9,_xll.qlInterestRateIndexFixingDate($X$9,AC606,trigger),TRUE,trigger)</f>
        <v>1.1490616699114933E-2</v>
      </c>
      <c r="AI606" s="52">
        <f t="shared" si="53"/>
        <v>7.1891935538758585</v>
      </c>
      <c r="AJ606" s="52">
        <f t="shared" si="54"/>
        <v>0.94111820857251416</v>
      </c>
      <c r="BC606" s="45">
        <f>_xll.qlCalendarAdvance(calendar,BC605,"1D",,,trigger)</f>
        <v>43139</v>
      </c>
      <c r="BD606" s="49">
        <f>_xll.qlTenorBasisForwardRate($X$17,BC606,_xll.ohTrigger(trigger,$X$24))</f>
        <v>2.7988320770423328E-3</v>
      </c>
      <c r="BE606" s="49">
        <f>_xll.qlTenorBasisForwardRate($X$17,BC606,_xll.ohTrigger(trigger,$X$24))*_xll.qlInterpolationInterpolate($AJ$1,BC606,,trigger)</f>
        <v>2.9326172242734976E-3</v>
      </c>
      <c r="BF606" s="49">
        <f>_xll.qlIndexFixing($X$9,_xll.qlInterestRateIndexFixingDate($X$9,BC606,trigger),TRUE,trigger)</f>
        <v>2.9330203965618157E-3</v>
      </c>
      <c r="BG606" s="104">
        <f t="shared" si="55"/>
        <v>1.3418831951948285</v>
      </c>
    </row>
    <row r="607" spans="27:59" x14ac:dyDescent="0.2">
      <c r="AA607" s="1">
        <f t="shared" si="56"/>
        <v>604</v>
      </c>
      <c r="AB607" s="44" t="str">
        <f t="shared" si="57"/>
        <v>604M</v>
      </c>
      <c r="AC607" s="45">
        <f>_xll.qlCalendarAdvance(calendar,$AC$3,AB607,,,trigger)</f>
        <v>60665</v>
      </c>
      <c r="AD607" s="45">
        <f>_xll.qlInterestRateIndexMaturity($X$9,AC607,trigger)</f>
        <v>60846</v>
      </c>
      <c r="AE607" s="49">
        <f>_xll.qlTenorBasisValue($X$17,AC607,_xll.ohTrigger(trigger,$X$24))</f>
        <v>1.8108284516213217E-4</v>
      </c>
      <c r="AF607" s="49">
        <f>_xll.qlTenorBasisForwardRate($X$17,AC607,_xll.ohTrigger(trigger,$X$24))</f>
        <v>1.2235925903323612E-2</v>
      </c>
      <c r="AG607" s="49">
        <f>_xll.qlTenorBasisForwardRate2($X$17,AC607,AD607,_xll.ohTrigger(trigger,$X$24))</f>
        <v>1.2235925903323612E-2</v>
      </c>
      <c r="AH607" s="49">
        <f>_xll.qlIndexFixing($X$9,_xll.qlInterestRateIndexFixingDate($X$9,AC607,trigger),TRUE,trigger)</f>
        <v>1.1535859906333691E-2</v>
      </c>
      <c r="AI607" s="52">
        <f t="shared" si="53"/>
        <v>7.0006599698992087</v>
      </c>
      <c r="AJ607" s="52">
        <f t="shared" si="54"/>
        <v>0.94278602187352545</v>
      </c>
      <c r="BC607" s="45">
        <f>_xll.qlCalendarAdvance(calendar,BC606,"1D",,,trigger)</f>
        <v>43140</v>
      </c>
      <c r="BD607" s="49">
        <f>_xll.qlTenorBasisForwardRate($X$17,BC607,_xll.ohTrigger(trigger,$X$24))</f>
        <v>2.8057122212677235E-3</v>
      </c>
      <c r="BE607" s="49">
        <f>_xll.qlTenorBasisForwardRate($X$17,BC607,_xll.ohTrigger(trigger,$X$24))*_xll.qlInterpolationInterpolate($AJ$1,BC607,,trigger)</f>
        <v>2.9398723318077714E-3</v>
      </c>
      <c r="BF607" s="49">
        <f>_xll.qlIndexFixing($X$9,_xll.qlInterestRateIndexFixingDate($X$9,BC607,trigger),TRUE,trigger)</f>
        <v>2.9403250489387096E-3</v>
      </c>
      <c r="BG607" s="104">
        <f t="shared" si="55"/>
        <v>1.346128276709861</v>
      </c>
    </row>
    <row r="608" spans="27:59" x14ac:dyDescent="0.2">
      <c r="AA608" s="1">
        <f t="shared" si="56"/>
        <v>605</v>
      </c>
      <c r="AB608" s="44" t="str">
        <f t="shared" si="57"/>
        <v>605M</v>
      </c>
      <c r="AC608" s="45">
        <f>_xll.qlCalendarAdvance(calendar,$AC$3,AB608,,,trigger)</f>
        <v>60693</v>
      </c>
      <c r="AD608" s="45">
        <f>_xll.qlInterestRateIndexMaturity($X$9,AC608,trigger)</f>
        <v>60877</v>
      </c>
      <c r="AE608" s="49">
        <f>_xll.qlTenorBasisValue($X$17,AC608,_xll.ohTrigger(trigger,$X$24))</f>
        <v>1.8104455990840802E-4</v>
      </c>
      <c r="AF608" s="49">
        <f>_xll.qlTenorBasisForwardRate($X$17,AC608,_xll.ohTrigger(trigger,$X$24))</f>
        <v>1.2263833777197999E-2</v>
      </c>
      <c r="AG608" s="49">
        <f>_xll.qlTenorBasisForwardRate2($X$17,AC608,AD608,_xll.ohTrigger(trigger,$X$24))</f>
        <v>1.2263833777197999E-2</v>
      </c>
      <c r="AH608" s="49">
        <f>_xll.qlIndexFixing($X$9,_xll.qlInterestRateIndexFixingDate($X$9,AC608,trigger),TRUE,trigger)</f>
        <v>1.1583067287486102E-2</v>
      </c>
      <c r="AI608" s="52">
        <f t="shared" si="53"/>
        <v>6.807664897118971</v>
      </c>
      <c r="AJ608" s="52">
        <f t="shared" si="54"/>
        <v>0.94448991220203604</v>
      </c>
      <c r="BC608" s="45">
        <f>_xll.qlCalendarAdvance(calendar,BC607,"1D",,,trigger)</f>
        <v>43143</v>
      </c>
      <c r="BD608" s="49">
        <f>_xll.qlTenorBasisForwardRate($X$17,BC608,_xll.ohTrigger(trigger,$X$24))</f>
        <v>2.8299405426476889E-3</v>
      </c>
      <c r="BE608" s="49">
        <f>_xll.qlTenorBasisForwardRate($X$17,BC608,_xll.ohTrigger(trigger,$X$24))*_xll.qlInterpolationInterpolate($AJ$1,BC608,,trigger)</f>
        <v>2.9653986374577395E-3</v>
      </c>
      <c r="BF608" s="49">
        <f>_xll.qlIndexFixing($X$9,_xll.qlInterestRateIndexFixingDate($X$9,BC608,trigger),TRUE,trigger)</f>
        <v>2.9659357886594306E-3</v>
      </c>
      <c r="BG608" s="104">
        <f t="shared" si="55"/>
        <v>1.3599524601174167</v>
      </c>
    </row>
    <row r="609" spans="27:59" x14ac:dyDescent="0.2">
      <c r="AA609" s="1">
        <f t="shared" si="56"/>
        <v>606</v>
      </c>
      <c r="AB609" s="44" t="str">
        <f t="shared" si="57"/>
        <v>606M</v>
      </c>
      <c r="AC609" s="45">
        <f>_xll.qlCalendarAdvance(calendar,$AC$3,AB609,,,trigger)</f>
        <v>60724</v>
      </c>
      <c r="AD609" s="45">
        <f>_xll.qlInterestRateIndexMaturity($X$9,AC609,trigger)</f>
        <v>60909</v>
      </c>
      <c r="AE609" s="49">
        <f>_xll.qlTenorBasisValue($X$17,AC609,_xll.ohTrigger(trigger,$X$24))</f>
        <v>1.810027653257504E-4</v>
      </c>
      <c r="AF609" s="49">
        <f>_xll.qlTenorBasisForwardRate($X$17,AC609,_xll.ohTrigger(trigger,$X$24))</f>
        <v>1.2292928360986818E-2</v>
      </c>
      <c r="AG609" s="49">
        <f>_xll.qlTenorBasisForwardRate2($X$17,AC609,AD609,_xll.ohTrigger(trigger,$X$24))</f>
        <v>1.2292928360986818E-2</v>
      </c>
      <c r="AH609" s="49">
        <f>_xll.qlIndexFixing($X$9,_xll.qlInterestRateIndexFixingDate($X$9,AC609,trigger),TRUE,trigger)</f>
        <v>1.1632696897301191E-2</v>
      </c>
      <c r="AI609" s="52">
        <f t="shared" si="53"/>
        <v>6.6023146368562706</v>
      </c>
      <c r="AJ609" s="52">
        <f t="shared" si="54"/>
        <v>0.94629176675421323</v>
      </c>
      <c r="BC609" s="45">
        <f>_xll.qlCalendarAdvance(calendar,BC608,"1D",,,trigger)</f>
        <v>43144</v>
      </c>
      <c r="BD609" s="49">
        <f>_xll.qlTenorBasisForwardRate($X$17,BC609,_xll.ohTrigger(trigger,$X$24))</f>
        <v>2.8332923676351097E-3</v>
      </c>
      <c r="BE609" s="49">
        <f>_xll.qlTenorBasisForwardRate($X$17,BC609,_xll.ohTrigger(trigger,$X$24))*_xll.qlInterpolationInterpolate($AJ$1,BC609,,trigger)</f>
        <v>2.9689574441760123E-3</v>
      </c>
      <c r="BF609" s="49">
        <f>_xll.qlIndexFixing($X$9,_xll.qlInterestRateIndexFixingDate($X$9,BC609,trigger),TRUE,trigger)</f>
        <v>2.9695578541048579E-3</v>
      </c>
      <c r="BG609" s="104">
        <f t="shared" si="55"/>
        <v>1.3626548646974816</v>
      </c>
    </row>
    <row r="610" spans="27:59" x14ac:dyDescent="0.2">
      <c r="AA610" s="1">
        <f t="shared" si="56"/>
        <v>607</v>
      </c>
      <c r="AB610" s="44" t="str">
        <f t="shared" si="57"/>
        <v>607M</v>
      </c>
      <c r="AC610" s="45">
        <f>_xll.qlCalendarAdvance(calendar,$AC$3,AB610,,,trigger)</f>
        <v>60755</v>
      </c>
      <c r="AD610" s="45">
        <f>_xll.qlInterestRateIndexMaturity($X$9,AC610,trigger)</f>
        <v>60939</v>
      </c>
      <c r="AE610" s="49">
        <f>_xll.qlTenorBasisValue($X$17,AC610,_xll.ohTrigger(trigger,$X$24))</f>
        <v>1.8096158481689816E-4</v>
      </c>
      <c r="AF610" s="49">
        <f>_xll.qlTenorBasisForwardRate($X$17,AC610,_xll.ohTrigger(trigger,$X$24))</f>
        <v>1.2320440324673065E-2</v>
      </c>
      <c r="AG610" s="49">
        <f>_xll.qlTenorBasisForwardRate2($X$17,AC610,AD610,_xll.ohTrigger(trigger,$X$24))</f>
        <v>1.2320440324673065E-2</v>
      </c>
      <c r="AH610" s="49">
        <f>_xll.qlIndexFixing($X$9,_xll.qlInterestRateIndexFixingDate($X$9,AC610,trigger),TRUE,trigger)</f>
        <v>1.1680011782975177E-2</v>
      </c>
      <c r="AI610" s="52">
        <f t="shared" si="53"/>
        <v>6.4042854169788814</v>
      </c>
      <c r="AJ610" s="52">
        <f t="shared" si="54"/>
        <v>0.94801902165660767</v>
      </c>
      <c r="BC610" s="45">
        <f>_xll.qlCalendarAdvance(calendar,BC609,"1D",,,trigger)</f>
        <v>43145</v>
      </c>
      <c r="BD610" s="49">
        <f>_xll.qlTenorBasisForwardRate($X$17,BC610,_xll.ohTrigger(trigger,$X$24))</f>
        <v>2.8402023026031903E-3</v>
      </c>
      <c r="BE610" s="49">
        <f>_xll.qlTenorBasisForwardRate($X$17,BC610,_xll.ohTrigger(trigger,$X$24))*_xll.qlInterpolationInterpolate($AJ$1,BC610,,trigger)</f>
        <v>2.9762449005913396E-3</v>
      </c>
      <c r="BF610" s="49">
        <f>_xll.qlIndexFixing($X$9,_xll.qlInterestRateIndexFixingDate($X$9,BC610,trigger),TRUE,trigger)</f>
        <v>2.9768696043889864E-3</v>
      </c>
      <c r="BG610" s="104">
        <f t="shared" si="55"/>
        <v>1.3666730178579605</v>
      </c>
    </row>
    <row r="611" spans="27:59" x14ac:dyDescent="0.2">
      <c r="AA611" s="1">
        <f t="shared" si="56"/>
        <v>608</v>
      </c>
      <c r="AB611" s="44" t="str">
        <f t="shared" si="57"/>
        <v>608M</v>
      </c>
      <c r="AC611" s="45">
        <f>_xll.qlCalendarAdvance(calendar,$AC$3,AB611,,,trigger)</f>
        <v>60785</v>
      </c>
      <c r="AD611" s="45">
        <f>_xll.qlInterestRateIndexMaturity($X$9,AC611,trigger)</f>
        <v>60968</v>
      </c>
      <c r="AE611" s="49">
        <f>_xll.qlTenorBasisValue($X$17,AC611,_xll.ohTrigger(trigger,$X$24))</f>
        <v>1.809223090171809E-4</v>
      </c>
      <c r="AF611" s="49">
        <f>_xll.qlTenorBasisForwardRate($X$17,AC611,_xll.ohTrigger(trigger,$X$24))</f>
        <v>1.2346803027762884E-2</v>
      </c>
      <c r="AG611" s="49">
        <f>_xll.qlTenorBasisForwardRate2($X$17,AC611,AD611,_xll.ohTrigger(trigger,$X$24))</f>
        <v>1.2346803027762884E-2</v>
      </c>
      <c r="AH611" s="49">
        <f>_xll.qlIndexFixing($X$9,_xll.qlInterestRateIndexFixingDate($X$9,AC611,trigger),TRUE,trigger)</f>
        <v>1.1725408538549646E-2</v>
      </c>
      <c r="AI611" s="52">
        <f t="shared" si="53"/>
        <v>6.2139448921323845</v>
      </c>
      <c r="AJ611" s="52">
        <f t="shared" si="54"/>
        <v>0.94967162853282927</v>
      </c>
      <c r="BC611" s="45">
        <f>_xll.qlCalendarAdvance(calendar,BC610,"1D",,,trigger)</f>
        <v>43146</v>
      </c>
      <c r="BD611" s="49">
        <f>_xll.qlTenorBasisForwardRate($X$17,BC611,_xll.ohTrigger(trigger,$X$24))</f>
        <v>2.847118199322143E-3</v>
      </c>
      <c r="BE611" s="49">
        <f>_xll.qlTenorBasisForwardRate($X$17,BC611,_xll.ohTrigger(trigger,$X$24))*_xll.qlInterpolationInterpolate($AJ$1,BC611,,trigger)</f>
        <v>2.9835388314387395E-3</v>
      </c>
      <c r="BF611" s="49">
        <f>_xll.qlIndexFixing($X$9,_xll.qlInterestRateIndexFixingDate($X$9,BC611,trigger),TRUE,trigger)</f>
        <v>2.9841827743008454E-3</v>
      </c>
      <c r="BG611" s="104">
        <f t="shared" si="55"/>
        <v>1.3706457497870235</v>
      </c>
    </row>
    <row r="612" spans="27:59" x14ac:dyDescent="0.2">
      <c r="AA612" s="1">
        <f t="shared" si="56"/>
        <v>609</v>
      </c>
      <c r="AB612" s="44" t="str">
        <f t="shared" si="57"/>
        <v>609M</v>
      </c>
      <c r="AC612" s="45">
        <f>_xll.qlCalendarAdvance(calendar,$AC$3,AB612,,,trigger)</f>
        <v>60815</v>
      </c>
      <c r="AD612" s="45">
        <f>_xll.qlInterestRateIndexMaturity($X$9,AC612,trigger)</f>
        <v>61000</v>
      </c>
      <c r="AE612" s="49">
        <f>_xll.qlTenorBasisValue($X$17,AC612,_xll.ohTrigger(trigger,$X$24))</f>
        <v>1.8088359204170853E-4</v>
      </c>
      <c r="AF612" s="49">
        <f>_xll.qlTenorBasisForwardRate($X$17,AC612,_xll.ohTrigger(trigger,$X$24))</f>
        <v>1.2374886273505727E-2</v>
      </c>
      <c r="AG612" s="49">
        <f>_xll.qlTenorBasisForwardRate2($X$17,AC612,AD612,_xll.ohTrigger(trigger,$X$24))</f>
        <v>1.2374886273505727E-2</v>
      </c>
      <c r="AH612" s="49">
        <f>_xll.qlIndexFixing($X$9,_xll.qlInterestRateIndexFixingDate($X$9,AC612,trigger),TRUE,trigger)</f>
        <v>1.1773298423381002E-2</v>
      </c>
      <c r="AI612" s="52">
        <f t="shared" si="53"/>
        <v>6.0158785012472471</v>
      </c>
      <c r="AJ612" s="52">
        <f t="shared" si="54"/>
        <v>0.95138639363395949</v>
      </c>
      <c r="BC612" s="45">
        <f>_xll.qlCalendarAdvance(calendar,BC611,"1D",,,trigger)</f>
        <v>43147</v>
      </c>
      <c r="BD612" s="49">
        <f>_xll.qlTenorBasisForwardRate($X$17,BC612,_xll.ohTrigger(trigger,$X$24))</f>
        <v>2.8540400589892423E-3</v>
      </c>
      <c r="BE612" s="49">
        <f>_xll.qlTenorBasisForwardRate($X$17,BC612,_xll.ohTrigger(trigger,$X$24))*_xll.qlInterpolationInterpolate($AJ$1,BC612,,trigger)</f>
        <v>2.9908392382666789E-3</v>
      </c>
      <c r="BF612" s="49">
        <f>_xll.qlIndexFixing($X$9,_xll.qlInterestRateIndexFixingDate($X$9,BC612,trigger),TRUE,trigger)</f>
        <v>2.9914973638558917E-3</v>
      </c>
      <c r="BG612" s="104">
        <f t="shared" si="55"/>
        <v>1.374573048666494</v>
      </c>
    </row>
    <row r="613" spans="27:59" x14ac:dyDescent="0.2">
      <c r="AA613" s="1">
        <f t="shared" si="56"/>
        <v>610</v>
      </c>
      <c r="AB613" s="44" t="str">
        <f t="shared" si="57"/>
        <v>610M</v>
      </c>
      <c r="AC613" s="45">
        <f>_xll.qlCalendarAdvance(calendar,$AC$3,AB613,,,trigger)</f>
        <v>60846</v>
      </c>
      <c r="AD613" s="45">
        <f>_xll.qlInterestRateIndexMaturity($X$9,AC613,trigger)</f>
        <v>61030</v>
      </c>
      <c r="AE613" s="49">
        <f>_xll.qlTenorBasisValue($X$17,AC613,_xll.ohTrigger(trigger,$X$24))</f>
        <v>1.8084416325439326E-4</v>
      </c>
      <c r="AF613" s="49">
        <f>_xll.qlTenorBasisForwardRate($X$17,AC613,_xll.ohTrigger(trigger,$X$24))</f>
        <v>1.2401647005558019E-2</v>
      </c>
      <c r="AG613" s="49">
        <f>_xll.qlTenorBasisForwardRate2($X$17,AC613,AD613,_xll.ohTrigger(trigger,$X$24))</f>
        <v>1.2401647005558019E-2</v>
      </c>
      <c r="AH613" s="49">
        <f>_xll.qlIndexFixing($X$9,_xll.qlInterestRateIndexFixingDate($X$9,AC613,trigger),TRUE,trigger)</f>
        <v>1.1819486439663154E-2</v>
      </c>
      <c r="AI613" s="52">
        <f t="shared" si="53"/>
        <v>5.8216056589486564</v>
      </c>
      <c r="AJ613" s="52">
        <f t="shared" si="54"/>
        <v>0.95305780227142733</v>
      </c>
      <c r="BC613" s="45">
        <f>_xll.qlCalendarAdvance(calendar,BC612,"1D",,,trigger)</f>
        <v>43150</v>
      </c>
      <c r="BD613" s="49">
        <f>_xll.qlTenorBasisForwardRate($X$17,BC613,_xll.ohTrigger(trigger,$X$24))</f>
        <v>2.8784149569869204E-3</v>
      </c>
      <c r="BE613" s="49">
        <f>_xll.qlTenorBasisForwardRate($X$17,BC613,_xll.ohTrigger(trigger,$X$24))*_xll.qlInterpolationInterpolate($AJ$1,BC613,,trigger)</f>
        <v>3.016524321134314E-3</v>
      </c>
      <c r="BF613" s="49">
        <f>_xll.qlIndexFixing($X$9,_xll.qlInterestRateIndexFixingDate($X$9,BC613,trigger),TRUE,trigger)</f>
        <v>3.0171433102973836E-3</v>
      </c>
      <c r="BG613" s="104">
        <f t="shared" si="55"/>
        <v>1.387283533104632</v>
      </c>
    </row>
    <row r="614" spans="27:59" x14ac:dyDescent="0.2">
      <c r="AA614" s="1">
        <f t="shared" si="56"/>
        <v>611</v>
      </c>
      <c r="AB614" s="44" t="str">
        <f t="shared" si="57"/>
        <v>611M</v>
      </c>
      <c r="AC614" s="45">
        <f>_xll.qlCalendarAdvance(calendar,$AC$3,AB614,,,trigger)</f>
        <v>60877</v>
      </c>
      <c r="AD614" s="45">
        <f>_xll.qlInterestRateIndexMaturity($X$9,AC614,trigger)</f>
        <v>61058</v>
      </c>
      <c r="AE614" s="49">
        <f>_xll.qlTenorBasisValue($X$17,AC614,_xll.ohTrigger(trigger,$X$24))</f>
        <v>1.8080531427715446E-4</v>
      </c>
      <c r="AF614" s="49">
        <f>_xll.qlTenorBasisForwardRate($X$17,AC614,_xll.ohTrigger(trigger,$X$24))</f>
        <v>1.2426863111396293E-2</v>
      </c>
      <c r="AG614" s="49">
        <f>_xll.qlTenorBasisForwardRate2($X$17,AC614,AD614,_xll.ohTrigger(trigger,$X$24))</f>
        <v>1.2426863111396293E-2</v>
      </c>
      <c r="AH614" s="49">
        <f>_xll.qlIndexFixing($X$9,_xll.qlInterestRateIndexFixingDate($X$9,AC614,trigger),TRUE,trigger)</f>
        <v>1.186341520622833E-2</v>
      </c>
      <c r="AI614" s="52">
        <f t="shared" si="53"/>
        <v>5.6344790516796301</v>
      </c>
      <c r="AJ614" s="52">
        <f t="shared" si="54"/>
        <v>0.9546588789047461</v>
      </c>
      <c r="BC614" s="45">
        <f>_xll.qlCalendarAdvance(calendar,BC613,"1D",,,trigger)</f>
        <v>43151</v>
      </c>
      <c r="BD614" s="49">
        <f>_xll.qlTenorBasisForwardRate($X$17,BC614,_xll.ohTrigger(trigger,$X$24))</f>
        <v>2.8817871511079953E-3</v>
      </c>
      <c r="BE614" s="49">
        <f>_xll.qlTenorBasisForwardRate($X$17,BC614,_xll.ohTrigger(trigger,$X$24))*_xll.qlInterpolationInterpolate($AJ$1,BC614,,trigger)</f>
        <v>3.0201056563804482E-3</v>
      </c>
      <c r="BF614" s="49">
        <f>_xll.qlIndexFixing($X$9,_xll.qlInterestRateIndexFixingDate($X$9,BC614,trigger),TRUE,trigger)</f>
        <v>3.0207699188170979E-3</v>
      </c>
      <c r="BG614" s="104">
        <f t="shared" si="55"/>
        <v>1.3898276770910263</v>
      </c>
    </row>
    <row r="615" spans="27:59" x14ac:dyDescent="0.2">
      <c r="AA615" s="1">
        <f t="shared" si="56"/>
        <v>612</v>
      </c>
      <c r="AB615" s="44" t="str">
        <f t="shared" si="57"/>
        <v>612M</v>
      </c>
      <c r="AC615" s="45">
        <f>_xll.qlCalendarAdvance(calendar,$AC$3,AB615,,,trigger)</f>
        <v>60909</v>
      </c>
      <c r="AD615" s="45">
        <f>_xll.qlInterestRateIndexMaturity($X$9,AC615,trigger)</f>
        <v>61092</v>
      </c>
      <c r="AE615" s="49">
        <f>_xll.qlTenorBasisValue($X$17,AC615,_xll.ohTrigger(trigger,$X$24))</f>
        <v>1.8076581136630462E-4</v>
      </c>
      <c r="AF615" s="49">
        <f>_xll.qlTenorBasisForwardRate($X$17,AC615,_xll.ohTrigger(trigger,$X$24))</f>
        <v>1.245591624878966E-2</v>
      </c>
      <c r="AG615" s="49">
        <f>_xll.qlTenorBasisForwardRate2($X$17,AC615,AD615,_xll.ohTrigger(trigger,$X$24))</f>
        <v>1.245591624878966E-2</v>
      </c>
      <c r="AH615" s="49">
        <f>_xll.qlIndexFixing($X$9,_xll.qlInterestRateIndexFixingDate($X$9,AC615,trigger),TRUE,trigger)</f>
        <v>1.1913149038064704E-2</v>
      </c>
      <c r="AI615" s="52">
        <f t="shared" si="53"/>
        <v>5.4276721072495615</v>
      </c>
      <c r="AJ615" s="52">
        <f t="shared" si="54"/>
        <v>0.95642494699836333</v>
      </c>
      <c r="BC615" s="45">
        <f>_xll.qlCalendarAdvance(calendar,BC614,"1D",,,trigger)</f>
        <v>43152</v>
      </c>
      <c r="BD615" s="49">
        <f>_xll.qlTenorBasisForwardRate($X$17,BC615,_xll.ohTrigger(trigger,$X$24))</f>
        <v>2.8887388434789153E-3</v>
      </c>
      <c r="BE615" s="49">
        <f>_xll.qlTenorBasisForwardRate($X$17,BC615,_xll.ohTrigger(trigger,$X$24))*_xll.qlInterpolationInterpolate($AJ$1,BC615,,trigger)</f>
        <v>3.0274384663450033E-3</v>
      </c>
      <c r="BF615" s="49">
        <f>_xll.qlIndexFixing($X$9,_xll.qlInterestRateIndexFixingDate($X$9,BC615,trigger),TRUE,trigger)</f>
        <v>3.0280916068208237E-3</v>
      </c>
      <c r="BG615" s="104">
        <f t="shared" si="55"/>
        <v>1.3935276334190849</v>
      </c>
    </row>
    <row r="616" spans="27:59" x14ac:dyDescent="0.2">
      <c r="AA616" s="1">
        <f t="shared" si="56"/>
        <v>613</v>
      </c>
      <c r="AB616" s="44" t="str">
        <f t="shared" si="57"/>
        <v>613M</v>
      </c>
      <c r="AC616" s="45">
        <f>_xll.qlCalendarAdvance(calendar,$AC$3,AB616,,,trigger)</f>
        <v>60938</v>
      </c>
      <c r="AD616" s="45">
        <f>_xll.qlInterestRateIndexMaturity($X$9,AC616,trigger)</f>
        <v>61119</v>
      </c>
      <c r="AE616" s="49">
        <f>_xll.qlTenorBasisValue($X$17,AC616,_xll.ohTrigger(trigger,$X$24))</f>
        <v>1.8073053014917696E-4</v>
      </c>
      <c r="AF616" s="49">
        <f>_xll.qlTenorBasisForwardRate($X$17,AC616,_xll.ohTrigger(trigger,$X$24))</f>
        <v>1.2479557253627366E-2</v>
      </c>
      <c r="AG616" s="49">
        <f>_xll.qlTenorBasisForwardRate2($X$17,AC616,AD616,_xll.ohTrigger(trigger,$X$24))</f>
        <v>1.2479557253627366E-2</v>
      </c>
      <c r="AH616" s="49">
        <f>_xll.qlIndexFixing($X$9,_xll.qlInterestRateIndexFixingDate($X$9,AC616,trigger),TRUE,trigger)</f>
        <v>1.1954297528235382E-2</v>
      </c>
      <c r="AI616" s="52">
        <f t="shared" si="53"/>
        <v>5.2525972539198449</v>
      </c>
      <c r="AJ616" s="52">
        <f t="shared" si="54"/>
        <v>0.95791038778725024</v>
      </c>
      <c r="BC616" s="45">
        <f>_xll.qlCalendarAdvance(calendar,BC615,"1D",,,trigger)</f>
        <v>43153</v>
      </c>
      <c r="BD616" s="49">
        <f>_xll.qlTenorBasisForwardRate($X$17,BC616,_xll.ohTrigger(trigger,$X$24))</f>
        <v>2.8956965059758867E-3</v>
      </c>
      <c r="BE616" s="49">
        <f>_xll.qlTenorBasisForwardRate($X$17,BC616,_xll.ohTrigger(trigger,$X$24))*_xll.qlInterpolationInterpolate($AJ$1,BC616,,trigger)</f>
        <v>3.034777761576533E-3</v>
      </c>
      <c r="BF616" s="49">
        <f>_xll.qlIndexFixing($X$9,_xll.qlInterestRateIndexFixingDate($X$9,BC616,trigger),TRUE,trigger)</f>
        <v>3.0354147145595979E-3</v>
      </c>
      <c r="BG616" s="104">
        <f t="shared" si="55"/>
        <v>1.3971820858371111</v>
      </c>
    </row>
    <row r="617" spans="27:59" x14ac:dyDescent="0.2">
      <c r="AA617" s="1">
        <f t="shared" si="56"/>
        <v>614</v>
      </c>
      <c r="AB617" s="44" t="str">
        <f t="shared" si="57"/>
        <v>614M</v>
      </c>
      <c r="AC617" s="45">
        <f>_xll.qlCalendarAdvance(calendar,$AC$3,AB617,,,trigger)</f>
        <v>60968</v>
      </c>
      <c r="AD617" s="45">
        <f>_xll.qlInterestRateIndexMaturity($X$9,AC617,trigger)</f>
        <v>61150</v>
      </c>
      <c r="AE617" s="49">
        <f>_xll.qlTenorBasisValue($X$17,AC617,_xll.ohTrigger(trigger,$X$24))</f>
        <v>1.8069454356721453E-4</v>
      </c>
      <c r="AF617" s="49">
        <f>_xll.qlTenorBasisForwardRate($X$17,AC617,_xll.ohTrigger(trigger,$X$24))</f>
        <v>1.2505740625071765E-2</v>
      </c>
      <c r="AG617" s="49">
        <f>_xll.qlTenorBasisForwardRate2($X$17,AC617,AD617,_xll.ohTrigger(trigger,$X$24))</f>
        <v>1.2505740625071765E-2</v>
      </c>
      <c r="AH617" s="49">
        <f>_xll.qlIndexFixing($X$9,_xll.qlInterestRateIndexFixingDate($X$9,AC617,trigger),TRUE,trigger)</f>
        <v>1.1999367735539869E-2</v>
      </c>
      <c r="AI617" s="52">
        <f t="shared" si="53"/>
        <v>5.0637288953189579</v>
      </c>
      <c r="AJ617" s="52">
        <f t="shared" si="54"/>
        <v>0.95950876443761279</v>
      </c>
      <c r="BC617" s="45">
        <f>_xll.qlCalendarAdvance(calendar,BC616,"1D",,,trigger)</f>
        <v>43154</v>
      </c>
      <c r="BD617" s="49">
        <f>_xll.qlTenorBasisForwardRate($X$17,BC617,_xll.ohTrigger(trigger,$X$24))</f>
        <v>2.9026601397917668E-3</v>
      </c>
      <c r="BE617" s="49">
        <f>_xll.qlTenorBasisForwardRate($X$17,BC617,_xll.ohTrigger(trigger,$X$24))*_xll.qlInterpolationInterpolate($AJ$1,BC617,,trigger)</f>
        <v>3.0421235436194254E-3</v>
      </c>
      <c r="BF617" s="49">
        <f>_xll.qlIndexFixing($X$9,_xll.qlInterestRateIndexFixingDate($X$9,BC617,trigger),TRUE,trigger)</f>
        <v>3.04273924204976E-3</v>
      </c>
      <c r="BG617" s="104">
        <f t="shared" si="55"/>
        <v>1.4007910225799329</v>
      </c>
    </row>
    <row r="618" spans="27:59" x14ac:dyDescent="0.2">
      <c r="AA618" s="1">
        <f t="shared" si="56"/>
        <v>615</v>
      </c>
      <c r="AB618" s="44" t="str">
        <f t="shared" si="57"/>
        <v>615M</v>
      </c>
      <c r="AC618" s="45">
        <f>_xll.qlCalendarAdvance(calendar,$AC$3,AB618,,,trigger)</f>
        <v>61000</v>
      </c>
      <c r="AD618" s="45">
        <f>_xll.qlInterestRateIndexMaturity($X$9,AC618,trigger)</f>
        <v>61182</v>
      </c>
      <c r="AE618" s="49">
        <f>_xll.qlTenorBasisValue($X$17,AC618,_xll.ohTrigger(trigger,$X$24))</f>
        <v>1.8065672278490708E-4</v>
      </c>
      <c r="AF618" s="49">
        <f>_xll.qlTenorBasisForwardRate($X$17,AC618,_xll.ohTrigger(trigger,$X$24))</f>
        <v>1.253271975905094E-2</v>
      </c>
      <c r="AG618" s="49">
        <f>_xll.qlTenorBasisForwardRate2($X$17,AC618,AD618,_xll.ohTrigger(trigger,$X$24))</f>
        <v>1.253271975905094E-2</v>
      </c>
      <c r="AH618" s="49">
        <f>_xll.qlIndexFixing($X$9,_xll.qlInterestRateIndexFixingDate($X$9,AC618,trigger),TRUE,trigger)</f>
        <v>1.2046048601195902E-2</v>
      </c>
      <c r="AI618" s="52">
        <f t="shared" si="53"/>
        <v>4.8667115785503734</v>
      </c>
      <c r="AJ618" s="52">
        <f t="shared" si="54"/>
        <v>0.9611679533882842</v>
      </c>
      <c r="BC618" s="45">
        <f>_xll.qlCalendarAdvance(calendar,BC617,"1D",,,trigger)</f>
        <v>43157</v>
      </c>
      <c r="BD618" s="49">
        <f>_xll.qlTenorBasisForwardRate($X$17,BC618,_xll.ohTrigger(trigger,$X$24))</f>
        <v>2.9271818278264871E-3</v>
      </c>
      <c r="BE618" s="49">
        <f>_xll.qlTenorBasisForwardRate($X$17,BC618,_xll.ohTrigger(trigger,$X$24))*_xll.qlInterpolationInterpolate($AJ$1,BC618,,trigger)</f>
        <v>3.0679676755007213E-3</v>
      </c>
      <c r="BF618" s="49">
        <f>_xll.qlIndexFixing($X$9,_xll.qlInterestRateIndexFixingDate($X$9,BC618,trigger),TRUE,trigger)</f>
        <v>3.068420405727339E-3</v>
      </c>
      <c r="BG618" s="104">
        <f t="shared" si="55"/>
        <v>1.4123857790085186</v>
      </c>
    </row>
    <row r="619" spans="27:59" x14ac:dyDescent="0.2">
      <c r="AA619" s="1">
        <f t="shared" si="56"/>
        <v>616</v>
      </c>
      <c r="AB619" s="44" t="str">
        <f t="shared" si="57"/>
        <v>616M</v>
      </c>
      <c r="AC619" s="45">
        <f>_xll.qlCalendarAdvance(calendar,$AC$3,AB619,,,trigger)</f>
        <v>61030</v>
      </c>
      <c r="AD619" s="45">
        <f>_xll.qlInterestRateIndexMaturity($X$9,AC619,trigger)</f>
        <v>61211</v>
      </c>
      <c r="AE619" s="49">
        <f>_xll.qlTenorBasisValue($X$17,AC619,_xll.ohTrigger(trigger,$X$24))</f>
        <v>1.8062178779836707E-4</v>
      </c>
      <c r="AF619" s="49">
        <f>_xll.qlTenorBasisForwardRate($X$17,AC619,_xll.ohTrigger(trigger,$X$24))</f>
        <v>1.2557131967212348E-2</v>
      </c>
      <c r="AG619" s="49">
        <f>_xll.qlTenorBasisForwardRate2($X$17,AC619,AD619,_xll.ohTrigger(trigger,$X$24))</f>
        <v>1.2557131967212348E-2</v>
      </c>
      <c r="AH619" s="49">
        <f>_xll.qlIndexFixing($X$9,_xll.qlInterestRateIndexFixingDate($X$9,AC619,trigger),TRUE,trigger)</f>
        <v>1.2088519131839745E-2</v>
      </c>
      <c r="AI619" s="52">
        <f t="shared" si="53"/>
        <v>4.686128353726029</v>
      </c>
      <c r="AJ619" s="52">
        <f t="shared" si="54"/>
        <v>0.96268153933587797</v>
      </c>
      <c r="BC619" s="45">
        <f>_xll.qlCalendarAdvance(calendar,BC618,"1D",,,trigger)</f>
        <v>43158</v>
      </c>
      <c r="BD619" s="49">
        <f>_xll.qlTenorBasisForwardRate($X$17,BC619,_xll.ohTrigger(trigger,$X$24))</f>
        <v>2.9305744120869622E-3</v>
      </c>
      <c r="BE619" s="49">
        <f>_xll.qlTenorBasisForwardRate($X$17,BC619,_xll.ohTrigger(trigger,$X$24))*_xll.qlInterpolationInterpolate($AJ$1,BC619,,trigger)</f>
        <v>3.0715715707798578E-3</v>
      </c>
      <c r="BF619" s="49">
        <f>_xll.qlIndexFixing($X$9,_xll.qlInterestRateIndexFixingDate($X$9,BC619,trigger),TRUE,trigger)</f>
        <v>3.0720515498347612E-3</v>
      </c>
      <c r="BG619" s="104">
        <f t="shared" si="55"/>
        <v>1.4147713774779893</v>
      </c>
    </row>
    <row r="620" spans="27:59" x14ac:dyDescent="0.2">
      <c r="AA620" s="1">
        <f t="shared" si="56"/>
        <v>617</v>
      </c>
      <c r="AB620" s="44" t="str">
        <f t="shared" si="57"/>
        <v>617M</v>
      </c>
      <c r="AC620" s="45">
        <f>_xll.qlCalendarAdvance(calendar,$AC$3,AB620,,,trigger)</f>
        <v>61058</v>
      </c>
      <c r="AD620" s="45">
        <f>_xll.qlInterestRateIndexMaturity($X$9,AC620,trigger)</f>
        <v>61242</v>
      </c>
      <c r="AE620" s="49">
        <f>_xll.qlTenorBasisValue($X$17,AC620,_xll.ohTrigger(trigger,$X$24))</f>
        <v>1.8058963117258703E-4</v>
      </c>
      <c r="AF620" s="49">
        <f>_xll.qlTenorBasisForwardRate($X$17,AC620,_xll.ohTrigger(trigger,$X$24))</f>
        <v>1.2582168867854838E-2</v>
      </c>
      <c r="AG620" s="49">
        <f>_xll.qlTenorBasisForwardRate2($X$17,AC620,AD620,_xll.ohTrigger(trigger,$X$24))</f>
        <v>1.2582168867854838E-2</v>
      </c>
      <c r="AH620" s="49">
        <f>_xll.qlIndexFixing($X$9,_xll.qlInterestRateIndexFixingDate($X$9,AC620,trigger),TRUE,trigger)</f>
        <v>1.2131426007849246E-2</v>
      </c>
      <c r="AI620" s="52">
        <f t="shared" si="53"/>
        <v>4.5074286000559152</v>
      </c>
      <c r="AJ620" s="52">
        <f t="shared" si="54"/>
        <v>0.96417606020555346</v>
      </c>
      <c r="BC620" s="45">
        <f>_xll.qlCalendarAdvance(calendar,BC619,"1D",,,trigger)</f>
        <v>43159</v>
      </c>
      <c r="BD620" s="49">
        <f>_xll.qlTenorBasisForwardRate($X$17,BC620,_xll.ohTrigger(trigger,$X$24))</f>
        <v>2.9483773405129992E-3</v>
      </c>
      <c r="BE620" s="49">
        <f>_xll.qlTenorBasisForwardRate($X$17,BC620,_xll.ohTrigger(trigger,$X$24))*_xll.qlInterpolationInterpolate($AJ$1,BC620,,trigger)</f>
        <v>3.0902794755862926E-3</v>
      </c>
      <c r="BF620" s="49">
        <f>_xll.qlIndexFixing($X$9,_xll.qlInterestRateIndexFixingDate($X$9,BC620,trigger),TRUE,trigger)</f>
        <v>3.0904866026148095E-3</v>
      </c>
      <c r="BG620" s="104">
        <f t="shared" si="55"/>
        <v>1.4210926210181039</v>
      </c>
    </row>
    <row r="621" spans="27:59" x14ac:dyDescent="0.2">
      <c r="AA621" s="1">
        <f t="shared" si="56"/>
        <v>618</v>
      </c>
      <c r="AB621" s="44" t="str">
        <f t="shared" si="57"/>
        <v>618M</v>
      </c>
      <c r="AC621" s="45">
        <f>_xll.qlCalendarAdvance(calendar,$AC$3,AB621,,,trigger)</f>
        <v>61092</v>
      </c>
      <c r="AD621" s="45">
        <f>_xll.qlInterestRateIndexMaturity($X$9,AC621,trigger)</f>
        <v>61275</v>
      </c>
      <c r="AE621" s="49">
        <f>_xll.qlTenorBasisValue($X$17,AC621,_xll.ohTrigger(trigger,$X$24))</f>
        <v>1.8055115875059536E-4</v>
      </c>
      <c r="AF621" s="49">
        <f>_xll.qlTenorBasisForwardRate($X$17,AC621,_xll.ohTrigger(trigger,$X$24))</f>
        <v>1.2609369081535936E-2</v>
      </c>
      <c r="AG621" s="49">
        <f>_xll.qlTenorBasisForwardRate2($X$17,AC621,AD621,_xll.ohTrigger(trigger,$X$24))</f>
        <v>1.2609369081535936E-2</v>
      </c>
      <c r="AH621" s="49">
        <f>_xll.qlIndexFixing($X$9,_xll.qlInterestRateIndexFixingDate($X$9,AC621,trigger),TRUE,trigger)</f>
        <v>1.2178855358605687E-2</v>
      </c>
      <c r="AI621" s="52">
        <f t="shared" si="53"/>
        <v>4.305137229302491</v>
      </c>
      <c r="AJ621" s="52">
        <f t="shared" si="54"/>
        <v>0.96585763172237893</v>
      </c>
      <c r="BC621" s="45">
        <f>_xll.qlCalendarAdvance(calendar,BC620,"1D",,,trigger)</f>
        <v>43160</v>
      </c>
      <c r="BD621" s="49">
        <f>_xll.qlTenorBasisForwardRate($X$17,BC621,_xll.ohTrigger(trigger,$X$24))</f>
        <v>2.9626087727985246E-3</v>
      </c>
      <c r="BE621" s="49">
        <f>_xll.qlTenorBasisForwardRate($X$17,BC621,_xll.ohTrigger(trigger,$X$24))*_xll.qlInterpolationInterpolate($AJ$1,BC621,,trigger)</f>
        <v>3.1052445183347484E-3</v>
      </c>
      <c r="BF621" s="49">
        <f>_xll.qlIndexFixing($X$9,_xll.qlInterestRateIndexFixingDate($X$9,BC621,trigger),TRUE,trigger)</f>
        <v>3.1052284717945503E-3</v>
      </c>
      <c r="BG621" s="104">
        <f t="shared" si="55"/>
        <v>1.4261969899602565</v>
      </c>
    </row>
    <row r="622" spans="27:59" x14ac:dyDescent="0.2">
      <c r="AA622" s="1">
        <f t="shared" si="56"/>
        <v>619</v>
      </c>
      <c r="AB622" s="44" t="str">
        <f t="shared" si="57"/>
        <v>619M</v>
      </c>
      <c r="AC622" s="45">
        <f>_xll.qlCalendarAdvance(calendar,$AC$3,AB622,,,trigger)</f>
        <v>61119</v>
      </c>
      <c r="AD622" s="45">
        <f>_xll.qlInterestRateIndexMaturity($X$9,AC622,trigger)</f>
        <v>61303</v>
      </c>
      <c r="AE622" s="49">
        <f>_xll.qlTenorBasisValue($X$17,AC622,_xll.ohTrigger(trigger,$X$24))</f>
        <v>1.8052105005957842E-4</v>
      </c>
      <c r="AF622" s="49">
        <f>_xll.qlTenorBasisForwardRate($X$17,AC622,_xll.ohTrigger(trigger,$X$24))</f>
        <v>1.2631865011247898E-2</v>
      </c>
      <c r="AG622" s="49">
        <f>_xll.qlTenorBasisForwardRate2($X$17,AC622,AD622,_xll.ohTrigger(trigger,$X$24))</f>
        <v>1.2631865011247898E-2</v>
      </c>
      <c r="AH622" s="49">
        <f>_xll.qlIndexFixing($X$9,_xll.qlInterestRateIndexFixingDate($X$9,AC622,trigger),TRUE,trigger)</f>
        <v>1.2217813559855011E-2</v>
      </c>
      <c r="AI622" s="52">
        <f t="shared" si="53"/>
        <v>4.1405145139288697</v>
      </c>
      <c r="AJ622" s="52">
        <f t="shared" si="54"/>
        <v>0.96722166908653628</v>
      </c>
      <c r="BC622" s="45">
        <f>_xll.qlCalendarAdvance(calendar,BC621,"1D",,,trigger)</f>
        <v>43161</v>
      </c>
      <c r="BD622" s="49">
        <f>_xll.qlTenorBasisForwardRate($X$17,BC622,_xll.ohTrigger(trigger,$X$24))</f>
        <v>2.9660140925670355E-3</v>
      </c>
      <c r="BE622" s="49">
        <f>_xll.qlTenorBasisForwardRate($X$17,BC622,_xll.ohTrigger(trigger,$X$24))*_xll.qlInterpolationInterpolate($AJ$1,BC622,,trigger)</f>
        <v>3.1088625116441272E-3</v>
      </c>
      <c r="BF622" s="49">
        <f>_xll.qlIndexFixing($X$9,_xll.qlInterestRateIndexFixingDate($X$9,BC622,trigger),TRUE,trigger)</f>
        <v>3.1088625116441272E-3</v>
      </c>
      <c r="BG622" s="104">
        <f t="shared" si="55"/>
        <v>1.4284841907709172</v>
      </c>
    </row>
    <row r="623" spans="27:59" x14ac:dyDescent="0.2">
      <c r="AA623" s="1">
        <f t="shared" si="56"/>
        <v>620</v>
      </c>
      <c r="AB623" s="44" t="str">
        <f t="shared" si="57"/>
        <v>620M</v>
      </c>
      <c r="AC623" s="45">
        <f>_xll.qlCalendarAdvance(calendar,$AC$3,AB623,,,trigger)</f>
        <v>61150</v>
      </c>
      <c r="AD623" s="45">
        <f>_xll.qlInterestRateIndexMaturity($X$9,AC623,trigger)</f>
        <v>61333</v>
      </c>
      <c r="AE623" s="49">
        <f>_xll.qlTenorBasisValue($X$17,AC623,_xll.ohTrigger(trigger,$X$24))</f>
        <v>1.8048695742060435E-4</v>
      </c>
      <c r="AF623" s="49">
        <f>_xll.qlTenorBasisForwardRate($X$17,AC623,_xll.ohTrigger(trigger,$X$24))</f>
        <v>1.2656118666330311E-2</v>
      </c>
      <c r="AG623" s="49">
        <f>_xll.qlTenorBasisForwardRate2($X$17,AC623,AD623,_xll.ohTrigger(trigger,$X$24))</f>
        <v>1.2656118666330311E-2</v>
      </c>
      <c r="AH623" s="49">
        <f>_xll.qlIndexFixing($X$9,_xll.qlInterestRateIndexFixingDate($X$9,AC623,trigger),TRUE,trigger)</f>
        <v>1.2260240549925848E-2</v>
      </c>
      <c r="AI623" s="52">
        <f t="shared" si="53"/>
        <v>3.95878116404463</v>
      </c>
      <c r="AJ623" s="52">
        <f t="shared" si="54"/>
        <v>0.96872041683224441</v>
      </c>
      <c r="BC623" s="45">
        <f>_xll.qlCalendarAdvance(calendar,BC622,"1D",,,trigger)</f>
        <v>43164</v>
      </c>
      <c r="BD623" s="49">
        <f>_xll.qlTenorBasisForwardRate($X$17,BC623,_xll.ohTrigger(trigger,$X$24))</f>
        <v>2.9834805775158274E-3</v>
      </c>
      <c r="BE623" s="49">
        <f>_xll.qlTenorBasisForwardRate($X$17,BC623,_xll.ohTrigger(trigger,$X$24))*_xll.qlInterpolationInterpolate($AJ$1,BC623,,trigger)</f>
        <v>3.1269220813834515E-3</v>
      </c>
      <c r="BF623" s="49">
        <f>_xll.qlIndexFixing($X$9,_xll.qlInterestRateIndexFixingDate($X$9,BC623,trigger),TRUE,trigger)</f>
        <v>3.1271776331499436E-3</v>
      </c>
      <c r="BG623" s="104">
        <f t="shared" si="55"/>
        <v>1.4369705563411617</v>
      </c>
    </row>
    <row r="624" spans="27:59" x14ac:dyDescent="0.2">
      <c r="AA624" s="1">
        <f t="shared" si="56"/>
        <v>621</v>
      </c>
      <c r="AB624" s="44" t="str">
        <f t="shared" si="57"/>
        <v>621M</v>
      </c>
      <c r="AC624" s="45">
        <f>_xll.qlCalendarAdvance(calendar,$AC$3,AB624,,,trigger)</f>
        <v>61182</v>
      </c>
      <c r="AD624" s="45">
        <f>_xll.qlInterestRateIndexMaturity($X$9,AC624,trigger)</f>
        <v>61366</v>
      </c>
      <c r="AE624" s="49">
        <f>_xll.qlTenorBasisValue($X$17,AC624,_xll.ohTrigger(trigger,$X$24))</f>
        <v>1.8045229189039881E-4</v>
      </c>
      <c r="AF624" s="49">
        <f>_xll.qlTenorBasisForwardRate($X$17,AC624,_xll.ohTrigger(trigger,$X$24))</f>
        <v>1.2682136447033813E-2</v>
      </c>
      <c r="AG624" s="49">
        <f>_xll.qlTenorBasisForwardRate2($X$17,AC624,AD624,_xll.ohTrigger(trigger,$X$24))</f>
        <v>1.2682136447033813E-2</v>
      </c>
      <c r="AH624" s="49">
        <f>_xll.qlIndexFixing($X$9,_xll.qlInterestRateIndexFixingDate($X$9,AC624,trigger),TRUE,trigger)</f>
        <v>1.2305452857038721E-2</v>
      </c>
      <c r="AI624" s="52">
        <f t="shared" si="53"/>
        <v>3.7668358999509191</v>
      </c>
      <c r="AJ624" s="52">
        <f t="shared" si="54"/>
        <v>0.97029809673091849</v>
      </c>
      <c r="BC624" s="45">
        <f>_xll.qlCalendarAdvance(calendar,BC623,"1D",,,trigger)</f>
        <v>43165</v>
      </c>
      <c r="BD624" s="49">
        <f>_xll.qlTenorBasisForwardRate($X$17,BC624,_xll.ohTrigger(trigger,$X$24))</f>
        <v>2.9905191802421407E-3</v>
      </c>
      <c r="BE624" s="49">
        <f>_xll.qlTenorBasisForwardRate($X$17,BC624,_xll.ohTrigger(trigger,$X$24))*_xll.qlInterpolationInterpolate($AJ$1,BC624,,trigger)</f>
        <v>3.1342161844466832E-3</v>
      </c>
      <c r="BF624" s="49">
        <f>_xll.qlIndexFixing($X$9,_xll.qlInterestRateIndexFixingDate($X$9,BC624,trigger),TRUE,trigger)</f>
        <v>3.1345201004853839E-3</v>
      </c>
      <c r="BG624" s="104">
        <f t="shared" si="55"/>
        <v>1.4400092024324318</v>
      </c>
    </row>
    <row r="625" spans="27:59" x14ac:dyDescent="0.2">
      <c r="AA625" s="1">
        <f t="shared" si="56"/>
        <v>622</v>
      </c>
      <c r="AB625" s="44" t="str">
        <f t="shared" si="57"/>
        <v>622M</v>
      </c>
      <c r="AC625" s="45">
        <f>_xll.qlCalendarAdvance(calendar,$AC$3,AB625,,,trigger)</f>
        <v>61211</v>
      </c>
      <c r="AD625" s="45">
        <f>_xll.qlInterestRateIndexMaturity($X$9,AC625,trigger)</f>
        <v>61395</v>
      </c>
      <c r="AE625" s="49">
        <f>_xll.qlTenorBasisValue($X$17,AC625,_xll.ohTrigger(trigger,$X$24))</f>
        <v>1.8042133192590782E-4</v>
      </c>
      <c r="AF625" s="49">
        <f>_xll.qlTenorBasisForwardRate($X$17,AC625,_xll.ohTrigger(trigger,$X$24))</f>
        <v>1.2704917228768736E-2</v>
      </c>
      <c r="AG625" s="49">
        <f>_xll.qlTenorBasisForwardRate2($X$17,AC625,AD625,_xll.ohTrigger(trigger,$X$24))</f>
        <v>1.2704917228768736E-2</v>
      </c>
      <c r="AH625" s="49">
        <f>_xll.qlIndexFixing($X$9,_xll.qlInterestRateIndexFixingDate($X$9,AC625,trigger),TRUE,trigger)</f>
        <v>1.2345254869912116E-2</v>
      </c>
      <c r="AI625" s="52">
        <f t="shared" si="53"/>
        <v>3.5966235885661995</v>
      </c>
      <c r="AJ625" s="52">
        <f t="shared" si="54"/>
        <v>0.9716910899630099</v>
      </c>
      <c r="BC625" s="45">
        <f>_xll.qlCalendarAdvance(calendar,BC624,"1D",,,trigger)</f>
        <v>43166</v>
      </c>
      <c r="BD625" s="49">
        <f>_xll.qlTenorBasisForwardRate($X$17,BC625,_xll.ohTrigger(trigger,$X$24))</f>
        <v>2.9975637708416951E-3</v>
      </c>
      <c r="BE625" s="49">
        <f>_xll.qlTenorBasisForwardRate($X$17,BC625,_xll.ohTrigger(trigger,$X$24))*_xll.qlInterpolationInterpolate($AJ$1,BC625,,trigger)</f>
        <v>3.1415161726795222E-3</v>
      </c>
      <c r="BF625" s="49">
        <f>_xll.qlIndexFixing($X$9,_xll.qlInterestRateIndexFixingDate($X$9,BC625,trigger),TRUE,trigger)</f>
        <v>3.1418639882667592E-3</v>
      </c>
      <c r="BG625" s="104">
        <f t="shared" si="55"/>
        <v>1.4430021742506405</v>
      </c>
    </row>
    <row r="626" spans="27:59" x14ac:dyDescent="0.2">
      <c r="AA626" s="1">
        <f t="shared" si="56"/>
        <v>623</v>
      </c>
      <c r="AB626" s="44" t="str">
        <f t="shared" si="57"/>
        <v>623M</v>
      </c>
      <c r="AC626" s="45">
        <f>_xll.qlCalendarAdvance(calendar,$AC$3,AB626,,,trigger)</f>
        <v>61242</v>
      </c>
      <c r="AD626" s="45">
        <f>_xll.qlInterestRateIndexMaturity($X$9,AC626,trigger)</f>
        <v>61424</v>
      </c>
      <c r="AE626" s="49">
        <f>_xll.qlTenorBasisValue($X$17,AC626,_xll.ohTrigger(trigger,$X$24))</f>
        <v>1.8038870901432579E-4</v>
      </c>
      <c r="AF626" s="49">
        <f>_xll.qlTenorBasisForwardRate($X$17,AC626,_xll.ohTrigger(trigger,$X$24))</f>
        <v>1.2727803880734649E-2</v>
      </c>
      <c r="AG626" s="49">
        <f>_xll.qlTenorBasisForwardRate2($X$17,AC626,AD626,_xll.ohTrigger(trigger,$X$24))</f>
        <v>1.2727803880734649E-2</v>
      </c>
      <c r="AH626" s="49">
        <f>_xll.qlIndexFixing($X$9,_xll.qlInterestRateIndexFixingDate($X$9,AC626,trigger),TRUE,trigger)</f>
        <v>1.2385658292428122E-2</v>
      </c>
      <c r="AI626" s="52">
        <f t="shared" si="53"/>
        <v>3.4214558830652706</v>
      </c>
      <c r="AJ626" s="52">
        <f t="shared" si="54"/>
        <v>0.97311825421631348</v>
      </c>
      <c r="BC626" s="45">
        <f>_xll.qlCalendarAdvance(calendar,BC625,"1D",,,trigger)</f>
        <v>43167</v>
      </c>
      <c r="BD626" s="49">
        <f>_xll.qlTenorBasisForwardRate($X$17,BC626,_xll.ohTrigger(trigger,$X$24))</f>
        <v>3.0118800716115038E-3</v>
      </c>
      <c r="BE626" s="49">
        <f>_xll.qlTenorBasisForwardRate($X$17,BC626,_xll.ohTrigger(trigger,$X$24))*_xll.qlInterpolationInterpolate($AJ$1,BC626,,trigger)</f>
        <v>3.1564364891983839E-3</v>
      </c>
      <c r="BF626" s="49">
        <f>_xll.qlIndexFixing($X$9,_xll.qlInterestRateIndexFixingDate($X$9,BC626,trigger),TRUE,trigger)</f>
        <v>3.1566266377802328E-3</v>
      </c>
      <c r="BG626" s="104">
        <f t="shared" si="55"/>
        <v>1.4474656616872894</v>
      </c>
    </row>
    <row r="627" spans="27:59" x14ac:dyDescent="0.2">
      <c r="AA627" s="1">
        <f t="shared" si="56"/>
        <v>624</v>
      </c>
      <c r="AB627" s="44" t="str">
        <f t="shared" si="57"/>
        <v>624M</v>
      </c>
      <c r="AC627" s="45">
        <f>_xll.qlCalendarAdvance(calendar,$AC$3,AB627,,,trigger)</f>
        <v>61273</v>
      </c>
      <c r="AD627" s="45">
        <f>_xll.qlInterestRateIndexMaturity($X$9,AC627,trigger)</f>
        <v>61456</v>
      </c>
      <c r="AE627" s="49">
        <f>_xll.qlTenorBasisValue($X$17,AC627,_xll.ohTrigger(trigger,$X$24))</f>
        <v>1.8035656712399477E-4</v>
      </c>
      <c r="AF627" s="49">
        <f>_xll.qlTenorBasisForwardRate($X$17,AC627,_xll.ohTrigger(trigger,$X$24))</f>
        <v>1.2752255792074653E-2</v>
      </c>
      <c r="AG627" s="49">
        <f>_xll.qlTenorBasisForwardRate2($X$17,AC627,AD627,_xll.ohTrigger(trigger,$X$24))</f>
        <v>1.2752255792074653E-2</v>
      </c>
      <c r="AH627" s="49">
        <f>_xll.qlIndexFixing($X$9,_xll.qlInterestRateIndexFixingDate($X$9,AC627,trigger),TRUE,trigger)</f>
        <v>1.2428328322682586E-2</v>
      </c>
      <c r="AI627" s="52">
        <f t="shared" si="53"/>
        <v>3.2392746939206676</v>
      </c>
      <c r="AJ627" s="52">
        <f t="shared" si="54"/>
        <v>0.9745984181407823</v>
      </c>
      <c r="BC627" s="45">
        <f>_xll.qlCalendarAdvance(calendar,BC626,"1D",,,trigger)</f>
        <v>43168</v>
      </c>
      <c r="BD627" s="49">
        <f>_xll.qlTenorBasisForwardRate($X$17,BC627,_xll.ohTrigger(trigger,$X$24))</f>
        <v>3.0153058165741566E-3</v>
      </c>
      <c r="BE627" s="49">
        <f>_xll.qlTenorBasisForwardRate($X$17,BC627,_xll.ohTrigger(trigger,$X$24))*_xll.qlInterpolationInterpolate($AJ$1,BC627,,trigger)</f>
        <v>3.159943061363944E-3</v>
      </c>
      <c r="BF627" s="49">
        <f>_xll.qlIndexFixing($X$9,_xll.qlInterestRateIndexFixingDate($X$9,BC627,trigger),TRUE,trigger)</f>
        <v>3.1602652025288724E-3</v>
      </c>
      <c r="BG627" s="104">
        <f t="shared" si="55"/>
        <v>1.4495938595471574</v>
      </c>
    </row>
    <row r="628" spans="27:59" x14ac:dyDescent="0.2">
      <c r="AA628" s="1">
        <f t="shared" si="56"/>
        <v>625</v>
      </c>
      <c r="AB628" s="44" t="str">
        <f t="shared" si="57"/>
        <v>625M</v>
      </c>
      <c r="AC628" s="45">
        <f>_xll.qlCalendarAdvance(calendar,$AC$3,AB628,,,trigger)</f>
        <v>61303</v>
      </c>
      <c r="AD628" s="45">
        <f>_xll.qlInterestRateIndexMaturity($X$9,AC628,trigger)</f>
        <v>61485</v>
      </c>
      <c r="AE628" s="49">
        <f>_xll.qlTenorBasisValue($X$17,AC628,_xll.ohTrigger(trigger,$X$24))</f>
        <v>1.8032591347556649E-4</v>
      </c>
      <c r="AF628" s="49">
        <f>_xll.qlTenorBasisForwardRate($X$17,AC628,_xll.ohTrigger(trigger,$X$24))</f>
        <v>1.2774483851675612E-2</v>
      </c>
      <c r="AG628" s="49">
        <f>_xll.qlTenorBasisForwardRate2($X$17,AC628,AD628,_xll.ohTrigger(trigger,$X$24))</f>
        <v>1.2774483851675612E-2</v>
      </c>
      <c r="AH628" s="49">
        <f>_xll.qlIndexFixing($X$9,_xll.qlInterestRateIndexFixingDate($X$9,AC628,trigger),TRUE,trigger)</f>
        <v>1.2467522325499664E-2</v>
      </c>
      <c r="AI628" s="52">
        <f t="shared" si="53"/>
        <v>3.0696152617594801</v>
      </c>
      <c r="AJ628" s="52">
        <f t="shared" si="54"/>
        <v>0.97597072964042419</v>
      </c>
      <c r="BC628" s="45">
        <f>_xll.qlCalendarAdvance(calendar,BC627,"1D",,,trigger)</f>
        <v>43171</v>
      </c>
      <c r="BD628" s="49">
        <f>_xll.qlTenorBasisForwardRate($X$17,BC628,_xll.ohTrigger(trigger,$X$24))</f>
        <v>3.0328765832823967E-3</v>
      </c>
      <c r="BE628" s="49">
        <f>_xll.qlTenorBasisForwardRate($X$17,BC628,_xll.ohTrigger(trigger,$X$24))*_xll.qlInterpolationInterpolate($AJ$1,BC628,,trigger)</f>
        <v>3.1781044172818117E-3</v>
      </c>
      <c r="BF628" s="49">
        <f>_xll.qlIndexFixing($X$9,_xll.qlInterestRateIndexFixingDate($X$9,BC628,trigger),TRUE,trigger)</f>
        <v>3.1786047344182999E-3</v>
      </c>
      <c r="BG628" s="104">
        <f t="shared" si="55"/>
        <v>1.4572815113590318</v>
      </c>
    </row>
    <row r="629" spans="27:59" x14ac:dyDescent="0.2">
      <c r="AA629" s="1">
        <f t="shared" si="56"/>
        <v>626</v>
      </c>
      <c r="AB629" s="44" t="str">
        <f t="shared" si="57"/>
        <v>626M</v>
      </c>
      <c r="AC629" s="45">
        <f>_xll.qlCalendarAdvance(calendar,$AC$3,AB629,,,trigger)</f>
        <v>61333</v>
      </c>
      <c r="AD629" s="45">
        <f>_xll.qlInterestRateIndexMaturity($X$9,AC629,trigger)</f>
        <v>61518</v>
      </c>
      <c r="AE629" s="49">
        <f>_xll.qlTenorBasisValue($X$17,AC629,_xll.ohTrigger(trigger,$X$24))</f>
        <v>1.8029569751279478E-4</v>
      </c>
      <c r="AF629" s="49">
        <f>_xll.qlTenorBasisForwardRate($X$17,AC629,_xll.ohTrigger(trigger,$X$24))</f>
        <v>1.2798864438544137E-2</v>
      </c>
      <c r="AG629" s="49">
        <f>_xll.qlTenorBasisForwardRate2($X$17,AC629,AD629,_xll.ohTrigger(trigger,$X$24))</f>
        <v>1.2798864438544137E-2</v>
      </c>
      <c r="AH629" s="49">
        <f>_xll.qlIndexFixing($X$9,_xll.qlInterestRateIndexFixingDate($X$9,AC629,trigger),TRUE,trigger)</f>
        <v>1.250983867842506E-2</v>
      </c>
      <c r="AI629" s="52">
        <f t="shared" si="53"/>
        <v>2.890257601190771</v>
      </c>
      <c r="AJ629" s="52">
        <f t="shared" si="54"/>
        <v>0.97741785909938483</v>
      </c>
      <c r="BC629" s="45">
        <f>_xll.qlCalendarAdvance(calendar,BC628,"1D",,,trigger)</f>
        <v>43172</v>
      </c>
      <c r="BD629" s="49">
        <f>_xll.qlTenorBasisForwardRate($X$17,BC629,_xll.ohTrigger(trigger,$X$24))</f>
        <v>3.0399571259224264E-3</v>
      </c>
      <c r="BE629" s="49">
        <f>_xll.qlTenorBasisForwardRate($X$17,BC629,_xll.ohTrigger(trigger,$X$24))*_xll.qlInterpolationInterpolate($AJ$1,BC629,,trigger)</f>
        <v>3.1854397320610255E-3</v>
      </c>
      <c r="BF629" s="49">
        <f>_xll.qlIndexFixing($X$9,_xll.qlInterestRateIndexFixingDate($X$9,BC629,trigger),TRUE,trigger)</f>
        <v>3.185957145208061E-3</v>
      </c>
      <c r="BG629" s="104">
        <f t="shared" si="55"/>
        <v>1.4600001928563457</v>
      </c>
    </row>
    <row r="630" spans="27:59" x14ac:dyDescent="0.2">
      <c r="AA630" s="1">
        <f t="shared" si="56"/>
        <v>627</v>
      </c>
      <c r="AB630" s="44" t="str">
        <f t="shared" si="57"/>
        <v>627M</v>
      </c>
      <c r="AC630" s="45">
        <f>_xll.qlCalendarAdvance(calendar,$AC$3,AB630,,,trigger)</f>
        <v>61364</v>
      </c>
      <c r="AD630" s="45">
        <f>_xll.qlInterestRateIndexMaturity($X$9,AC630,trigger)</f>
        <v>61546</v>
      </c>
      <c r="AE630" s="49">
        <f>_xll.qlTenorBasisValue($X$17,AC630,_xll.ohTrigger(trigger,$X$24))</f>
        <v>1.8026492761721947E-4</v>
      </c>
      <c r="AF630" s="49">
        <f>_xll.qlTenorBasisForwardRate($X$17,AC630,_xll.ohTrigger(trigger,$X$24))</f>
        <v>1.2820159337350621E-2</v>
      </c>
      <c r="AG630" s="49">
        <f>_xll.qlTenorBasisForwardRate2($X$17,AC630,AD630,_xll.ohTrigger(trigger,$X$24))</f>
        <v>1.2820159337350621E-2</v>
      </c>
      <c r="AH630" s="49">
        <f>_xll.qlIndexFixing($X$9,_xll.qlInterestRateIndexFixingDate($X$9,AC630,trigger),TRUE,trigger)</f>
        <v>1.254788008351224E-2</v>
      </c>
      <c r="AI630" s="52">
        <f t="shared" si="53"/>
        <v>2.7227925383838114</v>
      </c>
      <c r="AJ630" s="52">
        <f t="shared" si="54"/>
        <v>0.97876163262299598</v>
      </c>
      <c r="BC630" s="45">
        <f>_xll.qlCalendarAdvance(calendar,BC629,"1D",,,trigger)</f>
        <v>43173</v>
      </c>
      <c r="BD630" s="49">
        <f>_xll.qlTenorBasisForwardRate($X$17,BC630,_xll.ohTrigger(trigger,$X$24))</f>
        <v>3.0470436646956108E-3</v>
      </c>
      <c r="BE630" s="49">
        <f>_xll.qlTenorBasisForwardRate($X$17,BC630,_xll.ohTrigger(trigger,$X$24))*_xll.qlInterpolationInterpolate($AJ$1,BC630,,trigger)</f>
        <v>3.1927809371774321E-3</v>
      </c>
      <c r="BF630" s="49">
        <f>_xll.qlIndexFixing($X$9,_xll.qlInterestRateIndexFixingDate($X$9,BC630,trigger),TRUE,trigger)</f>
        <v>3.1933109765541036E-3</v>
      </c>
      <c r="BG630" s="104">
        <f t="shared" si="55"/>
        <v>1.4626731185849287</v>
      </c>
    </row>
    <row r="631" spans="27:59" x14ac:dyDescent="0.2">
      <c r="AA631" s="1">
        <f t="shared" si="56"/>
        <v>628</v>
      </c>
      <c r="AB631" s="44" t="str">
        <f t="shared" si="57"/>
        <v>628M</v>
      </c>
      <c r="AC631" s="45">
        <f>_xll.qlCalendarAdvance(calendar,$AC$3,AB631,,,trigger)</f>
        <v>61395</v>
      </c>
      <c r="AD631" s="45">
        <f>_xll.qlInterestRateIndexMaturity($X$9,AC631,trigger)</f>
        <v>61577</v>
      </c>
      <c r="AE631" s="49">
        <f>_xll.qlTenorBasisValue($X$17,AC631,_xll.ohTrigger(trigger,$X$24))</f>
        <v>1.8023461178522264E-4</v>
      </c>
      <c r="AF631" s="49">
        <f>_xll.qlTenorBasisForwardRate($X$17,AC631,_xll.ohTrigger(trigger,$X$24))</f>
        <v>1.2842986481540012E-2</v>
      </c>
      <c r="AG631" s="49">
        <f>_xll.qlTenorBasisForwardRate2($X$17,AC631,AD631,_xll.ohTrigger(trigger,$X$24))</f>
        <v>1.2842986481540012E-2</v>
      </c>
      <c r="AH631" s="49">
        <f>_xll.qlIndexFixing($X$9,_xll.qlInterestRateIndexFixingDate($X$9,AC631,trigger),TRUE,trigger)</f>
        <v>1.2588140323729041E-2</v>
      </c>
      <c r="AI631" s="52">
        <f t="shared" si="53"/>
        <v>2.5484615781097042</v>
      </c>
      <c r="AJ631" s="52">
        <f t="shared" si="54"/>
        <v>0.98015678376853577</v>
      </c>
      <c r="BC631" s="45">
        <f>_xll.qlCalendarAdvance(calendar,BC630,"1D",,,trigger)</f>
        <v>43174</v>
      </c>
      <c r="BD631" s="49">
        <f>_xll.qlTenorBasisForwardRate($X$17,BC631,_xll.ohTrigger(trigger,$X$24))</f>
        <v>3.0614449669186961E-3</v>
      </c>
      <c r="BE631" s="49">
        <f>_xll.qlTenorBasisForwardRate($X$17,BC631,_xll.ohTrigger(trigger,$X$24))*_xll.qlInterpolationInterpolate($AJ$1,BC631,,trigger)</f>
        <v>3.2077861683915249E-3</v>
      </c>
      <c r="BF631" s="49">
        <f>_xll.qlIndexFixing($X$9,_xll.qlInterestRateIndexFixingDate($X$9,BC631,trigger),TRUE,trigger)</f>
        <v>3.2080944238403516E-3</v>
      </c>
      <c r="BG631" s="104">
        <f t="shared" si="55"/>
        <v>1.4664945692165545</v>
      </c>
    </row>
    <row r="632" spans="27:59" x14ac:dyDescent="0.2">
      <c r="AA632" s="1">
        <f t="shared" si="56"/>
        <v>629</v>
      </c>
      <c r="AB632" s="44" t="str">
        <f t="shared" si="57"/>
        <v>629M</v>
      </c>
      <c r="AC632" s="45">
        <f>_xll.qlCalendarAdvance(calendar,$AC$3,AB632,,,trigger)</f>
        <v>61424</v>
      </c>
      <c r="AD632" s="45">
        <f>_xll.qlInterestRateIndexMaturity($X$9,AC632,trigger)</f>
        <v>61609</v>
      </c>
      <c r="AE632" s="49">
        <f>_xll.qlTenorBasisValue($X$17,AC632,_xll.ohTrigger(trigger,$X$24))</f>
        <v>1.8020665702357978E-4</v>
      </c>
      <c r="AF632" s="49">
        <f>_xll.qlTenorBasisForwardRate($X$17,AC632,_xll.ohTrigger(trigger,$X$24))</f>
        <v>1.2865867992982109E-2</v>
      </c>
      <c r="AG632" s="49">
        <f>_xll.qlTenorBasisForwardRate2($X$17,AC632,AD632,_xll.ohTrigger(trigger,$X$24))</f>
        <v>1.2865867992982109E-2</v>
      </c>
      <c r="AH632" s="49">
        <f>_xll.qlIndexFixing($X$9,_xll.qlInterestRateIndexFixingDate($X$9,AC632,trigger),TRUE,trigger)</f>
        <v>1.2628015857270854E-2</v>
      </c>
      <c r="AI632" s="52">
        <f t="shared" si="53"/>
        <v>2.3785213571125494</v>
      </c>
      <c r="AJ632" s="52">
        <f t="shared" si="54"/>
        <v>0.98151293516760818</v>
      </c>
      <c r="BC632" s="45">
        <f>_xll.qlCalendarAdvance(calendar,BC631,"1D",,,trigger)</f>
        <v>43175</v>
      </c>
      <c r="BD632" s="49">
        <f>_xll.qlTenorBasisForwardRate($X$17,BC632,_xll.ohTrigger(trigger,$X$24))</f>
        <v>3.0648911574167712E-3</v>
      </c>
      <c r="BE632" s="49">
        <f>_xll.qlTenorBasisForwardRate($X$17,BC632,_xll.ohTrigger(trigger,$X$24))*_xll.qlInterpolationInterpolate($AJ$1,BC632,,trigger)</f>
        <v>3.2113121239708397E-3</v>
      </c>
      <c r="BF632" s="49">
        <f>_xll.qlIndexFixing($X$9,_xll.qlInterestRateIndexFixingDate($X$9,BC632,trigger),TRUE,trigger)</f>
        <v>3.2117375059291528E-3</v>
      </c>
      <c r="BG632" s="104">
        <f t="shared" si="55"/>
        <v>1.4684634851238167</v>
      </c>
    </row>
    <row r="633" spans="27:59" x14ac:dyDescent="0.2">
      <c r="AA633" s="1">
        <f t="shared" si="56"/>
        <v>630</v>
      </c>
      <c r="AB633" s="44" t="str">
        <f t="shared" si="57"/>
        <v>630M</v>
      </c>
      <c r="AC633" s="45">
        <f>_xll.qlCalendarAdvance(calendar,$AC$3,AB633,,,trigger)</f>
        <v>61455</v>
      </c>
      <c r="AD633" s="45">
        <f>_xll.qlInterestRateIndexMaturity($X$9,AC633,trigger)</f>
        <v>61638</v>
      </c>
      <c r="AE633" s="49">
        <f>_xll.qlTenorBasisValue($X$17,AC633,_xll.ohTrigger(trigger,$X$24))</f>
        <v>1.8017720133061793E-4</v>
      </c>
      <c r="AF633" s="49">
        <f>_xll.qlTenorBasisForwardRate($X$17,AC633,_xll.ohTrigger(trigger,$X$24))</f>
        <v>1.2887014938117853E-2</v>
      </c>
      <c r="AG633" s="49">
        <f>_xll.qlTenorBasisForwardRate2($X$17,AC633,AD633,_xll.ohTrigger(trigger,$X$24))</f>
        <v>1.2887014938117853E-2</v>
      </c>
      <c r="AH633" s="49">
        <f>_xll.qlIndexFixing($X$9,_xll.qlInterestRateIndexFixingDate($X$9,AC633,trigger),TRUE,trigger)</f>
        <v>1.2665808215615646E-2</v>
      </c>
      <c r="AI633" s="52">
        <f t="shared" si="53"/>
        <v>2.2120672250220719</v>
      </c>
      <c r="AJ633" s="52">
        <f t="shared" si="54"/>
        <v>0.98283491378225141</v>
      </c>
      <c r="BC633" s="45">
        <f>_xll.qlCalendarAdvance(calendar,BC632,"1D",,,trigger)</f>
        <v>43178</v>
      </c>
      <c r="BD633" s="49">
        <f>_xll.qlTenorBasisForwardRate($X$17,BC633,_xll.ohTrigger(trigger,$X$24))</f>
        <v>3.0825663417441782E-3</v>
      </c>
      <c r="BE633" s="49">
        <f>_xll.qlTenorBasisForwardRate($X$17,BC633,_xll.ohTrigger(trigger,$X$24))*_xll.qlInterpolationInterpolate($AJ$1,BC633,,trigger)</f>
        <v>3.2295753435127011E-3</v>
      </c>
      <c r="BF633" s="49">
        <f>_xll.qlIndexFixing($X$9,_xll.qlInterestRateIndexFixingDate($X$9,BC633,trigger),TRUE,trigger)</f>
        <v>3.2301014421859159E-3</v>
      </c>
      <c r="BG633" s="104">
        <f t="shared" si="55"/>
        <v>1.4753510044173768</v>
      </c>
    </row>
    <row r="634" spans="27:59" x14ac:dyDescent="0.2">
      <c r="AA634" s="1">
        <f t="shared" si="56"/>
        <v>631</v>
      </c>
      <c r="AB634" s="44" t="str">
        <f t="shared" si="57"/>
        <v>631M</v>
      </c>
      <c r="AC634" s="45">
        <f>_xll.qlCalendarAdvance(calendar,$AC$3,AB634,,,trigger)</f>
        <v>61485</v>
      </c>
      <c r="AD634" s="45">
        <f>_xll.qlInterestRateIndexMaturity($X$9,AC634,trigger)</f>
        <v>61669</v>
      </c>
      <c r="AE634" s="49">
        <f>_xll.qlTenorBasisValue($X$17,AC634,_xll.ohTrigger(trigger,$X$24))</f>
        <v>1.801491099954454E-4</v>
      </c>
      <c r="AF634" s="49">
        <f>_xll.qlTenorBasisForwardRate($X$17,AC634,_xll.ohTrigger(trigger,$X$24))</f>
        <v>1.2908949996411177E-2</v>
      </c>
      <c r="AG634" s="49">
        <f>_xll.qlTenorBasisForwardRate2($X$17,AC634,AD634,_xll.ohTrigger(trigger,$X$24))</f>
        <v>1.2908949996411177E-2</v>
      </c>
      <c r="AH634" s="49">
        <f>_xll.qlIndexFixing($X$9,_xll.qlInterestRateIndexFixingDate($X$9,AC634,trigger),TRUE,trigger)</f>
        <v>1.2704511040228541E-2</v>
      </c>
      <c r="AI634" s="52">
        <f t="shared" si="53"/>
        <v>2.0443895618263603</v>
      </c>
      <c r="AJ634" s="52">
        <f t="shared" si="54"/>
        <v>0.98416300657764788</v>
      </c>
      <c r="BC634" s="45">
        <f>_xll.qlCalendarAdvance(calendar,BC633,"1D",,,trigger)</f>
        <v>43179</v>
      </c>
      <c r="BD634" s="49">
        <f>_xll.qlTenorBasisForwardRate($X$17,BC634,_xll.ohTrigger(trigger,$X$24))</f>
        <v>3.0896888820130604E-3</v>
      </c>
      <c r="BE634" s="49">
        <f>_xll.qlTenorBasisForwardRate($X$17,BC634,_xll.ohTrigger(trigger,$X$24))*_xll.qlInterpolationInterpolate($AJ$1,BC634,,trigger)</f>
        <v>3.2369519060525299E-3</v>
      </c>
      <c r="BF634" s="49">
        <f>_xll.qlIndexFixing($X$9,_xll.qlInterestRateIndexFixingDate($X$9,BC634,trigger),TRUE,trigger)</f>
        <v>3.2374637972028579E-3</v>
      </c>
      <c r="BG634" s="104">
        <f t="shared" si="55"/>
        <v>1.4777491518979746</v>
      </c>
    </row>
    <row r="635" spans="27:59" x14ac:dyDescent="0.2">
      <c r="AA635" s="1">
        <f t="shared" si="56"/>
        <v>632</v>
      </c>
      <c r="AB635" s="44" t="str">
        <f t="shared" si="57"/>
        <v>632M</v>
      </c>
      <c r="AC635" s="45">
        <f>_xll.qlCalendarAdvance(calendar,$AC$3,AB635,,,trigger)</f>
        <v>61518</v>
      </c>
      <c r="AD635" s="45">
        <f>_xll.qlInterestRateIndexMaturity($X$9,AC635,trigger)</f>
        <v>61701</v>
      </c>
      <c r="AE635" s="49">
        <f>_xll.qlTenorBasisValue($X$17,AC635,_xll.ohTrigger(trigger,$X$24))</f>
        <v>1.8011867312836281E-4</v>
      </c>
      <c r="AF635" s="49">
        <f>_xll.qlTenorBasisForwardRate($X$17,AC635,_xll.ohTrigger(trigger,$X$24))</f>
        <v>1.2931578474901203E-2</v>
      </c>
      <c r="AG635" s="49">
        <f>_xll.qlTenorBasisForwardRate2($X$17,AC635,AD635,_xll.ohTrigger(trigger,$X$24))</f>
        <v>1.2931578474901203E-2</v>
      </c>
      <c r="AH635" s="49">
        <f>_xll.qlIndexFixing($X$9,_xll.qlInterestRateIndexFixingDate($X$9,AC635,trigger),TRUE,trigger)</f>
        <v>1.2744887953009243E-2</v>
      </c>
      <c r="AI635" s="52">
        <f t="shared" si="53"/>
        <v>1.8669052189195998</v>
      </c>
      <c r="AJ635" s="52">
        <f t="shared" si="54"/>
        <v>0.98556320697784061</v>
      </c>
      <c r="BC635" s="45">
        <f>_xll.qlCalendarAdvance(calendar,BC634,"1D",,,trigger)</f>
        <v>43180</v>
      </c>
      <c r="BD635" s="49">
        <f>_xll.qlTenorBasisForwardRate($X$17,BC635,_xll.ohTrigger(trigger,$X$24))</f>
        <v>3.0968174266398233E-3</v>
      </c>
      <c r="BE635" s="49">
        <f>_xll.qlTenorBasisForwardRate($X$17,BC635,_xll.ohTrigger(trigger,$X$24))*_xll.qlInterpolationInterpolate($AJ$1,BC635,,trigger)</f>
        <v>3.2443343640538671E-3</v>
      </c>
      <c r="BF635" s="49">
        <f>_xll.qlIndexFixing($X$9,_xll.qlInterestRateIndexFixingDate($X$9,BC635,trigger),TRUE,trigger)</f>
        <v>3.2448275728872967E-3</v>
      </c>
      <c r="BG635" s="104">
        <f t="shared" si="55"/>
        <v>1.480101462474734</v>
      </c>
    </row>
    <row r="636" spans="27:59" x14ac:dyDescent="0.2">
      <c r="AA636" s="1">
        <f t="shared" si="56"/>
        <v>633</v>
      </c>
      <c r="AB636" s="44" t="str">
        <f t="shared" si="57"/>
        <v>633M</v>
      </c>
      <c r="AC636" s="45">
        <f>_xll.qlCalendarAdvance(calendar,$AC$3,AB636,,,trigger)</f>
        <v>61546</v>
      </c>
      <c r="AD636" s="45">
        <f>_xll.qlInterestRateIndexMaturity($X$9,AC636,trigger)</f>
        <v>61730</v>
      </c>
      <c r="AE636" s="49">
        <f>_xll.qlTenorBasisValue($X$17,AC636,_xll.ohTrigger(trigger,$X$24))</f>
        <v>1.800932233472485E-4</v>
      </c>
      <c r="AF636" s="49">
        <f>_xll.qlTenorBasisForwardRate($X$17,AC636,_xll.ohTrigger(trigger,$X$24))</f>
        <v>1.2951614370078177E-2</v>
      </c>
      <c r="AG636" s="49">
        <f>_xll.qlTenorBasisForwardRate2($X$17,AC636,AD636,_xll.ohTrigger(trigger,$X$24))</f>
        <v>1.2951614370078177E-2</v>
      </c>
      <c r="AH636" s="49">
        <f>_xll.qlIndexFixing($X$9,_xll.qlInterestRateIndexFixingDate($X$9,AC636,trigger),TRUE,trigger)</f>
        <v>1.2780354241526513E-2</v>
      </c>
      <c r="AI636" s="52">
        <f t="shared" si="53"/>
        <v>1.7126012855166357</v>
      </c>
      <c r="AJ636" s="52">
        <f t="shared" si="54"/>
        <v>0.98677692806023298</v>
      </c>
      <c r="BC636" s="45">
        <f>_xll.qlCalendarAdvance(calendar,BC635,"1D",,,trigger)</f>
        <v>43181</v>
      </c>
      <c r="BD636" s="49">
        <f>_xll.qlTenorBasisForwardRate($X$17,BC636,_xll.ohTrigger(trigger,$X$24))</f>
        <v>3.1113038629954248E-3</v>
      </c>
      <c r="BE636" s="49">
        <f>_xll.qlTenorBasisForwardRate($X$17,BC636,_xll.ohTrigger(trigger,$X$24))*_xll.qlInterpolationInterpolate($AJ$1,BC636,,trigger)</f>
        <v>3.2594246078213327E-3</v>
      </c>
      <c r="BF636" s="49">
        <f>_xll.qlIndexFixing($X$9,_xll.qlInterestRateIndexFixingDate($X$9,BC636,trigger),TRUE,trigger)</f>
        <v>3.2596318354462294E-3</v>
      </c>
      <c r="BG636" s="104">
        <f t="shared" si="55"/>
        <v>1.4832797245080453</v>
      </c>
    </row>
    <row r="637" spans="27:59" x14ac:dyDescent="0.2">
      <c r="AA637" s="1">
        <f t="shared" si="56"/>
        <v>634</v>
      </c>
      <c r="AB637" s="44" t="str">
        <f t="shared" si="57"/>
        <v>634M</v>
      </c>
      <c r="AC637" s="45">
        <f>_xll.qlCalendarAdvance(calendar,$AC$3,AB637,,,trigger)</f>
        <v>61577</v>
      </c>
      <c r="AD637" s="45">
        <f>_xll.qlInterestRateIndexMaturity($X$9,AC637,trigger)</f>
        <v>61763</v>
      </c>
      <c r="AE637" s="49">
        <f>_xll.qlTenorBasisValue($X$17,AC637,_xll.ohTrigger(trigger,$X$24))</f>
        <v>1.8006544304284295E-4</v>
      </c>
      <c r="AF637" s="49">
        <f>_xll.qlTenorBasisForwardRate($X$17,AC637,_xll.ohTrigger(trigger,$X$24))</f>
        <v>1.29740519756107E-2</v>
      </c>
      <c r="AG637" s="49">
        <f>_xll.qlTenorBasisForwardRate2($X$17,AC637,AD637,_xll.ohTrigger(trigger,$X$24))</f>
        <v>1.29740519756107E-2</v>
      </c>
      <c r="AH637" s="49">
        <f>_xll.qlIndexFixing($X$9,_xll.qlInterestRateIndexFixingDate($X$9,AC637,trigger),TRUE,trigger)</f>
        <v>1.2819981193238527E-2</v>
      </c>
      <c r="AI637" s="52">
        <f t="shared" si="53"/>
        <v>1.540707823721732</v>
      </c>
      <c r="AJ637" s="52">
        <f t="shared" si="54"/>
        <v>0.98812469823137727</v>
      </c>
      <c r="BC637" s="45">
        <f>_xll.qlCalendarAdvance(calendar,BC636,"1D",,,trigger)</f>
        <v>43182</v>
      </c>
      <c r="BD637" s="49">
        <f>_xll.qlTenorBasisForwardRate($X$17,BC637,_xll.ohTrigger(trigger,$X$24))</f>
        <v>3.1147705191051098E-3</v>
      </c>
      <c r="BE637" s="49">
        <f>_xll.qlTenorBasisForwardRate($X$17,BC637,_xll.ohTrigger(trigger,$X$24))*_xll.qlInterpolationInterpolate($AJ$1,BC637,,trigger)</f>
        <v>3.2629699517599548E-3</v>
      </c>
      <c r="BF637" s="49">
        <f>_xll.qlIndexFixing($X$9,_xll.qlInterestRateIndexFixingDate($X$9,BC637,trigger),TRUE,trigger)</f>
        <v>3.2632794272879667E-3</v>
      </c>
      <c r="BG637" s="104">
        <f t="shared" si="55"/>
        <v>1.4850890818285694</v>
      </c>
    </row>
    <row r="638" spans="27:59" x14ac:dyDescent="0.2">
      <c r="AA638" s="1">
        <f t="shared" si="56"/>
        <v>635</v>
      </c>
      <c r="AB638" s="44" t="str">
        <f t="shared" si="57"/>
        <v>635M</v>
      </c>
      <c r="AC638" s="45">
        <f>_xll.qlCalendarAdvance(calendar,$AC$3,AB638,,,trigger)</f>
        <v>61609</v>
      </c>
      <c r="AD638" s="45">
        <f>_xll.qlInterestRateIndexMaturity($X$9,AC638,trigger)</f>
        <v>61791</v>
      </c>
      <c r="AE638" s="49">
        <f>_xll.qlTenorBasisValue($X$17,AC638,_xll.ohTrigger(trigger,$X$24))</f>
        <v>1.8003719712018901E-4</v>
      </c>
      <c r="AF638" s="49">
        <f>_xll.qlTenorBasisForwardRate($X$17,AC638,_xll.ohTrigger(trigger,$X$24))</f>
        <v>1.2993488583091441E-2</v>
      </c>
      <c r="AG638" s="49">
        <f>_xll.qlTenorBasisForwardRate2($X$17,AC638,AD638,_xll.ohTrigger(trigger,$X$24))</f>
        <v>1.2993488583091441E-2</v>
      </c>
      <c r="AH638" s="49">
        <f>_xll.qlIndexFixing($X$9,_xll.qlInterestRateIndexFixingDate($X$9,AC638,trigger),TRUE,trigger)</f>
        <v>1.2855450745300027E-2</v>
      </c>
      <c r="AI638" s="52">
        <f t="shared" si="53"/>
        <v>1.3803783779141321</v>
      </c>
      <c r="AJ638" s="52">
        <f t="shared" si="54"/>
        <v>0.9893763836471875</v>
      </c>
      <c r="BC638" s="45">
        <f>_xll.qlCalendarAdvance(calendar,BC637,"1D",,,trigger)</f>
        <v>43185</v>
      </c>
      <c r="BD638" s="49">
        <f>_xll.qlTenorBasisForwardRate($X$17,BC638,_xll.ohTrigger(trigger,$X$24))</f>
        <v>3.1325502561042945E-3</v>
      </c>
      <c r="BE638" s="49">
        <f>_xll.qlTenorBasisForwardRate($X$17,BC638,_xll.ohTrigger(trigger,$X$24))*_xll.qlInterpolationInterpolate($AJ$1,BC638,,trigger)</f>
        <v>3.281335111413122E-3</v>
      </c>
      <c r="BF638" s="49">
        <f>_xll.qlIndexFixing($X$9,_xll.qlInterestRateIndexFixingDate($X$9,BC638,trigger),TRUE,trigger)</f>
        <v>3.2816677618688946E-3</v>
      </c>
      <c r="BG638" s="104">
        <f t="shared" si="55"/>
        <v>1.4911750576460017</v>
      </c>
    </row>
    <row r="639" spans="27:59" x14ac:dyDescent="0.2">
      <c r="AA639" s="1">
        <f t="shared" si="56"/>
        <v>636</v>
      </c>
      <c r="AB639" s="44" t="str">
        <f t="shared" si="57"/>
        <v>636M</v>
      </c>
      <c r="AC639" s="45">
        <f>_xll.qlCalendarAdvance(calendar,$AC$3,AB639,,,trigger)</f>
        <v>61638</v>
      </c>
      <c r="AD639" s="45">
        <f>_xll.qlInterestRateIndexMaturity($X$9,AC639,trigger)</f>
        <v>61820</v>
      </c>
      <c r="AE639" s="49">
        <f>_xll.qlTenorBasisValue($X$17,AC639,_xll.ohTrigger(trigger,$X$24))</f>
        <v>1.8001197157553532E-4</v>
      </c>
      <c r="AF639" s="49">
        <f>_xll.qlTenorBasisForwardRate($X$17,AC639,_xll.ohTrigger(trigger,$X$24))</f>
        <v>1.3012932118698941E-2</v>
      </c>
      <c r="AG639" s="49">
        <f>_xll.qlTenorBasisForwardRate2($X$17,AC639,AD639,_xll.ohTrigger(trigger,$X$24))</f>
        <v>1.3012932118698941E-2</v>
      </c>
      <c r="AH639" s="49">
        <f>_xll.qlIndexFixing($X$9,_xll.qlInterestRateIndexFixingDate($X$9,AC639,trigger),TRUE,trigger)</f>
        <v>1.2890248056018173E-2</v>
      </c>
      <c r="AI639" s="52">
        <f t="shared" si="53"/>
        <v>1.2268406268076819</v>
      </c>
      <c r="AJ639" s="52">
        <f t="shared" si="54"/>
        <v>0.99057214303727315</v>
      </c>
      <c r="BC639" s="45">
        <f>_xll.qlCalendarAdvance(calendar,BC638,"1D",,,trigger)</f>
        <v>43186</v>
      </c>
      <c r="BD639" s="49">
        <f>_xll.qlTenorBasisForwardRate($X$17,BC639,_xll.ohTrigger(trigger,$X$24))</f>
        <v>3.1397148514486859E-3</v>
      </c>
      <c r="BE639" s="49">
        <f>_xll.qlTenorBasisForwardRate($X$17,BC639,_xll.ohTrigger(trigger,$X$24))*_xll.qlInterpolationInterpolate($AJ$1,BC639,,trigger)</f>
        <v>3.2887529574321967E-3</v>
      </c>
      <c r="BF639" s="49">
        <f>_xll.qlIndexFixing($X$9,_xll.qlInterestRateIndexFixingDate($X$9,BC639,trigger),TRUE,trigger)</f>
        <v>3.2890400618880494E-3</v>
      </c>
      <c r="BG639" s="104">
        <f t="shared" si="55"/>
        <v>1.4932521043936349</v>
      </c>
    </row>
    <row r="640" spans="27:59" x14ac:dyDescent="0.2">
      <c r="AA640" s="1">
        <f t="shared" si="56"/>
        <v>637</v>
      </c>
      <c r="AB640" s="44" t="str">
        <f t="shared" si="57"/>
        <v>637M</v>
      </c>
      <c r="AC640" s="45">
        <f>_xll.qlCalendarAdvance(calendar,$AC$3,AB640,,,trigger)</f>
        <v>61669</v>
      </c>
      <c r="AD640" s="45">
        <f>_xll.qlInterestRateIndexMaturity($X$9,AC640,trigger)</f>
        <v>61850</v>
      </c>
      <c r="AE640" s="49">
        <f>_xll.qlTenorBasisValue($X$17,AC640,_xll.ohTrigger(trigger,$X$24))</f>
        <v>1.799853921643297E-4</v>
      </c>
      <c r="AF640" s="49">
        <f>_xll.qlTenorBasisForwardRate($X$17,AC640,_xll.ohTrigger(trigger,$X$24))</f>
        <v>1.3032904943401556E-2</v>
      </c>
      <c r="AG640" s="49">
        <f>_xll.qlTenorBasisForwardRate2($X$17,AC640,AD640,_xll.ohTrigger(trigger,$X$24))</f>
        <v>1.3032904943401556E-2</v>
      </c>
      <c r="AH640" s="49">
        <f>_xll.qlIndexFixing($X$9,_xll.qlInterestRateIndexFixingDate($X$9,AC640,trigger),TRUE,trigger)</f>
        <v>1.2926252253188041E-2</v>
      </c>
      <c r="AI640" s="52">
        <f t="shared" si="53"/>
        <v>1.0665269021351529</v>
      </c>
      <c r="AJ640" s="52">
        <f t="shared" si="54"/>
        <v>0.99181666016312708</v>
      </c>
      <c r="BC640" s="45">
        <f>_xll.qlCalendarAdvance(calendar,BC639,"1D",,,trigger)</f>
        <v>43187</v>
      </c>
      <c r="BD640" s="49">
        <f>_xll.qlTenorBasisForwardRate($X$17,BC640,_xll.ohTrigger(trigger,$X$24))</f>
        <v>3.1468854593352806E-3</v>
      </c>
      <c r="BE640" s="49">
        <f>_xll.qlTenorBasisForwardRate($X$17,BC640,_xll.ohTrigger(trigger,$X$24))*_xll.qlInterpolationInterpolate($AJ$1,BC640,,trigger)</f>
        <v>3.2961767039883971E-3</v>
      </c>
      <c r="BF640" s="49">
        <f>_xll.qlIndexFixing($X$9,_xll.qlInterestRateIndexFixingDate($X$9,BC640,trigger),TRUE,trigger)</f>
        <v>3.2964137826850481E-3</v>
      </c>
      <c r="BG640" s="104">
        <f t="shared" si="55"/>
        <v>1.4952832334976744</v>
      </c>
    </row>
    <row r="641" spans="27:59" x14ac:dyDescent="0.2">
      <c r="AA641" s="1">
        <f t="shared" si="56"/>
        <v>638</v>
      </c>
      <c r="AB641" s="44" t="str">
        <f t="shared" si="57"/>
        <v>638M</v>
      </c>
      <c r="AC641" s="45">
        <f>_xll.qlCalendarAdvance(calendar,$AC$3,AB641,,,trigger)</f>
        <v>61700</v>
      </c>
      <c r="AD641" s="45">
        <f>_xll.qlInterestRateIndexMaturity($X$9,AC641,trigger)</f>
        <v>61882</v>
      </c>
      <c r="AE641" s="49">
        <f>_xll.qlTenorBasisValue($X$17,AC641,_xll.ohTrigger(trigger,$X$24))</f>
        <v>1.7995920574806712E-4</v>
      </c>
      <c r="AF641" s="49">
        <f>_xll.qlTenorBasisForwardRate($X$17,AC641,_xll.ohTrigger(trigger,$X$24))</f>
        <v>1.3053739038542587E-2</v>
      </c>
      <c r="AG641" s="49">
        <f>_xll.qlTenorBasisForwardRate2($X$17,AC641,AD641,_xll.ohTrigger(trigger,$X$24))</f>
        <v>1.3053739038542587E-2</v>
      </c>
      <c r="AH641" s="49">
        <f>_xll.qlIndexFixing($X$9,_xll.qlInterestRateIndexFixingDate($X$9,AC641,trigger),TRUE,trigger)</f>
        <v>1.2963499603545202E-2</v>
      </c>
      <c r="AI641" s="52">
        <f t="shared" si="53"/>
        <v>0.9023943499738597</v>
      </c>
      <c r="AJ641" s="52">
        <f t="shared" si="54"/>
        <v>0.99308708143077284</v>
      </c>
      <c r="BC641" s="45">
        <f>_xll.qlCalendarAdvance(calendar,BC640,"1D",,,trigger)</f>
        <v>43188</v>
      </c>
      <c r="BD641" s="49">
        <f>_xll.qlTenorBasisForwardRate($X$17,BC641,_xll.ohTrigger(trigger,$X$24))</f>
        <v>3.1503676671221E-3</v>
      </c>
      <c r="BE641" s="49">
        <f>_xll.qlTenorBasisForwardRate($X$17,BC641,_xll.ohTrigger(trigger,$X$24))*_xll.qlInterpolationInterpolate($AJ$1,BC641,,trigger)</f>
        <v>3.2997367739033873E-3</v>
      </c>
      <c r="BF641" s="49">
        <f>_xll.qlIndexFixing($X$9,_xll.qlInterestRateIndexFixingDate($X$9,BC641,trigger),TRUE,trigger)</f>
        <v>3.3000647566704057E-3</v>
      </c>
      <c r="BG641" s="104">
        <f t="shared" si="55"/>
        <v>1.496970895483057</v>
      </c>
    </row>
    <row r="642" spans="27:59" x14ac:dyDescent="0.2">
      <c r="AA642" s="1">
        <f t="shared" si="56"/>
        <v>639</v>
      </c>
      <c r="AB642" s="44" t="str">
        <f t="shared" si="57"/>
        <v>639M</v>
      </c>
      <c r="AC642" s="45">
        <f>_xll.qlCalendarAdvance(calendar,$AC$3,AB642,,,trigger)</f>
        <v>61730</v>
      </c>
      <c r="AD642" s="45">
        <f>_xll.qlInterestRateIndexMaturity($X$9,AC642,trigger)</f>
        <v>61911</v>
      </c>
      <c r="AE642" s="49">
        <f>_xll.qlTenorBasisValue($X$17,AC642,_xll.ohTrigger(trigger,$X$24))</f>
        <v>1.7993423283595259E-4</v>
      </c>
      <c r="AF642" s="49">
        <f>_xll.qlTenorBasisForwardRate($X$17,AC642,_xll.ohTrigger(trigger,$X$24))</f>
        <v>1.307255789895136E-2</v>
      </c>
      <c r="AG642" s="49">
        <f>_xll.qlTenorBasisForwardRate2($X$17,AC642,AD642,_xll.ohTrigger(trigger,$X$24))</f>
        <v>1.307255789895136E-2</v>
      </c>
      <c r="AH642" s="49">
        <f>_xll.qlIndexFixing($X$9,_xll.qlInterestRateIndexFixingDate($X$9,AC642,trigger),TRUE,trigger)</f>
        <v>1.2997578440045825E-2</v>
      </c>
      <c r="AI642" s="52">
        <f t="shared" si="53"/>
        <v>0.74979458905534424</v>
      </c>
      <c r="AJ642" s="52">
        <f t="shared" si="54"/>
        <v>0.99426436207166857</v>
      </c>
      <c r="BC642" s="45">
        <f>_xll.qlCalendarAdvance(calendar,BC641,"1D",,,trigger)</f>
        <v>43193</v>
      </c>
      <c r="BD642" s="49">
        <f>_xll.qlTenorBasisForwardRate($X$17,BC642,_xll.ohTrigger(trigger,$X$24))</f>
        <v>3.1863255682958694E-3</v>
      </c>
      <c r="BE642" s="49">
        <f>_xll.qlTenorBasisForwardRate($X$17,BC642,_xll.ohTrigger(trigger,$X$24))*_xll.qlInterpolationInterpolate($AJ$1,BC642,,trigger)</f>
        <v>3.3369578854047064E-3</v>
      </c>
      <c r="BF642" s="49">
        <f>_xll.qlIndexFixing($X$9,_xll.qlInterestRateIndexFixingDate($X$9,BC642,trigger),TRUE,trigger)</f>
        <v>3.3369578854047064E-3</v>
      </c>
      <c r="BG642" s="104">
        <f t="shared" si="55"/>
        <v>1.5063231710883696</v>
      </c>
    </row>
    <row r="643" spans="27:59" x14ac:dyDescent="0.2">
      <c r="AA643" s="1">
        <f t="shared" si="56"/>
        <v>640</v>
      </c>
      <c r="AB643" s="44" t="str">
        <f t="shared" si="57"/>
        <v>640M</v>
      </c>
      <c r="AC643" s="45">
        <f>_xll.qlCalendarAdvance(calendar,$AC$3,AB643,,,trigger)</f>
        <v>61763</v>
      </c>
      <c r="AD643" s="45">
        <f>_xll.qlInterestRateIndexMaturity($X$9,AC643,trigger)</f>
        <v>61945</v>
      </c>
      <c r="AE643" s="49">
        <f>_xll.qlTenorBasisValue($X$17,AC643,_xll.ohTrigger(trigger,$X$24))</f>
        <v>1.7990717541178057E-4</v>
      </c>
      <c r="AF643" s="49">
        <f>_xll.qlTenorBasisForwardRate($X$17,AC643,_xll.ohTrigger(trigger,$X$24))</f>
        <v>1.3094140430492769E-2</v>
      </c>
      <c r="AG643" s="49">
        <f>_xll.qlTenorBasisForwardRate2($X$17,AC643,AD643,_xll.ohTrigger(trigger,$X$24))</f>
        <v>1.3094140430492769E-2</v>
      </c>
      <c r="AH643" s="49">
        <f>_xll.qlIndexFixing($X$9,_xll.qlInterestRateIndexFixingDate($X$9,AC643,trigger),TRUE,trigger)</f>
        <v>1.3036337518307704E-2</v>
      </c>
      <c r="AI643" s="52">
        <f t="shared" si="53"/>
        <v>0.57802912185064492</v>
      </c>
      <c r="AJ643" s="52">
        <f t="shared" si="54"/>
        <v>0.9955855894098663</v>
      </c>
      <c r="BC643" s="45">
        <f>_xll.qlCalendarAdvance(calendar,BC642,"1D",,,trigger)</f>
        <v>43194</v>
      </c>
      <c r="BD643" s="49">
        <f>_xll.qlTenorBasisForwardRate($X$17,BC643,_xll.ohTrigger(trigger,$X$24))</f>
        <v>3.1935351514567238E-3</v>
      </c>
      <c r="BE643" s="49">
        <f>_xll.qlTenorBasisForwardRate($X$17,BC643,_xll.ohTrigger(trigger,$X$24))*_xll.qlInterpolationInterpolate($AJ$1,BC643,,trigger)</f>
        <v>3.3442875230539492E-3</v>
      </c>
      <c r="BF643" s="49">
        <f>_xll.qlIndexFixing($X$9,_xll.qlInterestRateIndexFixingDate($X$9,BC643,trigger),TRUE,trigger)</f>
        <v>3.3443407775563256E-3</v>
      </c>
      <c r="BG643" s="104">
        <f t="shared" si="55"/>
        <v>1.508056260996018</v>
      </c>
    </row>
    <row r="644" spans="27:59" x14ac:dyDescent="0.2">
      <c r="AA644" s="1">
        <f t="shared" si="56"/>
        <v>641</v>
      </c>
      <c r="AB644" s="44" t="str">
        <f t="shared" si="57"/>
        <v>641M</v>
      </c>
      <c r="AC644" s="45">
        <f>_xll.qlCalendarAdvance(calendar,$AC$3,AB644,,,trigger)</f>
        <v>61791</v>
      </c>
      <c r="AD644" s="45">
        <f>_xll.qlInterestRateIndexMaturity($X$9,AC644,trigger)</f>
        <v>61975</v>
      </c>
      <c r="AE644" s="49">
        <f>_xll.qlTenorBasisValue($X$17,AC644,_xll.ohTrigger(trigger,$X$24))</f>
        <v>1.7988455186963097E-4</v>
      </c>
      <c r="AF644" s="49">
        <f>_xll.qlTenorBasisForwardRate($X$17,AC644,_xll.ohTrigger(trigger,$X$24))</f>
        <v>1.3112845797695363E-2</v>
      </c>
      <c r="AG644" s="49">
        <f>_xll.qlTenorBasisForwardRate2($X$17,AC644,AD644,_xll.ohTrigger(trigger,$X$24))</f>
        <v>1.3112845797695363E-2</v>
      </c>
      <c r="AH644" s="49">
        <f>_xll.qlIndexFixing($X$9,_xll.qlInterestRateIndexFixingDate($X$9,AC644,trigger),TRUE,trigger)</f>
        <v>1.3069786677097569E-2</v>
      </c>
      <c r="AI644" s="52">
        <f t="shared" ref="AI644:AI694" si="58">(AF644-AH644)*10000</f>
        <v>0.4305912059779371</v>
      </c>
      <c r="AJ644" s="52">
        <f t="shared" ref="AJ644:AJ694" si="59">AH644/AG644</f>
        <v>0.99671626424483983</v>
      </c>
      <c r="BC644" s="45">
        <f>_xll.qlCalendarAdvance(calendar,BC643,"1D",,,trigger)</f>
        <v>43195</v>
      </c>
      <c r="BD644" s="49">
        <f>_xll.qlTenorBasisForwardRate($X$17,BC644,_xll.ohTrigger(trigger,$X$24))</f>
        <v>3.20075066359729E-3</v>
      </c>
      <c r="BE644" s="49">
        <f>_xll.qlTenorBasisForwardRate($X$17,BC644,_xll.ohTrigger(trigger,$X$24))*_xll.qlInterpolationInterpolate($AJ$1,BC644,,trigger)</f>
        <v>3.3516223723261546E-3</v>
      </c>
      <c r="BF644" s="49">
        <f>_xll.qlIndexFixing($X$9,_xll.qlInterestRateIndexFixingDate($X$9,BC644,trigger),TRUE,trigger)</f>
        <v>3.3517250980595902E-3</v>
      </c>
      <c r="BG644" s="104">
        <f t="shared" ref="BG644:BG693" si="60">(BF644-BD644)*10000</f>
        <v>1.5097443446230023</v>
      </c>
    </row>
    <row r="645" spans="27:59" x14ac:dyDescent="0.2">
      <c r="AA645" s="1">
        <f t="shared" si="56"/>
        <v>642</v>
      </c>
      <c r="AB645" s="44" t="str">
        <f t="shared" si="57"/>
        <v>642M</v>
      </c>
      <c r="AC645" s="45">
        <f>_xll.qlCalendarAdvance(calendar,$AC$3,AB645,,,trigger)</f>
        <v>61820</v>
      </c>
      <c r="AD645" s="45">
        <f>_xll.qlInterestRateIndexMaturity($X$9,AC645,trigger)</f>
        <v>62003</v>
      </c>
      <c r="AE645" s="49">
        <f>_xll.qlTenorBasisValue($X$17,AC645,_xll.ohTrigger(trigger,$X$24))</f>
        <v>1.7986143927822999E-4</v>
      </c>
      <c r="AF645" s="49">
        <f>_xll.qlTenorBasisForwardRate($X$17,AC645,_xll.ohTrigger(trigger,$X$24))</f>
        <v>1.3130313537048815E-2</v>
      </c>
      <c r="AG645" s="49">
        <f>_xll.qlTenorBasisForwardRate2($X$17,AC645,AD645,_xll.ohTrigger(trigger,$X$24))</f>
        <v>1.3130313537048815E-2</v>
      </c>
      <c r="AH645" s="49">
        <f>_xll.qlIndexFixing($X$9,_xll.qlInterestRateIndexFixingDate($X$9,AC645,trigger),TRUE,trigger)</f>
        <v>1.3101644680330713E-2</v>
      </c>
      <c r="AI645" s="52">
        <f t="shared" si="58"/>
        <v>0.28668856718101765</v>
      </c>
      <c r="AJ645" s="52">
        <f t="shared" si="59"/>
        <v>0.99781659008848422</v>
      </c>
      <c r="BC645" s="45">
        <f>_xll.qlCalendarAdvance(calendar,BC644,"1D",,,trigger)</f>
        <v>43196</v>
      </c>
      <c r="BD645" s="49">
        <f>_xll.qlTenorBasisForwardRate($X$17,BC645,_xll.ohTrigger(trigger,$X$24))</f>
        <v>3.2154112715944544E-3</v>
      </c>
      <c r="BE645" s="49">
        <f>_xll.qlTenorBasisForwardRate($X$17,BC645,_xll.ohTrigger(trigger,$X$24))*_xll.qlInterpolationInterpolate($AJ$1,BC645,,trigger)</f>
        <v>3.3667517397690167E-3</v>
      </c>
      <c r="BF645" s="49">
        <f>_xll.qlIndexFixing($X$9,_xll.qlInterestRateIndexFixingDate($X$9,BC645,trigger),TRUE,trigger)</f>
        <v>3.3665722813751037E-3</v>
      </c>
      <c r="BG645" s="104">
        <f t="shared" si="60"/>
        <v>1.511610097806493</v>
      </c>
    </row>
    <row r="646" spans="27:59" x14ac:dyDescent="0.2">
      <c r="AA646" s="1">
        <f t="shared" ref="AA646:AA694" si="61">AA645+1</f>
        <v>643</v>
      </c>
      <c r="AB646" s="44" t="str">
        <f t="shared" ref="AB646:AB694" si="62">AA646&amp;"M"</f>
        <v>643M</v>
      </c>
      <c r="AC646" s="45">
        <f>_xll.qlCalendarAdvance(calendar,$AC$3,AB646,,,trigger)</f>
        <v>61850</v>
      </c>
      <c r="AD646" s="45">
        <f>_xll.qlInterestRateIndexMaturity($X$9,AC646,trigger)</f>
        <v>62036</v>
      </c>
      <c r="AE646" s="49">
        <f>_xll.qlTenorBasisValue($X$17,AC646,_xll.ohTrigger(trigger,$X$24))</f>
        <v>1.7983786654110338E-4</v>
      </c>
      <c r="AF646" s="49">
        <f>_xll.qlTenorBasisForwardRate($X$17,AC646,_xll.ohTrigger(trigger,$X$24))</f>
        <v>1.3150329851581297E-2</v>
      </c>
      <c r="AG646" s="49">
        <f>_xll.qlTenorBasisForwardRate2($X$17,AC646,AD646,_xll.ohTrigger(trigger,$X$24))</f>
        <v>1.3150329851581297E-2</v>
      </c>
      <c r="AH646" s="49">
        <f>_xll.qlIndexFixing($X$9,_xll.qlInterestRateIndexFixingDate($X$9,AC646,trigger),TRUE,trigger)</f>
        <v>1.3137426785137176E-2</v>
      </c>
      <c r="AI646" s="52">
        <f t="shared" si="58"/>
        <v>0.12903066444120911</v>
      </c>
      <c r="AJ646" s="52">
        <f t="shared" si="59"/>
        <v>0.99901880282930167</v>
      </c>
      <c r="BC646" s="45">
        <f>_xll.qlCalendarAdvance(calendar,BC645,"1D",,,trigger)</f>
        <v>43199</v>
      </c>
      <c r="BD646" s="49">
        <f>_xll.qlTenorBasisForwardRate($X$17,BC646,_xll.ohTrigger(trigger,$X$24))</f>
        <v>3.2296711040615787E-3</v>
      </c>
      <c r="BE646" s="49">
        <f>_xll.qlTenorBasisForwardRate($X$17,BC646,_xll.ohTrigger(trigger,$X$24))*_xll.qlInterpolationInterpolate($AJ$1,BC646,,trigger)</f>
        <v>3.3810129210813263E-3</v>
      </c>
      <c r="BF646" s="49">
        <f>_xll.qlIndexFixing($X$9,_xll.qlInterestRateIndexFixingDate($X$9,BC646,trigger),TRUE,trigger)</f>
        <v>3.3812767401162932E-3</v>
      </c>
      <c r="BG646" s="104">
        <f t="shared" si="60"/>
        <v>1.5160563605471451</v>
      </c>
    </row>
    <row r="647" spans="27:59" x14ac:dyDescent="0.2">
      <c r="AA647" s="1">
        <f t="shared" si="61"/>
        <v>644</v>
      </c>
      <c r="AB647" s="44" t="str">
        <f t="shared" si="62"/>
        <v>644M</v>
      </c>
      <c r="AC647" s="45">
        <f>_xll.qlCalendarAdvance(calendar,$AC$3,AB647,,,trigger)</f>
        <v>61882</v>
      </c>
      <c r="AD647" s="45">
        <f>_xll.qlInterestRateIndexMaturity($X$9,AC647,trigger)</f>
        <v>62065</v>
      </c>
      <c r="AE647" s="49">
        <f>_xll.qlTenorBasisValue($X$17,AC647,_xll.ohTrigger(trigger,$X$24))</f>
        <v>1.7981309445559902E-4</v>
      </c>
      <c r="AF647" s="49">
        <f>_xll.qlTenorBasisForwardRate($X$17,AC647,_xll.ohTrigger(trigger,$X$24))</f>
        <v>1.3168064815565169E-2</v>
      </c>
      <c r="AG647" s="49">
        <f>_xll.qlTenorBasisForwardRate2($X$17,AC647,AD647,_xll.ohTrigger(trigger,$X$24))</f>
        <v>1.3168064815565169E-2</v>
      </c>
      <c r="AH647" s="49">
        <f>_xll.qlIndexFixing($X$9,_xll.qlInterestRateIndexFixingDate($X$9,AC647,trigger),TRUE,trigger)</f>
        <v>1.3170314461952597E-2</v>
      </c>
      <c r="AI647" s="52">
        <f t="shared" si="58"/>
        <v>-2.2496463874272649E-2</v>
      </c>
      <c r="AJ647" s="52">
        <f t="shared" si="59"/>
        <v>1.0001708410779364</v>
      </c>
      <c r="BC647" s="45">
        <f>_xll.qlCalendarAdvance(calendar,BC646,"1D",,,trigger)</f>
        <v>43200</v>
      </c>
      <c r="BD647" s="49">
        <f>_xll.qlTenorBasisForwardRate($X$17,BC647,_xll.ohTrigger(trigger,$X$24))</f>
        <v>3.2369155876682452E-3</v>
      </c>
      <c r="BE647" s="49">
        <f>_xll.qlTenorBasisForwardRate($X$17,BC647,_xll.ohTrigger(trigger,$X$24))*_xll.qlInterpolationInterpolate($AJ$1,BC647,,trigger)</f>
        <v>3.3883731051428589E-3</v>
      </c>
      <c r="BF647" s="49">
        <f>_xll.qlIndexFixing($X$9,_xll.qlInterestRateIndexFixingDate($X$9,BC647,trigger),TRUE,trigger)</f>
        <v>3.3886682597714332E-3</v>
      </c>
      <c r="BG647" s="104">
        <f t="shared" si="60"/>
        <v>1.5175267210318799</v>
      </c>
    </row>
    <row r="648" spans="27:59" x14ac:dyDescent="0.2">
      <c r="AA648" s="1">
        <f t="shared" si="61"/>
        <v>645</v>
      </c>
      <c r="AB648" s="44" t="str">
        <f t="shared" si="62"/>
        <v>645M</v>
      </c>
      <c r="AC648" s="45">
        <f>_xll.qlCalendarAdvance(calendar,$AC$3,AB648,,,trigger)</f>
        <v>61911</v>
      </c>
      <c r="AD648" s="45">
        <f>_xll.qlInterestRateIndexMaturity($X$9,AC648,trigger)</f>
        <v>62095</v>
      </c>
      <c r="AE648" s="49">
        <f>_xll.qlTenorBasisValue($X$17,AC648,_xll.ohTrigger(trigger,$X$24))</f>
        <v>1.7979097184376766E-4</v>
      </c>
      <c r="AF648" s="49">
        <f>_xll.qlTenorBasisForwardRate($X$17,AC648,_xll.ohTrigger(trigger,$X$24))</f>
        <v>1.3185899211422379E-2</v>
      </c>
      <c r="AG648" s="49">
        <f>_xll.qlTenorBasisForwardRate2($X$17,AC648,AD648,_xll.ohTrigger(trigger,$X$24))</f>
        <v>1.3185899211422379E-2</v>
      </c>
      <c r="AH648" s="49">
        <f>_xll.qlIndexFixing($X$9,_xll.qlInterestRateIndexFixingDate($X$9,AC648,trigger),TRUE,trigger)</f>
        <v>1.3202676414878876E-2</v>
      </c>
      <c r="AI648" s="52">
        <f t="shared" si="58"/>
        <v>-0.16777203456497247</v>
      </c>
      <c r="AJ648" s="52">
        <f t="shared" si="59"/>
        <v>1.0012723594490973</v>
      </c>
      <c r="BC648" s="45">
        <f>_xll.qlCalendarAdvance(calendar,BC647,"1D",,,trigger)</f>
        <v>43201</v>
      </c>
      <c r="BD648" s="49">
        <f>_xll.qlTenorBasisForwardRate($X$17,BC648,_xll.ohTrigger(trigger,$X$24))</f>
        <v>3.2441657308736032E-3</v>
      </c>
      <c r="BE648" s="49">
        <f>_xll.qlTenorBasisForwardRate($X$17,BC648,_xll.ohTrigger(trigger,$X$24))*_xll.qlInterpolationInterpolate($AJ$1,BC648,,trigger)</f>
        <v>3.3957382115756534E-3</v>
      </c>
      <c r="BF648" s="49">
        <f>_xll.qlIndexFixing($X$9,_xll.qlInterestRateIndexFixingDate($X$9,BC648,trigger),TRUE,trigger)</f>
        <v>3.3960612307347179E-3</v>
      </c>
      <c r="BG648" s="104">
        <f t="shared" si="60"/>
        <v>1.5189549986111472</v>
      </c>
    </row>
    <row r="649" spans="27:59" x14ac:dyDescent="0.2">
      <c r="AA649" s="1">
        <f t="shared" si="61"/>
        <v>646</v>
      </c>
      <c r="AB649" s="44" t="str">
        <f t="shared" si="62"/>
        <v>646M</v>
      </c>
      <c r="AC649" s="45">
        <f>_xll.qlCalendarAdvance(calendar,$AC$3,AB649,,,trigger)</f>
        <v>61942</v>
      </c>
      <c r="AD649" s="45">
        <f>_xll.qlInterestRateIndexMaturity($X$9,AC649,trigger)</f>
        <v>62127</v>
      </c>
      <c r="AE649" s="49">
        <f>_xll.qlTenorBasisValue($X$17,AC649,_xll.ohTrigger(trigger,$X$24))</f>
        <v>1.7976766247751686E-4</v>
      </c>
      <c r="AF649" s="49">
        <f>_xll.qlTenorBasisForwardRate($X$17,AC649,_xll.ohTrigger(trigger,$X$24))</f>
        <v>1.3204668360175895E-2</v>
      </c>
      <c r="AG649" s="49">
        <f>_xll.qlTenorBasisForwardRate2($X$17,AC649,AD649,_xll.ohTrigger(trigger,$X$24))</f>
        <v>1.3204668360175895E-2</v>
      </c>
      <c r="AH649" s="49">
        <f>_xll.qlIndexFixing($X$9,_xll.qlInterestRateIndexFixingDate($X$9,AC649,trigger),TRUE,trigger)</f>
        <v>1.3236829538560127E-2</v>
      </c>
      <c r="AI649" s="52">
        <f t="shared" si="58"/>
        <v>-0.32161178384232036</v>
      </c>
      <c r="AJ649" s="52">
        <f t="shared" si="59"/>
        <v>1.0024355915277074</v>
      </c>
      <c r="BC649" s="45">
        <f>_xll.qlCalendarAdvance(calendar,BC648,"1D",,,trigger)</f>
        <v>43202</v>
      </c>
      <c r="BD649" s="49">
        <f>_xll.qlTenorBasisForwardRate($X$17,BC649,_xll.ohTrigger(trigger,$X$24))</f>
        <v>3.2514214887736812E-3</v>
      </c>
      <c r="BE649" s="49">
        <f>_xll.qlTenorBasisForwardRate($X$17,BC649,_xll.ohTrigger(trigger,$X$24))*_xll.qlInterpolationInterpolate($AJ$1,BC649,,trigger)</f>
        <v>3.4031081922070786E-3</v>
      </c>
      <c r="BF649" s="49">
        <f>_xll.qlIndexFixing($X$9,_xll.qlInterestRateIndexFixingDate($X$9,BC649,trigger),TRUE,trigger)</f>
        <v>3.4034556568334684E-3</v>
      </c>
      <c r="BG649" s="104">
        <f t="shared" si="60"/>
        <v>1.5203416805978711</v>
      </c>
    </row>
    <row r="650" spans="27:59" x14ac:dyDescent="0.2">
      <c r="AA650" s="1">
        <f t="shared" si="61"/>
        <v>647</v>
      </c>
      <c r="AB650" s="44" t="str">
        <f t="shared" si="62"/>
        <v>647M</v>
      </c>
      <c r="AC650" s="45">
        <f>_xll.qlCalendarAdvance(calendar,$AC$3,AB650,,,trigger)</f>
        <v>61973</v>
      </c>
      <c r="AD650" s="45">
        <f>_xll.qlInterestRateIndexMaturity($X$9,AC650,trigger)</f>
        <v>62155</v>
      </c>
      <c r="AE650" s="49">
        <f>_xll.qlTenorBasisValue($X$17,AC650,_xll.ohTrigger(trigger,$X$24))</f>
        <v>1.7974469834117511E-4</v>
      </c>
      <c r="AF650" s="49">
        <f>_xll.qlTenorBasisForwardRate($X$17,AC650,_xll.ohTrigger(trigger,$X$24))</f>
        <v>1.3221066559519642E-2</v>
      </c>
      <c r="AG650" s="49">
        <f>_xll.qlTenorBasisForwardRate2($X$17,AC650,AD650,_xll.ohTrigger(trigger,$X$24))</f>
        <v>1.3221066559519642E-2</v>
      </c>
      <c r="AH650" s="49">
        <f>_xll.qlIndexFixing($X$9,_xll.qlInterestRateIndexFixingDate($X$9,AC650,trigger),TRUE,trigger)</f>
        <v>1.3267515939257769E-2</v>
      </c>
      <c r="AI650" s="52">
        <f t="shared" si="58"/>
        <v>-0.4644937973812685</v>
      </c>
      <c r="AJ650" s="52">
        <f t="shared" si="59"/>
        <v>1.0035132853714197</v>
      </c>
      <c r="BC650" s="45">
        <f>_xll.qlCalendarAdvance(calendar,BC649,"1D",,,trigger)</f>
        <v>43203</v>
      </c>
      <c r="BD650" s="49">
        <f>_xll.qlTenorBasisForwardRate($X$17,BC650,_xll.ohTrigger(trigger,$X$24))</f>
        <v>3.2661600597275776E-3</v>
      </c>
      <c r="BE650" s="49">
        <f>_xll.qlTenorBasisForwardRate($X$17,BC650,_xll.ohTrigger(trigger,$X$24))*_xll.qlInterpolationInterpolate($AJ$1,BC650,,trigger)</f>
        <v>3.418308556767466E-3</v>
      </c>
      <c r="BF650" s="49">
        <f>_xll.qlIndexFixing($X$9,_xll.qlInterestRateIndexFixingDate($X$9,BC650,trigger),TRUE,trigger)</f>
        <v>3.4183243337608748E-3</v>
      </c>
      <c r="BG650" s="104">
        <f t="shared" si="60"/>
        <v>1.5216427403329713</v>
      </c>
    </row>
    <row r="651" spans="27:59" x14ac:dyDescent="0.2">
      <c r="AA651" s="1">
        <f t="shared" si="61"/>
        <v>648</v>
      </c>
      <c r="AB651" s="44" t="str">
        <f t="shared" si="62"/>
        <v>648M</v>
      </c>
      <c r="AC651" s="45">
        <f>_xll.qlCalendarAdvance(calendar,$AC$3,AB651,,,trigger)</f>
        <v>62003</v>
      </c>
      <c r="AD651" s="45">
        <f>_xll.qlInterestRateIndexMaturity($X$9,AC651,trigger)</f>
        <v>62185</v>
      </c>
      <c r="AE651" s="49">
        <f>_xll.qlTenorBasisValue($X$17,AC651,_xll.ohTrigger(trigger,$X$24))</f>
        <v>1.7972279893230613E-4</v>
      </c>
      <c r="AF651" s="49">
        <f>_xll.qlTenorBasisForwardRate($X$17,AC651,_xll.ohTrigger(trigger,$X$24))</f>
        <v>1.323822600293308E-2</v>
      </c>
      <c r="AG651" s="49">
        <f>_xll.qlTenorBasisForwardRate2($X$17,AC651,AD651,_xll.ohTrigger(trigger,$X$24))</f>
        <v>1.323822600293308E-2</v>
      </c>
      <c r="AH651" s="49">
        <f>_xll.qlIndexFixing($X$9,_xll.qlInterestRateIndexFixingDate($X$9,AC651,trigger),TRUE,trigger)</f>
        <v>1.3299082516573354E-2</v>
      </c>
      <c r="AI651" s="52">
        <f t="shared" si="58"/>
        <v>-0.60856513640274168</v>
      </c>
      <c r="AJ651" s="52">
        <f t="shared" si="59"/>
        <v>1.0045970293623021</v>
      </c>
      <c r="BC651" s="45">
        <f>_xll.qlCalendarAdvance(calendar,BC650,"1D",,,trigger)</f>
        <v>43206</v>
      </c>
      <c r="BD651" s="49">
        <f>_xll.qlTenorBasisForwardRate($X$17,BC651,_xll.ohTrigger(trigger,$X$24))</f>
        <v>3.2804997692417693E-3</v>
      </c>
      <c r="BE651" s="49">
        <f>_xll.qlTenorBasisForwardRate($X$17,BC651,_xll.ohTrigger(trigger,$X$24))*_xll.qlInterpolationInterpolate($AJ$1,BC651,,trigger)</f>
        <v>3.4326358937010869E-3</v>
      </c>
      <c r="BF651" s="49">
        <f>_xll.qlIndexFixing($X$9,_xll.qlInterestRateIndexFixingDate($X$9,BC651,trigger),TRUE,trigger)</f>
        <v>3.433047989103774E-3</v>
      </c>
      <c r="BG651" s="104">
        <f t="shared" si="60"/>
        <v>1.5254821986200464</v>
      </c>
    </row>
    <row r="652" spans="27:59" x14ac:dyDescent="0.2">
      <c r="AA652" s="1">
        <f t="shared" si="61"/>
        <v>649</v>
      </c>
      <c r="AB652" s="44" t="str">
        <f t="shared" si="62"/>
        <v>649M</v>
      </c>
      <c r="AC652" s="45">
        <f>_xll.qlCalendarAdvance(calendar,$AC$3,AB652,,,trigger)</f>
        <v>62036</v>
      </c>
      <c r="AD652" s="45">
        <f>_xll.qlInterestRateIndexMaturity($X$9,AC652,trigger)</f>
        <v>62218</v>
      </c>
      <c r="AE652" s="49">
        <f>_xll.qlTenorBasisValue($X$17,AC652,_xll.ohTrigger(trigger,$X$24))</f>
        <v>1.7969907216924084E-4</v>
      </c>
      <c r="AF652" s="49">
        <f>_xll.qlTenorBasisForwardRate($X$17,AC652,_xll.ohTrigger(trigger,$X$24))</f>
        <v>1.3256820438607797E-2</v>
      </c>
      <c r="AG652" s="49">
        <f>_xll.qlTenorBasisForwardRate2($X$17,AC652,AD652,_xll.ohTrigger(trigger,$X$24))</f>
        <v>1.3256820438607797E-2</v>
      </c>
      <c r="AH652" s="49">
        <f>_xll.qlIndexFixing($X$9,_xll.qlInterestRateIndexFixingDate($X$9,AC652,trigger),TRUE,trigger)</f>
        <v>1.33333844290886E-2</v>
      </c>
      <c r="AI652" s="52">
        <f t="shared" si="58"/>
        <v>-0.76563990480803257</v>
      </c>
      <c r="AJ652" s="52">
        <f t="shared" si="59"/>
        <v>1.0057754414669318</v>
      </c>
      <c r="BC652" s="45">
        <f>_xll.qlCalendarAdvance(calendar,BC651,"1D",,,trigger)</f>
        <v>43207</v>
      </c>
      <c r="BD652" s="49">
        <f>_xll.qlTenorBasisForwardRate($X$17,BC652,_xll.ohTrigger(trigger,$X$24))</f>
        <v>3.2877829270405905E-3</v>
      </c>
      <c r="BE652" s="49">
        <f>_xll.qlTenorBasisForwardRate($X$17,BC652,_xll.ohTrigger(trigger,$X$24))*_xll.qlInterpolationInterpolate($AJ$1,BC652,,trigger)</f>
        <v>3.4400295231548188E-3</v>
      </c>
      <c r="BF652" s="49">
        <f>_xll.qlIndexFixing($X$9,_xll.qlInterestRateIndexFixingDate($X$9,BC652,trigger),TRUE,trigger)</f>
        <v>3.4404497482726317E-3</v>
      </c>
      <c r="BG652" s="104">
        <f t="shared" si="60"/>
        <v>1.5266682123204123</v>
      </c>
    </row>
    <row r="653" spans="27:59" x14ac:dyDescent="0.2">
      <c r="AA653" s="1">
        <f t="shared" si="61"/>
        <v>650</v>
      </c>
      <c r="AB653" s="44" t="str">
        <f t="shared" si="62"/>
        <v>650M</v>
      </c>
      <c r="AC653" s="45">
        <f>_xll.qlCalendarAdvance(calendar,$AC$3,AB653,,,trigger)</f>
        <v>62064</v>
      </c>
      <c r="AD653" s="45">
        <f>_xll.qlInterestRateIndexMaturity($X$9,AC653,trigger)</f>
        <v>62246</v>
      </c>
      <c r="AE653" s="49">
        <f>_xll.qlTenorBasisValue($X$17,AC653,_xll.ohTrigger(trigger,$X$24))</f>
        <v>1.7967923398726611E-4</v>
      </c>
      <c r="AF653" s="49">
        <f>_xll.qlTenorBasisForwardRate($X$17,AC653,_xll.ohTrigger(trigger,$X$24))</f>
        <v>1.3272366709503908E-2</v>
      </c>
      <c r="AG653" s="49">
        <f>_xll.qlTenorBasisForwardRate2($X$17,AC653,AD653,_xll.ohTrigger(trigger,$X$24))</f>
        <v>1.3272366709503908E-2</v>
      </c>
      <c r="AH653" s="49">
        <f>_xll.qlIndexFixing($X$9,_xll.qlInterestRateIndexFixingDate($X$9,AC653,trigger),TRUE,trigger)</f>
        <v>1.3362142928642656E-2</v>
      </c>
      <c r="AI653" s="52">
        <f t="shared" si="58"/>
        <v>-0.89776219138748559</v>
      </c>
      <c r="AJ653" s="52">
        <f t="shared" si="59"/>
        <v>1.0067641454688305</v>
      </c>
      <c r="BC653" s="45">
        <f>_xll.qlCalendarAdvance(calendar,BC652,"1D",,,trigger)</f>
        <v>43208</v>
      </c>
      <c r="BD653" s="49">
        <f>_xll.qlTenorBasisForwardRate($X$17,BC653,_xll.ohTrigger(trigger,$X$24))</f>
        <v>3.2950714300923954E-3</v>
      </c>
      <c r="BE653" s="49">
        <f>_xll.qlTenorBasisForwardRate($X$17,BC653,_xll.ohTrigger(trigger,$X$24))*_xll.qlInterpolationInterpolate($AJ$1,BC653,,trigger)</f>
        <v>3.4474277380134272E-3</v>
      </c>
      <c r="BF653" s="49">
        <f>_xll.qlIndexFixing($X$9,_xll.qlInterestRateIndexFixingDate($X$9,BC653,trigger),TRUE,trigger)</f>
        <v>3.4478529855352029E-3</v>
      </c>
      <c r="BG653" s="104">
        <f t="shared" si="60"/>
        <v>1.5278155544280747</v>
      </c>
    </row>
    <row r="654" spans="27:59" x14ac:dyDescent="0.2">
      <c r="AA654" s="1">
        <f t="shared" si="61"/>
        <v>651</v>
      </c>
      <c r="AB654" s="44" t="str">
        <f t="shared" si="62"/>
        <v>651M</v>
      </c>
      <c r="AC654" s="45">
        <f>_xll.qlCalendarAdvance(calendar,$AC$3,AB654,,,trigger)</f>
        <v>62095</v>
      </c>
      <c r="AD654" s="45">
        <f>_xll.qlInterestRateIndexMaturity($X$9,AC654,trigger)</f>
        <v>62276</v>
      </c>
      <c r="AE654" s="49">
        <f>_xll.qlTenorBasisValue($X$17,AC654,_xll.ohTrigger(trigger,$X$24))</f>
        <v>1.7965758015088513E-4</v>
      </c>
      <c r="AF654" s="49">
        <f>_xll.qlTenorBasisForwardRate($X$17,AC654,_xll.ohTrigger(trigger,$X$24))</f>
        <v>1.3288819263436138E-2</v>
      </c>
      <c r="AG654" s="49">
        <f>_xll.qlTenorBasisForwardRate2($X$17,AC654,AD654,_xll.ohTrigger(trigger,$X$24))</f>
        <v>1.3288819263436138E-2</v>
      </c>
      <c r="AH654" s="49">
        <f>_xll.qlIndexFixing($X$9,_xll.qlInterestRateIndexFixingDate($X$9,AC654,trigger),TRUE,trigger)</f>
        <v>1.3392865097299421E-2</v>
      </c>
      <c r="AI654" s="52">
        <f t="shared" si="58"/>
        <v>-1.0404583386328277</v>
      </c>
      <c r="AJ654" s="52">
        <f t="shared" si="59"/>
        <v>1.0078295770151351</v>
      </c>
      <c r="BC654" s="45">
        <f>_xll.qlCalendarAdvance(calendar,BC653,"1D",,,trigger)</f>
        <v>43209</v>
      </c>
      <c r="BD654" s="49">
        <f>_xll.qlTenorBasisForwardRate($X$17,BC654,_xll.ohTrigger(trigger,$X$24))</f>
        <v>3.3023652334849131E-3</v>
      </c>
      <c r="BE654" s="49">
        <f>_xll.qlTenorBasisForwardRate($X$17,BC654,_xll.ohTrigger(trigger,$X$24))*_xll.qlInterpolationInterpolate($AJ$1,BC654,,trigger)</f>
        <v>3.4548304901825225E-3</v>
      </c>
      <c r="BF654" s="49">
        <f>_xll.qlIndexFixing($X$9,_xll.qlInterestRateIndexFixingDate($X$9,BC654,trigger),TRUE,trigger)</f>
        <v>3.4552577047183707E-3</v>
      </c>
      <c r="BG654" s="104">
        <f t="shared" si="60"/>
        <v>1.5289247123345759</v>
      </c>
    </row>
    <row r="655" spans="27:59" x14ac:dyDescent="0.2">
      <c r="AA655" s="1">
        <f t="shared" si="61"/>
        <v>652</v>
      </c>
      <c r="AB655" s="44" t="str">
        <f t="shared" si="62"/>
        <v>652M</v>
      </c>
      <c r="AC655" s="45">
        <f>_xll.qlCalendarAdvance(calendar,$AC$3,AB655,,,trigger)</f>
        <v>62127</v>
      </c>
      <c r="AD655" s="45">
        <f>_xll.qlInterestRateIndexMaturity($X$9,AC655,trigger)</f>
        <v>62309</v>
      </c>
      <c r="AE655" s="49">
        <f>_xll.qlTenorBasisValue($X$17,AC655,_xll.ohTrigger(trigger,$X$24))</f>
        <v>1.7963556445780248E-4</v>
      </c>
      <c r="AF655" s="49">
        <f>_xll.qlTenorBasisForwardRate($X$17,AC655,_xll.ohTrigger(trigger,$X$24))</f>
        <v>1.3306570992426832E-2</v>
      </c>
      <c r="AG655" s="49">
        <f>_xll.qlTenorBasisForwardRate2($X$17,AC655,AD655,_xll.ohTrigger(trigger,$X$24))</f>
        <v>1.3306570992426832E-2</v>
      </c>
      <c r="AH655" s="49">
        <f>_xll.qlIndexFixing($X$9,_xll.qlInterestRateIndexFixingDate($X$9,AC655,trigger),TRUE,trigger)</f>
        <v>1.3425687594432599E-2</v>
      </c>
      <c r="AI655" s="52">
        <f t="shared" si="58"/>
        <v>-1.1911660200576712</v>
      </c>
      <c r="AJ655" s="52">
        <f t="shared" si="59"/>
        <v>1.0089517128096757</v>
      </c>
      <c r="BC655" s="45">
        <f>_xll.qlCalendarAdvance(calendar,BC654,"1D",,,trigger)</f>
        <v>43210</v>
      </c>
      <c r="BD655" s="49">
        <f>_xll.qlTenorBasisForwardRate($X$17,BC655,_xll.ohTrigger(trigger,$X$24))</f>
        <v>3.3171754449424088E-3</v>
      </c>
      <c r="BE655" s="49">
        <f>_xll.qlTenorBasisForwardRate($X$17,BC655,_xll.ohTrigger(trigger,$X$24))*_xll.qlInterpolationInterpolate($AJ$1,BC655,,trigger)</f>
        <v>3.4700951436222971E-3</v>
      </c>
      <c r="BF655" s="49">
        <f>_xll.qlIndexFixing($X$9,_xll.qlInterestRateIndexFixingDate($X$9,BC655,trigger),TRUE,trigger)</f>
        <v>3.4701484269627691E-3</v>
      </c>
      <c r="BG655" s="104">
        <f t="shared" si="60"/>
        <v>1.5297298202036034</v>
      </c>
    </row>
    <row r="656" spans="27:59" x14ac:dyDescent="0.2">
      <c r="AA656" s="1">
        <f t="shared" si="61"/>
        <v>653</v>
      </c>
      <c r="AB656" s="44" t="str">
        <f t="shared" si="62"/>
        <v>653M</v>
      </c>
      <c r="AC656" s="45">
        <f>_xll.qlCalendarAdvance(calendar,$AC$3,AB656,,,trigger)</f>
        <v>62155</v>
      </c>
      <c r="AD656" s="45">
        <f>_xll.qlInterestRateIndexMaturity($X$9,AC656,trigger)</f>
        <v>62339</v>
      </c>
      <c r="AE656" s="49">
        <f>_xll.qlTenorBasisValue($X$17,AC656,_xll.ohTrigger(trigger,$X$24))</f>
        <v>1.796165772511453E-4</v>
      </c>
      <c r="AF656" s="49">
        <f>_xll.qlTenorBasisForwardRate($X$17,AC656,_xll.ohTrigger(trigger,$X$24))</f>
        <v>1.3322438858935096E-2</v>
      </c>
      <c r="AG656" s="49">
        <f>_xll.qlTenorBasisForwardRate2($X$17,AC656,AD656,_xll.ohTrigger(trigger,$X$24))</f>
        <v>1.3322438858935096E-2</v>
      </c>
      <c r="AH656" s="49">
        <f>_xll.qlIndexFixing($X$9,_xll.qlInterestRateIndexFixingDate($X$9,AC656,trigger),TRUE,trigger)</f>
        <v>1.3454886864539479E-2</v>
      </c>
      <c r="AI656" s="52">
        <f t="shared" si="58"/>
        <v>-1.3244800560438357</v>
      </c>
      <c r="AJ656" s="52">
        <f t="shared" si="59"/>
        <v>1.00994172365937</v>
      </c>
      <c r="BC656" s="45">
        <f>_xll.qlCalendarAdvance(calendar,BC655,"1D",,,trigger)</f>
        <v>43213</v>
      </c>
      <c r="BD656" s="49">
        <f>_xll.qlTenorBasisForwardRate($X$17,BC656,_xll.ohTrigger(trigger,$X$24))</f>
        <v>3.3315925521690865E-3</v>
      </c>
      <c r="BE656" s="49">
        <f>_xll.qlTenorBasisForwardRate($X$17,BC656,_xll.ohTrigger(trigger,$X$24))*_xll.qlInterpolationInterpolate($AJ$1,BC656,,trigger)</f>
        <v>3.4844859104608923E-3</v>
      </c>
      <c r="BF656" s="49">
        <f>_xll.qlIndexFixing($X$9,_xll.qlInterestRateIndexFixingDate($X$9,BC656,trigger),TRUE,trigger)</f>
        <v>3.4848914771894559E-3</v>
      </c>
      <c r="BG656" s="104">
        <f t="shared" si="60"/>
        <v>1.5329892502036939</v>
      </c>
    </row>
    <row r="657" spans="27:59" x14ac:dyDescent="0.2">
      <c r="AA657" s="1">
        <f t="shared" si="61"/>
        <v>654</v>
      </c>
      <c r="AB657" s="44" t="str">
        <f t="shared" si="62"/>
        <v>654M</v>
      </c>
      <c r="AC657" s="45">
        <f>_xll.qlCalendarAdvance(calendar,$AC$3,AB657,,,trigger)</f>
        <v>62185</v>
      </c>
      <c r="AD657" s="45">
        <f>_xll.qlInterestRateIndexMaturity($X$9,AC657,trigger)</f>
        <v>62368</v>
      </c>
      <c r="AE657" s="49">
        <f>_xll.qlTenorBasisValue($X$17,AC657,_xll.ohTrigger(trigger,$X$24))</f>
        <v>1.7959651615588756E-4</v>
      </c>
      <c r="AF657" s="49">
        <f>_xll.qlTenorBasisForwardRate($X$17,AC657,_xll.ohTrigger(trigger,$X$24))</f>
        <v>1.3337613817592825E-2</v>
      </c>
      <c r="AG657" s="49">
        <f>_xll.qlTenorBasisForwardRate2($X$17,AC657,AD657,_xll.ohTrigger(trigger,$X$24))</f>
        <v>1.3337613817592825E-2</v>
      </c>
      <c r="AH657" s="49">
        <f>_xll.qlIndexFixing($X$9,_xll.qlInterestRateIndexFixingDate($X$9,AC657,trigger),TRUE,trigger)</f>
        <v>1.3483498411088066E-2</v>
      </c>
      <c r="AI657" s="52">
        <f t="shared" si="58"/>
        <v>-1.4588459349524143</v>
      </c>
      <c r="AJ657" s="52">
        <f t="shared" si="59"/>
        <v>1.0109378330704712</v>
      </c>
      <c r="BC657" s="45">
        <f>_xll.qlCalendarAdvance(calendar,BC656,"1D",,,trigger)</f>
        <v>43214</v>
      </c>
      <c r="BD657" s="49">
        <f>_xll.qlTenorBasisForwardRate($X$17,BC657,_xll.ohTrigger(trigger,$X$24))</f>
        <v>3.3389121835321858E-3</v>
      </c>
      <c r="BE657" s="49">
        <f>_xll.qlTenorBasisForwardRate($X$17,BC657,_xll.ohTrigger(trigger,$X$24))*_xll.qlInterpolationInterpolate($AJ$1,BC657,,trigger)</f>
        <v>3.4919106281501174E-3</v>
      </c>
      <c r="BF657" s="49">
        <f>_xll.qlIndexFixing($X$9,_xll.qlInterestRateIndexFixingDate($X$9,BC657,trigger),TRUE,trigger)</f>
        <v>3.4923036633771249E-3</v>
      </c>
      <c r="BG657" s="104">
        <f t="shared" si="60"/>
        <v>1.5339147984493908</v>
      </c>
    </row>
    <row r="658" spans="27:59" x14ac:dyDescent="0.2">
      <c r="AA658" s="1">
        <f t="shared" si="61"/>
        <v>655</v>
      </c>
      <c r="AB658" s="44" t="str">
        <f t="shared" si="62"/>
        <v>655M</v>
      </c>
      <c r="AC658" s="45">
        <f>_xll.qlCalendarAdvance(calendar,$AC$3,AB658,,,trigger)</f>
        <v>62215</v>
      </c>
      <c r="AD658" s="45">
        <f>_xll.qlInterestRateIndexMaturity($X$9,AC658,trigger)</f>
        <v>62400</v>
      </c>
      <c r="AE658" s="49">
        <f>_xll.qlTenorBasisValue($X$17,AC658,_xll.ohTrigger(trigger,$X$24))</f>
        <v>1.7957674308736844E-4</v>
      </c>
      <c r="AF658" s="49">
        <f>_xll.qlTenorBasisForwardRate($X$17,AC658,_xll.ohTrigger(trigger,$X$24))</f>
        <v>1.335404689449418E-2</v>
      </c>
      <c r="AG658" s="49">
        <f>_xll.qlTenorBasisForwardRate2($X$17,AC658,AD658,_xll.ohTrigger(trigger,$X$24))</f>
        <v>1.335404689449418E-2</v>
      </c>
      <c r="AH658" s="49">
        <f>_xll.qlIndexFixing($X$9,_xll.qlInterestRateIndexFixingDate($X$9,AC658,trigger),TRUE,trigger)</f>
        <v>1.3513932204796191E-2</v>
      </c>
      <c r="AI658" s="52">
        <f t="shared" si="58"/>
        <v>-1.5988531030201174</v>
      </c>
      <c r="AJ658" s="52">
        <f t="shared" si="59"/>
        <v>1.0119727983258717</v>
      </c>
      <c r="BC658" s="45">
        <f>_xll.qlCalendarAdvance(calendar,BC657,"1D",,,trigger)</f>
        <v>43215</v>
      </c>
      <c r="BD658" s="49">
        <f>_xll.qlTenorBasisForwardRate($X$17,BC658,_xll.ohTrigger(trigger,$X$24))</f>
        <v>3.3462368457317978E-3</v>
      </c>
      <c r="BE658" s="49">
        <f>_xll.qlTenorBasisForwardRate($X$17,BC658,_xll.ohTrigger(trigger,$X$24))*_xll.qlInterpolationInterpolate($AJ$1,BC658,,trigger)</f>
        <v>3.4993395948123402E-3</v>
      </c>
      <c r="BF658" s="49">
        <f>_xll.qlIndexFixing($X$9,_xll.qlInterestRateIndexFixingDate($X$9,BC658,trigger),TRUE,trigger)</f>
        <v>3.4997173544458224E-3</v>
      </c>
      <c r="BG658" s="104">
        <f t="shared" si="60"/>
        <v>1.5348050871402457</v>
      </c>
    </row>
    <row r="659" spans="27:59" x14ac:dyDescent="0.2">
      <c r="AA659" s="1">
        <f t="shared" si="61"/>
        <v>656</v>
      </c>
      <c r="AB659" s="44" t="str">
        <f t="shared" si="62"/>
        <v>656M</v>
      </c>
      <c r="AC659" s="45">
        <f>_xll.qlCalendarAdvance(calendar,$AC$3,AB659,,,trigger)</f>
        <v>62246</v>
      </c>
      <c r="AD659" s="45">
        <f>_xll.qlInterestRateIndexMaturity($X$9,AC659,trigger)</f>
        <v>62429</v>
      </c>
      <c r="AE659" s="49">
        <f>_xll.qlTenorBasisValue($X$17,AC659,_xll.ohTrigger(trigger,$X$24))</f>
        <v>1.7955660916620309E-4</v>
      </c>
      <c r="AF659" s="49">
        <f>_xll.qlTenorBasisForwardRate($X$17,AC659,_xll.ohTrigger(trigger,$X$24))</f>
        <v>1.3368746310906204E-2</v>
      </c>
      <c r="AG659" s="49">
        <f>_xll.qlTenorBasisForwardRate2($X$17,AC659,AD659,_xll.ohTrigger(trigger,$X$24))</f>
        <v>1.3368746310906204E-2</v>
      </c>
      <c r="AH659" s="49">
        <f>_xll.qlIndexFixing($X$9,_xll.qlInterestRateIndexFixingDate($X$9,AC659,trigger),TRUE,trigger)</f>
        <v>1.3542026087565599E-2</v>
      </c>
      <c r="AI659" s="52">
        <f t="shared" si="58"/>
        <v>-1.7327977665939494</v>
      </c>
      <c r="AJ659" s="52">
        <f t="shared" si="59"/>
        <v>1.0129615576980493</v>
      </c>
      <c r="BC659" s="45">
        <f>_xll.qlCalendarAdvance(calendar,BC658,"1D",,,trigger)</f>
        <v>43216</v>
      </c>
      <c r="BD659" s="49">
        <f>_xll.qlTenorBasisForwardRate($X$17,BC659,_xll.ohTrigger(trigger,$X$24))</f>
        <v>3.3535664938464786E-3</v>
      </c>
      <c r="BE659" s="49">
        <f>_xll.qlTenorBasisForwardRate($X$17,BC659,_xll.ohTrigger(trigger,$X$24))*_xll.qlInterpolationInterpolate($AJ$1,BC659,,trigger)</f>
        <v>3.5067727624305215E-3</v>
      </c>
      <c r="BF659" s="49">
        <f>_xll.qlIndexFixing($X$9,_xll.qlInterestRateIndexFixingDate($X$9,BC659,trigger),TRUE,trigger)</f>
        <v>3.5071325542237429E-3</v>
      </c>
      <c r="BG659" s="104">
        <f t="shared" si="60"/>
        <v>1.5356606037726432</v>
      </c>
    </row>
    <row r="660" spans="27:59" x14ac:dyDescent="0.2">
      <c r="AA660" s="1">
        <f t="shared" si="61"/>
        <v>657</v>
      </c>
      <c r="AB660" s="44" t="str">
        <f t="shared" si="62"/>
        <v>657M</v>
      </c>
      <c r="AC660" s="45">
        <f>_xll.qlCalendarAdvance(calendar,$AC$3,AB660,,,trigger)</f>
        <v>62276</v>
      </c>
      <c r="AD660" s="45">
        <f>_xll.qlInterestRateIndexMaturity($X$9,AC660,trigger)</f>
        <v>62460</v>
      </c>
      <c r="AE660" s="49">
        <f>_xll.qlTenorBasisValue($X$17,AC660,_xll.ohTrigger(trigger,$X$24))</f>
        <v>1.7953740921565175E-4</v>
      </c>
      <c r="AF660" s="49">
        <f>_xll.qlTenorBasisForwardRate($X$17,AC660,_xll.ohTrigger(trigger,$X$24))</f>
        <v>1.3384179381873177E-2</v>
      </c>
      <c r="AG660" s="49">
        <f>_xll.qlTenorBasisForwardRate2($X$17,AC660,AD660,_xll.ohTrigger(trigger,$X$24))</f>
        <v>1.3384179381873177E-2</v>
      </c>
      <c r="AH660" s="49">
        <f>_xll.qlIndexFixing($X$9,_xll.qlInterestRateIndexFixingDate($X$9,AC660,trigger),TRUE,trigger)</f>
        <v>1.3570931175412184E-2</v>
      </c>
      <c r="AI660" s="52">
        <f t="shared" si="58"/>
        <v>-1.867517935390077</v>
      </c>
      <c r="AJ660" s="52">
        <f t="shared" si="59"/>
        <v>1.0139531747304533</v>
      </c>
      <c r="BC660" s="45">
        <f>_xll.qlCalendarAdvance(calendar,BC659,"1D",,,trigger)</f>
        <v>43217</v>
      </c>
      <c r="BD660" s="49">
        <f>_xll.qlTenorBasisForwardRate($X$17,BC660,_xll.ohTrigger(trigger,$X$24))</f>
        <v>3.3684421929226528E-3</v>
      </c>
      <c r="BE660" s="49">
        <f>_xll.qlTenorBasisForwardRate($X$17,BC660,_xll.ohTrigger(trigger,$X$24))*_xll.qlInterpolationInterpolate($AJ$1,BC660,,trigger)</f>
        <v>3.5220951840583613E-3</v>
      </c>
      <c r="BF660" s="49">
        <f>_xll.qlIndexFixing($X$9,_xll.qlInterestRateIndexFixingDate($X$9,BC660,trigger),TRUE,trigger)</f>
        <v>3.5220458595035895E-3</v>
      </c>
      <c r="BG660" s="104">
        <f t="shared" si="60"/>
        <v>1.5360366658093669</v>
      </c>
    </row>
    <row r="661" spans="27:59" x14ac:dyDescent="0.2">
      <c r="AA661" s="1">
        <f t="shared" si="61"/>
        <v>658</v>
      </c>
      <c r="AB661" s="44" t="str">
        <f t="shared" si="62"/>
        <v>658M</v>
      </c>
      <c r="AC661" s="45">
        <f>_xll.qlCalendarAdvance(calendar,$AC$3,AB661,,,trigger)</f>
        <v>62309</v>
      </c>
      <c r="AD661" s="45">
        <f>_xll.qlInterestRateIndexMaturity($X$9,AC661,trigger)</f>
        <v>62493</v>
      </c>
      <c r="AE661" s="49">
        <f>_xll.qlTenorBasisValue($X$17,AC661,_xll.ohTrigger(trigger,$X$24))</f>
        <v>1.7951660768095754E-4</v>
      </c>
      <c r="AF661" s="49">
        <f>_xll.qlTenorBasisForwardRate($X$17,AC661,_xll.ohTrigger(trigger,$X$24))</f>
        <v>1.3400330656102964E-2</v>
      </c>
      <c r="AG661" s="49">
        <f>_xll.qlTenorBasisForwardRate2($X$17,AC661,AD661,_xll.ohTrigger(trigger,$X$24))</f>
        <v>1.3400330656102964E-2</v>
      </c>
      <c r="AH661" s="49">
        <f>_xll.qlIndexFixing($X$9,_xll.qlInterestRateIndexFixingDate($X$9,AC661,trigger),TRUE,trigger)</f>
        <v>1.3601456757131918E-2</v>
      </c>
      <c r="AI661" s="52">
        <f t="shared" si="58"/>
        <v>-2.011261010289537</v>
      </c>
      <c r="AJ661" s="52">
        <f t="shared" si="59"/>
        <v>1.0150090401640466</v>
      </c>
      <c r="BC661" s="45">
        <f>_xll.qlCalendarAdvance(calendar,BC660,"1D",,,trigger)</f>
        <v>43220</v>
      </c>
      <c r="BD661" s="49">
        <f>_xll.qlTenorBasisForwardRate($X$17,BC661,_xll.ohTrigger(trigger,$X$24))</f>
        <v>3.386709951329421E-3</v>
      </c>
      <c r="BE661" s="49">
        <f>_xll.qlTenorBasisForwardRate($X$17,BC661,_xll.ohTrigger(trigger,$X$24))*_xll.qlInterpolationInterpolate($AJ$1,BC661,,trigger)</f>
        <v>3.5404938433074716E-3</v>
      </c>
      <c r="BF661" s="49">
        <f>_xll.qlIndexFixing($X$9,_xll.qlInterestRateIndexFixingDate($X$9,BC661,trigger),TRUE,trigger)</f>
        <v>3.5405591337128008E-3</v>
      </c>
      <c r="BG661" s="104">
        <f t="shared" si="60"/>
        <v>1.5384918238337983</v>
      </c>
    </row>
    <row r="662" spans="27:59" x14ac:dyDescent="0.2">
      <c r="AA662" s="1">
        <f t="shared" si="61"/>
        <v>659</v>
      </c>
      <c r="AB662" s="44" t="str">
        <f t="shared" si="62"/>
        <v>659M</v>
      </c>
      <c r="AC662" s="45">
        <f>_xll.qlCalendarAdvance(calendar,$AC$3,AB662,,,trigger)</f>
        <v>62338</v>
      </c>
      <c r="AD662" s="45">
        <f>_xll.qlInterestRateIndexMaturity($X$9,AC662,trigger)</f>
        <v>62519</v>
      </c>
      <c r="AE662" s="49">
        <f>_xll.qlTenorBasisValue($X$17,AC662,_xll.ohTrigger(trigger,$X$24))</f>
        <v>1.794985989241798E-4</v>
      </c>
      <c r="AF662" s="49">
        <f>_xll.qlTenorBasisForwardRate($X$17,AC662,_xll.ohTrigger(trigger,$X$24))</f>
        <v>1.3412829501187285E-2</v>
      </c>
      <c r="AG662" s="49">
        <f>_xll.qlTenorBasisForwardRate2($X$17,AC662,AD662,_xll.ohTrigger(trigger,$X$24))</f>
        <v>1.3412829501187285E-2</v>
      </c>
      <c r="AH662" s="49">
        <f>_xll.qlIndexFixing($X$9,_xll.qlInterestRateIndexFixingDate($X$9,AC662,trigger),TRUE,trigger)</f>
        <v>1.3625749416434097E-2</v>
      </c>
      <c r="AI662" s="52">
        <f t="shared" si="58"/>
        <v>-2.1291991524681126</v>
      </c>
      <c r="AJ662" s="52">
        <f t="shared" si="59"/>
        <v>1.0158743474095429</v>
      </c>
      <c r="BC662" s="45">
        <f>_xll.qlCalendarAdvance(calendar,BC661,"1D",,,trigger)</f>
        <v>43222</v>
      </c>
      <c r="BD662" s="49">
        <f>_xll.qlTenorBasisForwardRate($X$17,BC662,_xll.ohTrigger(trigger,$X$24))</f>
        <v>3.4014262075652089E-3</v>
      </c>
      <c r="BE662" s="49">
        <f>_xll.qlTenorBasisForwardRate($X$17,BC662,_xll.ohTrigger(trigger,$X$24))*_xll.qlInterpolationInterpolate($AJ$1,BC662,,trigger)</f>
        <v>3.5554080405686417E-3</v>
      </c>
      <c r="BF662" s="49">
        <f>_xll.qlIndexFixing($X$9,_xll.qlInterestRateIndexFixingDate($X$9,BC662,trigger),TRUE,trigger)</f>
        <v>3.5554080405686421E-3</v>
      </c>
      <c r="BG662" s="104">
        <f t="shared" si="60"/>
        <v>1.5398183300343324</v>
      </c>
    </row>
    <row r="663" spans="27:59" x14ac:dyDescent="0.2">
      <c r="AA663" s="1">
        <f t="shared" si="61"/>
        <v>660</v>
      </c>
      <c r="AB663" s="44" t="str">
        <f t="shared" si="62"/>
        <v>660M</v>
      </c>
      <c r="AC663" s="45">
        <f>_xll.qlCalendarAdvance(calendar,$AC$3,AB663,,,trigger)</f>
        <v>62368</v>
      </c>
      <c r="AD663" s="45">
        <f>_xll.qlInterestRateIndexMaturity($X$9,AC663,trigger)</f>
        <v>62550</v>
      </c>
      <c r="AE663" s="49">
        <f>_xll.qlTenorBasisValue($X$17,AC663,_xll.ohTrigger(trigger,$X$24))</f>
        <v>1.794802324531088E-4</v>
      </c>
      <c r="AF663" s="49">
        <f>_xll.qlTenorBasisForwardRate($X$17,AC663,_xll.ohTrigger(trigger,$X$24))</f>
        <v>1.3427512671594087E-2</v>
      </c>
      <c r="AG663" s="49">
        <f>_xll.qlTenorBasisForwardRate2($X$17,AC663,AD663,_xll.ohTrigger(trigger,$X$24))</f>
        <v>1.3427512671594087E-2</v>
      </c>
      <c r="AH663" s="49">
        <f>_xll.qlIndexFixing($X$9,_xll.qlInterestRateIndexFixingDate($X$9,AC663,trigger),TRUE,trigger)</f>
        <v>1.3653333519691099E-2</v>
      </c>
      <c r="AI663" s="52">
        <f t="shared" si="58"/>
        <v>-2.2582084809701262</v>
      </c>
      <c r="AJ663" s="52">
        <f t="shared" si="59"/>
        <v>1.01681777210866</v>
      </c>
      <c r="BC663" s="45">
        <f>_xll.qlCalendarAdvance(calendar,BC662,"1D",,,trigger)</f>
        <v>43223</v>
      </c>
      <c r="BD663" s="49">
        <f>_xll.qlTenorBasisForwardRate($X$17,BC663,_xll.ohTrigger(trigger,$X$24))</f>
        <v>3.4163568115236531E-3</v>
      </c>
      <c r="BE663" s="49">
        <f>_xll.qlTenorBasisForwardRate($X$17,BC663,_xll.ohTrigger(trigger,$X$24))*_xll.qlInterpolationInterpolate($AJ$1,BC663,,trigger)</f>
        <v>3.5707246734818093E-3</v>
      </c>
      <c r="BF663" s="49">
        <f>_xll.qlIndexFixing($X$9,_xll.qlInterestRateIndexFixingDate($X$9,BC663,trigger),TRUE,trigger)</f>
        <v>3.570343308112742E-3</v>
      </c>
      <c r="BG663" s="104">
        <f t="shared" si="60"/>
        <v>1.5398649658908892</v>
      </c>
    </row>
    <row r="664" spans="27:59" x14ac:dyDescent="0.2">
      <c r="AA664" s="1">
        <f t="shared" si="61"/>
        <v>661</v>
      </c>
      <c r="AB664" s="44" t="str">
        <f t="shared" si="62"/>
        <v>661M</v>
      </c>
      <c r="AC664" s="45">
        <f>_xll.qlCalendarAdvance(calendar,$AC$3,AB664,,,trigger)</f>
        <v>62400</v>
      </c>
      <c r="AD664" s="45">
        <f>_xll.qlInterestRateIndexMaturity($X$9,AC664,trigger)</f>
        <v>62582</v>
      </c>
      <c r="AE664" s="49">
        <f>_xll.qlTenorBasisValue($X$17,AC664,_xll.ohTrigger(trigger,$X$24))</f>
        <v>1.7946093242356462E-4</v>
      </c>
      <c r="AF664" s="49">
        <f>_xll.qlTenorBasisForwardRate($X$17,AC664,_xll.ohTrigger(trigger,$X$24))</f>
        <v>1.3442390278354708E-2</v>
      </c>
      <c r="AG664" s="49">
        <f>_xll.qlTenorBasisForwardRate2($X$17,AC664,AD664,_xll.ohTrigger(trigger,$X$24))</f>
        <v>1.3442390278354708E-2</v>
      </c>
      <c r="AH664" s="49">
        <f>_xll.qlIndexFixing($X$9,_xll.qlInterestRateIndexFixingDate($X$9,AC664,trigger),TRUE,trigger)</f>
        <v>1.3681503475034426E-2</v>
      </c>
      <c r="AI664" s="52">
        <f t="shared" si="58"/>
        <v>-2.3911319667971851</v>
      </c>
      <c r="AJ664" s="52">
        <f t="shared" si="59"/>
        <v>1.0177879969059331</v>
      </c>
      <c r="BC664" s="45">
        <f>_xll.qlCalendarAdvance(calendar,BC663,"1D",,,trigger)</f>
        <v>43224</v>
      </c>
      <c r="BD664" s="49">
        <f>_xll.qlTenorBasisForwardRate($X$17,BC664,_xll.ohTrigger(trigger,$X$24))</f>
        <v>3.4199450658261863E-3</v>
      </c>
      <c r="BE664" s="49">
        <f>_xll.qlTenorBasisForwardRate($X$17,BC664,_xll.ohTrigger(trigger,$X$24))*_xll.qlInterpolationInterpolate($AJ$1,BC664,,trigger)</f>
        <v>3.5741848820857085E-3</v>
      </c>
      <c r="BF664" s="49">
        <f>_xll.qlIndexFixing($X$9,_xll.qlInterestRateIndexFixingDate($X$9,BC664,trigger),TRUE,trigger)</f>
        <v>3.5740179300517523E-3</v>
      </c>
      <c r="BG664" s="104">
        <f t="shared" si="60"/>
        <v>1.5407286422556601</v>
      </c>
    </row>
    <row r="665" spans="27:59" x14ac:dyDescent="0.2">
      <c r="AA665" s="1">
        <f t="shared" si="61"/>
        <v>662</v>
      </c>
      <c r="AB665" s="44" t="str">
        <f t="shared" si="62"/>
        <v>662M</v>
      </c>
      <c r="AC665" s="45">
        <f>_xll.qlCalendarAdvance(calendar,$AC$3,AB665,,,trigger)</f>
        <v>62429</v>
      </c>
      <c r="AD665" s="45">
        <f>_xll.qlInterestRateIndexMaturity($X$9,AC665,trigger)</f>
        <v>62611</v>
      </c>
      <c r="AE665" s="49">
        <f>_xll.qlTenorBasisValue($X$17,AC665,_xll.ohTrigger(trigger,$X$24))</f>
        <v>1.79443697399869E-4</v>
      </c>
      <c r="AF665" s="49">
        <f>_xll.qlTenorBasisForwardRate($X$17,AC665,_xll.ohTrigger(trigger,$X$24))</f>
        <v>1.3455633924416715E-2</v>
      </c>
      <c r="AG665" s="49">
        <f>_xll.qlTenorBasisForwardRate2($X$17,AC665,AD665,_xll.ohTrigger(trigger,$X$24))</f>
        <v>1.3455633924416715E-2</v>
      </c>
      <c r="AH665" s="49">
        <f>_xll.qlIndexFixing($X$9,_xll.qlInterestRateIndexFixingDate($X$9,AC665,trigger),TRUE,trigger)</f>
        <v>1.3706579874044016E-2</v>
      </c>
      <c r="AI665" s="52">
        <f t="shared" si="58"/>
        <v>-2.5094594962730108</v>
      </c>
      <c r="AJ665" s="52">
        <f t="shared" si="59"/>
        <v>1.0186498793766923</v>
      </c>
      <c r="BC665" s="45">
        <f>_xll.qlCalendarAdvance(calendar,BC664,"1D",,,trigger)</f>
        <v>43227</v>
      </c>
      <c r="BD665" s="49">
        <f>_xll.qlTenorBasisForwardRate($X$17,BC665,_xll.ohTrigger(trigger,$X$24))</f>
        <v>3.4382971586444586E-3</v>
      </c>
      <c r="BE665" s="49">
        <f>_xll.qlTenorBasisForwardRate($X$17,BC665,_xll.ohTrigger(trigger,$X$24))*_xll.qlInterpolationInterpolate($AJ$1,BC665,,trigger)</f>
        <v>3.5924894421542957E-3</v>
      </c>
      <c r="BF665" s="49">
        <f>_xll.qlIndexFixing($X$9,_xll.qlInterestRateIndexFixingDate($X$9,BC665,trigger),TRUE,trigger)</f>
        <v>3.5925573041335579E-3</v>
      </c>
      <c r="BG665" s="104">
        <f t="shared" si="60"/>
        <v>1.5426014548909932</v>
      </c>
    </row>
    <row r="666" spans="27:59" x14ac:dyDescent="0.2">
      <c r="AA666" s="1">
        <f t="shared" si="61"/>
        <v>663</v>
      </c>
      <c r="AB666" s="44" t="str">
        <f t="shared" si="62"/>
        <v>663M</v>
      </c>
      <c r="AC666" s="45">
        <f>_xll.qlCalendarAdvance(calendar,$AC$3,AB666,,,trigger)</f>
        <v>62460</v>
      </c>
      <c r="AD666" s="45">
        <f>_xll.qlInterestRateIndexMaturity($X$9,AC666,trigger)</f>
        <v>62641</v>
      </c>
      <c r="AE666" s="49">
        <f>_xll.qlTenorBasisValue($X$17,AC666,_xll.ohTrigger(trigger,$X$24))</f>
        <v>1.7942553862966936E-4</v>
      </c>
      <c r="AF666" s="49">
        <f>_xll.qlTenorBasisForwardRate($X$17,AC666,_xll.ohTrigger(trigger,$X$24))</f>
        <v>1.3469069895999226E-2</v>
      </c>
      <c r="AG666" s="49">
        <f>_xll.qlTenorBasisForwardRate2($X$17,AC666,AD666,_xll.ohTrigger(trigger,$X$24))</f>
        <v>1.3469069895999226E-2</v>
      </c>
      <c r="AH666" s="49">
        <f>_xll.qlIndexFixing($X$9,_xll.qlInterestRateIndexFixingDate($X$9,AC666,trigger),TRUE,trigger)</f>
        <v>1.3732235415433853E-2</v>
      </c>
      <c r="AI666" s="52">
        <f t="shared" si="58"/>
        <v>-2.6316551943462647</v>
      </c>
      <c r="AJ666" s="52">
        <f t="shared" si="59"/>
        <v>1.0195385072218532</v>
      </c>
      <c r="BC666" s="45">
        <f>_xll.qlCalendarAdvance(calendar,BC665,"1D",,,trigger)</f>
        <v>43228</v>
      </c>
      <c r="BD666" s="49">
        <f>_xll.qlTenorBasisForwardRate($X$17,BC666,_xll.ohTrigger(trigger,$X$24))</f>
        <v>3.4456847588716709E-3</v>
      </c>
      <c r="BE666" s="49">
        <f>_xll.qlTenorBasisForwardRate($X$17,BC666,_xll.ohTrigger(trigger,$X$24))*_xll.qlInterpolationInterpolate($AJ$1,BC666,,trigger)</f>
        <v>3.5999159785445969E-3</v>
      </c>
      <c r="BF666" s="49">
        <f>_xll.qlIndexFixing($X$9,_xll.qlInterestRateIndexFixingDate($X$9,BC666,trigger),TRUE,trigger)</f>
        <v>3.5999918152628892E-3</v>
      </c>
      <c r="BG666" s="104">
        <f t="shared" si="60"/>
        <v>1.5430705639121831</v>
      </c>
    </row>
    <row r="667" spans="27:59" x14ac:dyDescent="0.2">
      <c r="AA667" s="1">
        <f t="shared" si="61"/>
        <v>664</v>
      </c>
      <c r="AB667" s="44" t="str">
        <f t="shared" si="62"/>
        <v>664M</v>
      </c>
      <c r="AC667" s="45">
        <f>_xll.qlCalendarAdvance(calendar,$AC$3,AB667,,,trigger)</f>
        <v>62491</v>
      </c>
      <c r="AD667" s="45">
        <f>_xll.qlInterestRateIndexMaturity($X$9,AC667,trigger)</f>
        <v>62673</v>
      </c>
      <c r="AE667" s="49">
        <f>_xll.qlTenorBasisValue($X$17,AC667,_xll.ohTrigger(trigger,$X$24))</f>
        <v>1.7940764963327819E-4</v>
      </c>
      <c r="AF667" s="49">
        <f>_xll.qlTenorBasisForwardRate($X$17,AC667,_xll.ohTrigger(trigger,$X$24))</f>
        <v>1.348318503896561E-2</v>
      </c>
      <c r="AG667" s="49">
        <f>_xll.qlTenorBasisForwardRate2($X$17,AC667,AD667,_xll.ohTrigger(trigger,$X$24))</f>
        <v>1.348318503896561E-2</v>
      </c>
      <c r="AH667" s="49">
        <f>_xll.qlIndexFixing($X$9,_xll.qlInterestRateIndexFixingDate($X$9,AC667,trigger),TRUE,trigger)</f>
        <v>1.3758747825509506E-2</v>
      </c>
      <c r="AI667" s="52">
        <f t="shared" si="58"/>
        <v>-2.7556278654389601</v>
      </c>
      <c r="AJ667" s="52">
        <f t="shared" si="59"/>
        <v>1.0204375142629531</v>
      </c>
      <c r="BC667" s="45">
        <f>_xll.qlCalendarAdvance(calendar,BC666,"1D",,,trigger)</f>
        <v>43229</v>
      </c>
      <c r="BD667" s="49">
        <f>_xll.qlTenorBasisForwardRate($X$17,BC667,_xll.ohTrigger(trigger,$X$24))</f>
        <v>3.4530767248257934E-3</v>
      </c>
      <c r="BE667" s="49">
        <f>_xll.qlTenorBasisForwardRate($X$17,BC667,_xll.ohTrigger(trigger,$X$24))*_xll.qlInterpolationInterpolate($AJ$1,BC667,,trigger)</f>
        <v>3.6073458220354767E-3</v>
      </c>
      <c r="BF667" s="49">
        <f>_xll.qlIndexFixing($X$9,_xll.qlInterestRateIndexFixingDate($X$9,BC667,trigger),TRUE,trigger)</f>
        <v>3.6074278880812599E-3</v>
      </c>
      <c r="BG667" s="104">
        <f t="shared" si="60"/>
        <v>1.5435116325546649</v>
      </c>
    </row>
    <row r="668" spans="27:59" x14ac:dyDescent="0.2">
      <c r="AA668" s="1">
        <f t="shared" si="61"/>
        <v>665</v>
      </c>
      <c r="AB668" s="44" t="str">
        <f t="shared" si="62"/>
        <v>665M</v>
      </c>
      <c r="AC668" s="45">
        <f>_xll.qlCalendarAdvance(calendar,$AC$3,AB668,,,trigger)</f>
        <v>62519</v>
      </c>
      <c r="AD668" s="45">
        <f>_xll.qlInterestRateIndexMaturity($X$9,AC668,trigger)</f>
        <v>62703</v>
      </c>
      <c r="AE668" s="49">
        <f>_xll.qlTenorBasisValue($X$17,AC668,_xll.ohTrigger(trigger,$X$24))</f>
        <v>1.7939172041098853E-4</v>
      </c>
      <c r="AF668" s="49">
        <f>_xll.qlTenorBasisForwardRate($X$17,AC668,_xll.ohTrigger(trigger,$X$24))</f>
        <v>1.3496211541801797E-2</v>
      </c>
      <c r="AG668" s="49">
        <f>_xll.qlTenorBasisForwardRate2($X$17,AC668,AD668,_xll.ohTrigger(trigger,$X$24))</f>
        <v>1.3496211541801797E-2</v>
      </c>
      <c r="AH668" s="49">
        <f>_xll.qlIndexFixing($X$9,_xll.qlInterestRateIndexFixingDate($X$9,AC668,trigger),TRUE,trigger)</f>
        <v>1.3782984497365766E-2</v>
      </c>
      <c r="AI668" s="52">
        <f t="shared" si="58"/>
        <v>-2.8677295556396936</v>
      </c>
      <c r="AJ668" s="52">
        <f t="shared" si="59"/>
        <v>1.0212484040188425</v>
      </c>
      <c r="BC668" s="45">
        <f>_xll.qlCalendarAdvance(calendar,BC667,"1D",,,trigger)</f>
        <v>43230</v>
      </c>
      <c r="BD668" s="49">
        <f>_xll.qlTenorBasisForwardRate($X$17,BC668,_xll.ohTrigger(trigger,$X$24))</f>
        <v>3.4680611766184141E-3</v>
      </c>
      <c r="BE668" s="49">
        <f>_xll.qlTenorBasisForwardRate($X$17,BC668,_xll.ohTrigger(trigger,$X$24))*_xll.qlInterpolationInterpolate($AJ$1,BC668,,trigger)</f>
        <v>3.6227054534054928E-3</v>
      </c>
      <c r="BF668" s="49">
        <f>_xll.qlIndexFixing($X$9,_xll.qlInterestRateIndexFixingDate($X$9,BC668,trigger),TRUE,trigger)</f>
        <v>3.6223867597770785E-3</v>
      </c>
      <c r="BG668" s="104">
        <f t="shared" si="60"/>
        <v>1.5432558315866445</v>
      </c>
    </row>
    <row r="669" spans="27:59" x14ac:dyDescent="0.2">
      <c r="AA669" s="1">
        <f t="shared" si="61"/>
        <v>666</v>
      </c>
      <c r="AB669" s="44" t="str">
        <f t="shared" si="62"/>
        <v>666M</v>
      </c>
      <c r="AC669" s="45">
        <f>_xll.qlCalendarAdvance(calendar,$AC$3,AB669,,,trigger)</f>
        <v>62550</v>
      </c>
      <c r="AD669" s="45">
        <f>_xll.qlInterestRateIndexMaturity($X$9,AC669,trigger)</f>
        <v>62733</v>
      </c>
      <c r="AE669" s="49">
        <f>_xll.qlTenorBasisValue($X$17,AC669,_xll.ohTrigger(trigger,$X$24))</f>
        <v>1.7937433396099885E-4</v>
      </c>
      <c r="AF669" s="49">
        <f>_xll.qlTenorBasisForwardRate($X$17,AC669,_xll.ohTrigger(trigger,$X$24))</f>
        <v>1.3508896418832206E-2</v>
      </c>
      <c r="AG669" s="49">
        <f>_xll.qlTenorBasisForwardRate2($X$17,AC669,AD669,_xll.ohTrigger(trigger,$X$24))</f>
        <v>1.3508896418832206E-2</v>
      </c>
      <c r="AH669" s="49">
        <f>_xll.qlIndexFixing($X$9,_xll.qlInterestRateIndexFixingDate($X$9,AC669,trigger),TRUE,trigger)</f>
        <v>1.3807218679127663E-2</v>
      </c>
      <c r="AI669" s="52">
        <f t="shared" si="58"/>
        <v>-2.9832226029545725</v>
      </c>
      <c r="AJ669" s="52">
        <f t="shared" si="59"/>
        <v>1.0220833923842645</v>
      </c>
      <c r="BC669" s="45">
        <f>_xll.qlCalendarAdvance(calendar,BC668,"1D",,,trigger)</f>
        <v>43231</v>
      </c>
      <c r="BD669" s="49">
        <f>_xll.qlTenorBasisForwardRate($X$17,BC669,_xll.ohTrigger(trigger,$X$24))</f>
        <v>3.4716688222777132E-3</v>
      </c>
      <c r="BE669" s="49">
        <f>_xll.qlTenorBasisForwardRate($X$17,BC669,_xll.ohTrigger(trigger,$X$24))*_xll.qlInterpolationInterpolate($AJ$1,BC669,,trigger)</f>
        <v>3.6261793980775269E-3</v>
      </c>
      <c r="BF669" s="49">
        <f>_xll.qlIndexFixing($X$9,_xll.qlInterestRateIndexFixingDate($X$9,BC669,trigger),TRUE,trigger)</f>
        <v>3.6260659374221503E-3</v>
      </c>
      <c r="BG669" s="104">
        <f t="shared" si="60"/>
        <v>1.5439711514443708</v>
      </c>
    </row>
    <row r="670" spans="27:59" x14ac:dyDescent="0.2">
      <c r="AA670" s="1">
        <f t="shared" si="61"/>
        <v>667</v>
      </c>
      <c r="AB670" s="44" t="str">
        <f t="shared" si="62"/>
        <v>667M</v>
      </c>
      <c r="AC670" s="45">
        <f>_xll.qlCalendarAdvance(calendar,$AC$3,AB670,,,trigger)</f>
        <v>62582</v>
      </c>
      <c r="AD670" s="45">
        <f>_xll.qlInterestRateIndexMaturity($X$9,AC670,trigger)</f>
        <v>62766</v>
      </c>
      <c r="AE670" s="49">
        <f>_xll.qlTenorBasisValue($X$17,AC670,_xll.ohTrigger(trigger,$X$24))</f>
        <v>1.7935665768739332E-4</v>
      </c>
      <c r="AF670" s="49">
        <f>_xll.qlTenorBasisForwardRate($X$17,AC670,_xll.ohTrigger(trigger,$X$24))</f>
        <v>1.3522649985535653E-2</v>
      </c>
      <c r="AG670" s="49">
        <f>_xll.qlTenorBasisForwardRate2($X$17,AC670,AD670,_xll.ohTrigger(trigger,$X$24))</f>
        <v>1.3522649985535653E-2</v>
      </c>
      <c r="AH670" s="49">
        <f>_xll.qlIndexFixing($X$9,_xll.qlInterestRateIndexFixingDate($X$9,AC670,trigger),TRUE,trigger)</f>
        <v>1.3833047439917265E-2</v>
      </c>
      <c r="AI670" s="52">
        <f t="shared" si="58"/>
        <v>-3.1039745438161264</v>
      </c>
      <c r="AJ670" s="52">
        <f t="shared" si="59"/>
        <v>1.022953892522074</v>
      </c>
      <c r="BC670" s="45">
        <f>_xll.qlCalendarAdvance(calendar,BC669,"1D",,,trigger)</f>
        <v>43234</v>
      </c>
      <c r="BD670" s="49">
        <f>_xll.qlTenorBasisForwardRate($X$17,BC670,_xll.ohTrigger(trigger,$X$24))</f>
        <v>3.4901004761292553E-3</v>
      </c>
      <c r="BE670" s="49">
        <f>_xll.qlTenorBasisForwardRate($X$17,BC670,_xll.ohTrigger(trigger,$X$24))*_xll.qlInterpolationInterpolate($AJ$1,BC670,,trigger)</f>
        <v>3.6445429735067186E-3</v>
      </c>
      <c r="BF670" s="49">
        <f>_xll.qlIndexFixing($X$9,_xll.qlInterestRateIndexFixingDate($X$9,BC670,trigger),TRUE,trigger)</f>
        <v>3.6446318107712277E-3</v>
      </c>
      <c r="BG670" s="104">
        <f t="shared" si="60"/>
        <v>1.545313346419724</v>
      </c>
    </row>
    <row r="671" spans="27:59" x14ac:dyDescent="0.2">
      <c r="AA671" s="1">
        <f t="shared" si="61"/>
        <v>668</v>
      </c>
      <c r="AB671" s="44" t="str">
        <f t="shared" si="62"/>
        <v>668M</v>
      </c>
      <c r="AC671" s="45">
        <f>_xll.qlCalendarAdvance(calendar,$AC$3,AB671,,,trigger)</f>
        <v>62611</v>
      </c>
      <c r="AD671" s="45">
        <f>_xll.qlInterestRateIndexMaturity($X$9,AC671,trigger)</f>
        <v>62794</v>
      </c>
      <c r="AE671" s="49">
        <f>_xll.qlTenorBasisValue($X$17,AC671,_xll.ohTrigger(trigger,$X$24))</f>
        <v>1.7934087293092449E-4</v>
      </c>
      <c r="AF671" s="49">
        <f>_xll.qlTenorBasisForwardRate($X$17,AC671,_xll.ohTrigger(trigger,$X$24))</f>
        <v>1.3534007861321759E-2</v>
      </c>
      <c r="AG671" s="49">
        <f>_xll.qlTenorBasisForwardRate2($X$17,AC671,AD671,_xll.ohTrigger(trigger,$X$24))</f>
        <v>1.3534007861321759E-2</v>
      </c>
      <c r="AH671" s="49">
        <f>_xll.qlIndexFixing($X$9,_xll.qlInterestRateIndexFixingDate($X$9,AC671,trigger),TRUE,trigger)</f>
        <v>1.3854769391412506E-2</v>
      </c>
      <c r="AI671" s="52">
        <f t="shared" si="58"/>
        <v>-3.2076153009074662</v>
      </c>
      <c r="AJ671" s="52">
        <f t="shared" si="59"/>
        <v>1.0237004096183095</v>
      </c>
      <c r="BC671" s="45">
        <f>_xll.qlCalendarAdvance(calendar,BC670,"1D",,,trigger)</f>
        <v>43235</v>
      </c>
      <c r="BD671" s="49">
        <f>_xll.qlTenorBasisForwardRate($X$17,BC671,_xll.ohTrigger(trigger,$X$24))</f>
        <v>3.4975176978091498E-3</v>
      </c>
      <c r="BE671" s="49">
        <f>_xll.qlTenorBasisForwardRate($X$17,BC671,_xll.ohTrigger(trigger,$X$24))*_xll.qlInterpolationInterpolate($AJ$1,BC671,,trigger)</f>
        <v>3.6519916563045548E-3</v>
      </c>
      <c r="BF671" s="49">
        <f>_xll.qlIndexFixing($X$9,_xll.qlInterestRateIndexFixingDate($X$9,BC671,trigger),TRUE,trigger)</f>
        <v>3.6520773336824806E-3</v>
      </c>
      <c r="BG671" s="104">
        <f t="shared" si="60"/>
        <v>1.5455963587333084</v>
      </c>
    </row>
    <row r="672" spans="27:59" x14ac:dyDescent="0.2">
      <c r="AA672" s="1">
        <f t="shared" si="61"/>
        <v>669</v>
      </c>
      <c r="AB672" s="44" t="str">
        <f t="shared" si="62"/>
        <v>669M</v>
      </c>
      <c r="AC672" s="45">
        <f>_xll.qlCalendarAdvance(calendar,$AC$3,AB672,,,trigger)</f>
        <v>62641</v>
      </c>
      <c r="AD672" s="45">
        <f>_xll.qlInterestRateIndexMaturity($X$9,AC672,trigger)</f>
        <v>62827</v>
      </c>
      <c r="AE672" s="49">
        <f>_xll.qlTenorBasisValue($X$17,AC672,_xll.ohTrigger(trigger,$X$24))</f>
        <v>1.7932477499922546E-4</v>
      </c>
      <c r="AF672" s="49">
        <f>_xll.qlTenorBasisForwardRate($X$17,AC672,_xll.ohTrigger(trigger,$X$24))</f>
        <v>1.3547331596956548E-2</v>
      </c>
      <c r="AG672" s="49">
        <f>_xll.qlTenorBasisForwardRate2($X$17,AC672,AD672,_xll.ohTrigger(trigger,$X$24))</f>
        <v>1.3547331596956548E-2</v>
      </c>
      <c r="AH672" s="49">
        <f>_xll.qlIndexFixing($X$9,_xll.qlInterestRateIndexFixingDate($X$9,AC672,trigger),TRUE,trigger)</f>
        <v>1.3879355616592884E-2</v>
      </c>
      <c r="AI672" s="52">
        <f t="shared" si="58"/>
        <v>-3.3202401963633617</v>
      </c>
      <c r="AJ672" s="52">
        <f t="shared" si="59"/>
        <v>1.0245084441360339</v>
      </c>
      <c r="BC672" s="45">
        <f>_xll.qlCalendarAdvance(calendar,BC671,"1D",,,trigger)</f>
        <v>43236</v>
      </c>
      <c r="BD672" s="49">
        <f>_xll.qlTenorBasisForwardRate($X$17,BC672,_xll.ohTrigger(trigger,$X$24))</f>
        <v>3.504938972327109E-3</v>
      </c>
      <c r="BE672" s="49">
        <f>_xll.qlTenorBasisForwardRate($X$17,BC672,_xll.ohTrigger(trigger,$X$24))*_xll.qlInterpolationInterpolate($AJ$1,BC672,,trigger)</f>
        <v>3.6594433119016508E-3</v>
      </c>
      <c r="BF672" s="49">
        <f>_xll.qlIndexFixing($X$9,_xll.qlInterestRateIndexFixingDate($X$9,BC672,trigger),TRUE,trigger)</f>
        <v>3.659524444935365E-3</v>
      </c>
      <c r="BG672" s="104">
        <f t="shared" si="60"/>
        <v>1.5458547260825597</v>
      </c>
    </row>
    <row r="673" spans="27:59" x14ac:dyDescent="0.2">
      <c r="AA673" s="1">
        <f t="shared" si="61"/>
        <v>670</v>
      </c>
      <c r="AB673" s="44" t="str">
        <f t="shared" si="62"/>
        <v>670M</v>
      </c>
      <c r="AC673" s="45">
        <f>_xll.qlCalendarAdvance(calendar,$AC$3,AB673,,,trigger)</f>
        <v>62673</v>
      </c>
      <c r="AD673" s="45">
        <f>_xll.qlInterestRateIndexMaturity($X$9,AC673,trigger)</f>
        <v>62857</v>
      </c>
      <c r="AE673" s="49">
        <f>_xll.qlTenorBasisValue($X$17,AC673,_xll.ohTrigger(trigger,$X$24))</f>
        <v>1.7930785921724471E-4</v>
      </c>
      <c r="AF673" s="49">
        <f>_xll.qlTenorBasisForwardRate($X$17,AC673,_xll.ohTrigger(trigger,$X$24))</f>
        <v>1.3558943474683151E-2</v>
      </c>
      <c r="AG673" s="49">
        <f>_xll.qlTenorBasisForwardRate2($X$17,AC673,AD673,_xll.ohTrigger(trigger,$X$24))</f>
        <v>1.3558943474683151E-2</v>
      </c>
      <c r="AH673" s="49">
        <f>_xll.qlIndexFixing($X$9,_xll.qlInterestRateIndexFixingDate($X$9,AC673,trigger),TRUE,trigger)</f>
        <v>1.3901773793759098E-2</v>
      </c>
      <c r="AI673" s="52">
        <f t="shared" si="58"/>
        <v>-3.4283031907594679</v>
      </c>
      <c r="AJ673" s="52">
        <f t="shared" si="59"/>
        <v>1.0252844419416651</v>
      </c>
      <c r="BC673" s="45">
        <f>_xll.qlCalendarAdvance(calendar,BC672,"1D",,,trigger)</f>
        <v>43237</v>
      </c>
      <c r="BD673" s="49">
        <f>_xll.qlTenorBasisForwardRate($X$17,BC673,_xll.ohTrigger(trigger,$X$24))</f>
        <v>3.5199716537872498E-3</v>
      </c>
      <c r="BE673" s="49">
        <f>_xll.qlTenorBasisForwardRate($X$17,BC673,_xll.ohTrigger(trigger,$X$24))*_xll.qlInterpolationInterpolate($AJ$1,BC673,,trigger)</f>
        <v>3.6748399944484421E-3</v>
      </c>
      <c r="BF673" s="49">
        <f>_xll.qlIndexFixing($X$9,_xll.qlInterestRateIndexFixingDate($X$9,BC673,trigger),TRUE,trigger)</f>
        <v>3.6745074143942629E-3</v>
      </c>
      <c r="BG673" s="104">
        <f t="shared" si="60"/>
        <v>1.5453576060701306</v>
      </c>
    </row>
    <row r="674" spans="27:59" x14ac:dyDescent="0.2">
      <c r="AA674" s="1">
        <f t="shared" si="61"/>
        <v>671</v>
      </c>
      <c r="AB674" s="44" t="str">
        <f t="shared" si="62"/>
        <v>671M</v>
      </c>
      <c r="AC674" s="45">
        <f>_xll.qlCalendarAdvance(calendar,$AC$3,AB674,,,trigger)</f>
        <v>62703</v>
      </c>
      <c r="AD674" s="45">
        <f>_xll.qlInterestRateIndexMaturity($X$9,AC674,trigger)</f>
        <v>62885</v>
      </c>
      <c r="AE674" s="49">
        <f>_xll.qlTenorBasisValue($X$17,AC674,_xll.ohTrigger(trigger,$X$24))</f>
        <v>1.7929223657642328E-4</v>
      </c>
      <c r="AF674" s="49">
        <f>_xll.qlTenorBasisForwardRate($X$17,AC674,_xll.ohTrigger(trigger,$X$24))</f>
        <v>1.3569536763330893E-2</v>
      </c>
      <c r="AG674" s="49">
        <f>_xll.qlTenorBasisForwardRate2($X$17,AC674,AD674,_xll.ohTrigger(trigger,$X$24))</f>
        <v>1.3569536763330893E-2</v>
      </c>
      <c r="AH674" s="49">
        <f>_xll.qlIndexFixing($X$9,_xll.qlInterestRateIndexFixingDate($X$9,AC674,trigger),TRUE,trigger)</f>
        <v>1.3922263306660344E-2</v>
      </c>
      <c r="AI674" s="52">
        <f t="shared" si="58"/>
        <v>-3.5272654332945028</v>
      </c>
      <c r="AJ674" s="52">
        <f t="shared" si="59"/>
        <v>1.0259940003466166</v>
      </c>
      <c r="BC674" s="45">
        <f>_xll.qlCalendarAdvance(calendar,BC673,"1D",,,trigger)</f>
        <v>43238</v>
      </c>
      <c r="BD674" s="49">
        <f>_xll.qlTenorBasisForwardRate($X$17,BC674,_xll.ohTrigger(trigger,$X$24))</f>
        <v>3.5235982173566632E-3</v>
      </c>
      <c r="BE674" s="49">
        <f>_xll.qlTenorBasisForwardRate($X$17,BC674,_xll.ohTrigger(trigger,$X$24))*_xll.qlInterpolationInterpolate($AJ$1,BC674,,trigger)</f>
        <v>3.6783271404285012E-3</v>
      </c>
      <c r="BF674" s="49">
        <f>_xll.qlIndexFixing($X$9,_xll.qlInterestRateIndexFixingDate($X$9,BC674,trigger),TRUE,trigger)</f>
        <v>3.6781911805757231E-3</v>
      </c>
      <c r="BG674" s="104">
        <f t="shared" si="60"/>
        <v>1.5459296321905991</v>
      </c>
    </row>
    <row r="675" spans="27:59" x14ac:dyDescent="0.2">
      <c r="AA675" s="1">
        <f t="shared" si="61"/>
        <v>672</v>
      </c>
      <c r="AB675" s="44" t="str">
        <f t="shared" si="62"/>
        <v>672M</v>
      </c>
      <c r="AC675" s="45">
        <f>_xll.qlCalendarAdvance(calendar,$AC$3,AB675,,,trigger)</f>
        <v>62733</v>
      </c>
      <c r="AD675" s="45">
        <f>_xll.qlInterestRateIndexMaturity($X$9,AC675,trigger)</f>
        <v>62918</v>
      </c>
      <c r="AE675" s="49">
        <f>_xll.qlTenorBasisValue($X$17,AC675,_xll.ohTrigger(trigger,$X$24))</f>
        <v>1.7927683890957128E-4</v>
      </c>
      <c r="AF675" s="49">
        <f>_xll.qlTenorBasisForwardRate($X$17,AC675,_xll.ohTrigger(trigger,$X$24))</f>
        <v>1.3582084368090191E-2</v>
      </c>
      <c r="AG675" s="49">
        <f>_xll.qlTenorBasisForwardRate2($X$17,AC675,AD675,_xll.ohTrigger(trigger,$X$24))</f>
        <v>1.3582084368090191E-2</v>
      </c>
      <c r="AH675" s="49">
        <f>_xll.qlIndexFixing($X$9,_xll.qlInterestRateIndexFixingDate($X$9,AC675,trigger),TRUE,trigger)</f>
        <v>1.394538096839599E-2</v>
      </c>
      <c r="AI675" s="52">
        <f t="shared" si="58"/>
        <v>-3.6329660030579891</v>
      </c>
      <c r="AJ675" s="52">
        <f t="shared" si="59"/>
        <v>1.0267482214408363</v>
      </c>
      <c r="BC675" s="45">
        <f>_xll.qlCalendarAdvance(calendar,BC674,"1D",,,trigger)</f>
        <v>43241</v>
      </c>
      <c r="BD675" s="49">
        <f>_xll.qlTenorBasisForwardRate($X$17,BC675,_xll.ohTrigger(trigger,$X$24))</f>
        <v>3.5421045727712657E-3</v>
      </c>
      <c r="BE675" s="49">
        <f>_xll.qlTenorBasisForwardRate($X$17,BC675,_xll.ohTrigger(trigger,$X$24))*_xll.qlInterpolationInterpolate($AJ$1,BC675,,trigger)</f>
        <v>3.6967445127400141E-3</v>
      </c>
      <c r="BF675" s="49">
        <f>_xll.qlIndexFixing($X$9,_xll.qlInterestRateIndexFixingDate($X$9,BC675,trigger),TRUE,trigger)</f>
        <v>3.6967839596154751E-3</v>
      </c>
      <c r="BG675" s="104">
        <f t="shared" si="60"/>
        <v>1.5467938684420945</v>
      </c>
    </row>
    <row r="676" spans="27:59" x14ac:dyDescent="0.2">
      <c r="AA676" s="1">
        <f t="shared" si="61"/>
        <v>673</v>
      </c>
      <c r="AB676" s="44" t="str">
        <f t="shared" si="62"/>
        <v>673M</v>
      </c>
      <c r="AC676" s="45">
        <f>_xll.qlCalendarAdvance(calendar,$AC$3,AB676,,,trigger)</f>
        <v>62764</v>
      </c>
      <c r="AD676" s="45">
        <f>_xll.qlInterestRateIndexMaturity($X$9,AC676,trigger)</f>
        <v>62946</v>
      </c>
      <c r="AE676" s="49">
        <f>_xll.qlTenorBasisValue($X$17,AC676,_xll.ohTrigger(trigger,$X$24))</f>
        <v>1.7926116093345984E-4</v>
      </c>
      <c r="AF676" s="49">
        <f>_xll.qlTenorBasisForwardRate($X$17,AC676,_xll.ohTrigger(trigger,$X$24))</f>
        <v>1.3592130973652047E-2</v>
      </c>
      <c r="AG676" s="49">
        <f>_xll.qlTenorBasisForwardRate2($X$17,AC676,AD676,_xll.ohTrigger(trigger,$X$24))</f>
        <v>1.3592130973652047E-2</v>
      </c>
      <c r="AH676" s="49">
        <f>_xll.qlIndexFixing($X$9,_xll.qlInterestRateIndexFixingDate($X$9,AC676,trigger),TRUE,trigger)</f>
        <v>1.3965050362670232E-2</v>
      </c>
      <c r="AI676" s="52">
        <f t="shared" si="58"/>
        <v>-3.7291938901818504</v>
      </c>
      <c r="AJ676" s="52">
        <f t="shared" si="59"/>
        <v>1.0274364181555546</v>
      </c>
      <c r="BC676" s="45">
        <f>_xll.qlCalendarAdvance(calendar,BC675,"1D",,,trigger)</f>
        <v>43242</v>
      </c>
      <c r="BD676" s="49">
        <f>_xll.qlTenorBasisForwardRate($X$17,BC676,_xll.ohTrigger(trigger,$X$24))</f>
        <v>3.5495492254707895E-3</v>
      </c>
      <c r="BE676" s="49">
        <f>_xll.qlTenorBasisForwardRate($X$17,BC676,_xll.ohTrigger(trigger,$X$24))*_xll.qlInterpolationInterpolate($AJ$1,BC676,,trigger)</f>
        <v>3.7042130038458976E-3</v>
      </c>
      <c r="BF676" s="49">
        <f>_xll.qlIndexFixing($X$9,_xll.qlInterestRateIndexFixingDate($X$9,BC676,trigger),TRUE,trigger)</f>
        <v>3.7042406808907029E-3</v>
      </c>
      <c r="BG676" s="104">
        <f t="shared" si="60"/>
        <v>1.5469145541991336</v>
      </c>
    </row>
    <row r="677" spans="27:59" x14ac:dyDescent="0.2">
      <c r="AA677" s="1">
        <f t="shared" si="61"/>
        <v>674</v>
      </c>
      <c r="AB677" s="44" t="str">
        <f t="shared" si="62"/>
        <v>674M</v>
      </c>
      <c r="AC677" s="45">
        <f>_xll.qlCalendarAdvance(calendar,$AC$3,AB677,,,trigger)</f>
        <v>62794</v>
      </c>
      <c r="AD677" s="45">
        <f>_xll.qlInterestRateIndexMaturity($X$9,AC677,trigger)</f>
        <v>62977</v>
      </c>
      <c r="AE677" s="49">
        <f>_xll.qlTenorBasisValue($X$17,AC677,_xll.ohTrigger(trigger,$X$24))</f>
        <v>1.7924621088534964E-4</v>
      </c>
      <c r="AF677" s="49">
        <f>_xll.qlTenorBasisForwardRate($X$17,AC677,_xll.ohTrigger(trigger,$X$24))</f>
        <v>1.3603302902743863E-2</v>
      </c>
      <c r="AG677" s="49">
        <f>_xll.qlTenorBasisForwardRate2($X$17,AC677,AD677,_xll.ohTrigger(trigger,$X$24))</f>
        <v>1.3603302902743863E-2</v>
      </c>
      <c r="AH677" s="49">
        <f>_xll.qlIndexFixing($X$9,_xll.qlInterestRateIndexFixingDate($X$9,AC677,trigger),TRUE,trigger)</f>
        <v>1.398599278354179E-2</v>
      </c>
      <c r="AI677" s="52">
        <f t="shared" si="58"/>
        <v>-3.8268988079792621</v>
      </c>
      <c r="AJ677" s="52">
        <f t="shared" si="59"/>
        <v>1.0281321296404224</v>
      </c>
      <c r="BC677" s="45">
        <f>_xll.qlCalendarAdvance(calendar,BC676,"1D",,,trigger)</f>
        <v>43243</v>
      </c>
      <c r="BD677" s="49">
        <f>_xll.qlTenorBasisForwardRate($X$17,BC677,_xll.ohTrigger(trigger,$X$24))</f>
        <v>3.5569976180465481E-3</v>
      </c>
      <c r="BE677" s="49">
        <f>_xll.qlTenorBasisForwardRate($X$17,BC677,_xll.ohTrigger(trigger,$X$24))*_xll.qlInterpolationInterpolate($AJ$1,BC677,,trigger)</f>
        <v>3.7116841341169543E-3</v>
      </c>
      <c r="BF677" s="49">
        <f>_xll.qlIndexFixing($X$9,_xll.qlInterestRateIndexFixingDate($X$9,BC677,trigger),TRUE,trigger)</f>
        <v>3.7116990171645005E-3</v>
      </c>
      <c r="BG677" s="104">
        <f t="shared" si="60"/>
        <v>1.5470139911795238</v>
      </c>
    </row>
    <row r="678" spans="27:59" x14ac:dyDescent="0.2">
      <c r="AA678" s="1">
        <f t="shared" si="61"/>
        <v>675</v>
      </c>
      <c r="AB678" s="44" t="str">
        <f t="shared" si="62"/>
        <v>675M</v>
      </c>
      <c r="AC678" s="45">
        <f>_xll.qlCalendarAdvance(calendar,$AC$3,AB678,,,trigger)</f>
        <v>62827</v>
      </c>
      <c r="AD678" s="45">
        <f>_xll.qlInterestRateIndexMaturity($X$9,AC678,trigger)</f>
        <v>63009</v>
      </c>
      <c r="AE678" s="49">
        <f>_xll.qlTenorBasisValue($X$17,AC678,_xll.ohTrigger(trigger,$X$24))</f>
        <v>1.792300144983E-4</v>
      </c>
      <c r="AF678" s="49">
        <f>_xll.qlTenorBasisForwardRate($X$17,AC678,_xll.ohTrigger(trigger,$X$24))</f>
        <v>1.3614409304404983E-2</v>
      </c>
      <c r="AG678" s="49">
        <f>_xll.qlTenorBasisForwardRate2($X$17,AC678,AD678,_xll.ohTrigger(trigger,$X$24))</f>
        <v>1.3614409304404983E-2</v>
      </c>
      <c r="AH678" s="49">
        <f>_xll.qlIndexFixing($X$9,_xll.qlInterestRateIndexFixingDate($X$9,AC678,trigger),TRUE,trigger)</f>
        <v>1.4007240607383915E-2</v>
      </c>
      <c r="AI678" s="52">
        <f t="shared" si="58"/>
        <v>-3.9283130297893161</v>
      </c>
      <c r="AJ678" s="52">
        <f t="shared" si="59"/>
        <v>1.0288540835078193</v>
      </c>
      <c r="BC678" s="45">
        <f>_xll.qlCalendarAdvance(calendar,BC677,"1D",,,trigger)</f>
        <v>43244</v>
      </c>
      <c r="BD678" s="49">
        <f>_xll.qlTenorBasisForwardRate($X$17,BC678,_xll.ohTrigger(trigger,$X$24))</f>
        <v>3.572073078726369E-3</v>
      </c>
      <c r="BE678" s="49">
        <f>_xll.qlTenorBasisForwardRate($X$17,BC678,_xll.ohTrigger(trigger,$X$24))*_xll.qlInterpolationInterpolate($AJ$1,BC678,,trigger)</f>
        <v>3.7271121068703718E-3</v>
      </c>
      <c r="BF678" s="49">
        <f>_xll.qlIndexFixing($X$9,_xll.qlInterestRateIndexFixingDate($X$9,BC678,trigger),TRUE,trigger)</f>
        <v>3.7267065641620419E-3</v>
      </c>
      <c r="BG678" s="104">
        <f t="shared" si="60"/>
        <v>1.5463348543567295</v>
      </c>
    </row>
    <row r="679" spans="27:59" x14ac:dyDescent="0.2">
      <c r="AA679" s="1">
        <f t="shared" si="61"/>
        <v>676</v>
      </c>
      <c r="AB679" s="44" t="str">
        <f t="shared" si="62"/>
        <v>676M</v>
      </c>
      <c r="AC679" s="45">
        <f>_xll.qlCalendarAdvance(calendar,$AC$3,AB679,,,trigger)</f>
        <v>62856</v>
      </c>
      <c r="AD679" s="45">
        <f>_xll.qlInterestRateIndexMaturity($X$9,AC679,trigger)</f>
        <v>63038</v>
      </c>
      <c r="AE679" s="49">
        <f>_xll.qlTenorBasisValue($X$17,AC679,_xll.ohTrigger(trigger,$X$24))</f>
        <v>1.7921599323465466E-4</v>
      </c>
      <c r="AF679" s="49">
        <f>_xll.qlTenorBasisForwardRate($X$17,AC679,_xll.ohTrigger(trigger,$X$24))</f>
        <v>1.362430351013399E-2</v>
      </c>
      <c r="AG679" s="49">
        <f>_xll.qlTenorBasisForwardRate2($X$17,AC679,AD679,_xll.ohTrigger(trigger,$X$24))</f>
        <v>1.362430351013399E-2</v>
      </c>
      <c r="AH679" s="49">
        <f>_xll.qlIndexFixing($X$9,_xll.qlInterestRateIndexFixingDate($X$9,AC679,trigger),TRUE,trigger)</f>
        <v>1.4025978540820438E-2</v>
      </c>
      <c r="AI679" s="52">
        <f t="shared" si="58"/>
        <v>-4.0167503068644885</v>
      </c>
      <c r="AJ679" s="52">
        <f t="shared" si="59"/>
        <v>1.0294822432858808</v>
      </c>
      <c r="BC679" s="45">
        <f>_xll.qlCalendarAdvance(calendar,BC678,"1D",,,trigger)</f>
        <v>43245</v>
      </c>
      <c r="BD679" s="49">
        <f>_xll.qlTenorBasisForwardRate($X$17,BC679,_xll.ohTrigger(trigger,$X$24))</f>
        <v>3.5757180025933069E-3</v>
      </c>
      <c r="BE679" s="49">
        <f>_xll.qlTenorBasisForwardRate($X$17,BC679,_xll.ohTrigger(trigger,$X$24))*_xll.qlInterpolationInterpolate($AJ$1,BC679,,trigger)</f>
        <v>3.7306118337167775E-3</v>
      </c>
      <c r="BF679" s="49">
        <f>_xll.qlIndexFixing($X$9,_xll.qlInterestRateIndexFixingDate($X$9,BC679,trigger),TRUE,trigger)</f>
        <v>3.7303949586220474E-3</v>
      </c>
      <c r="BG679" s="104">
        <f t="shared" si="60"/>
        <v>1.5467695602874041</v>
      </c>
    </row>
    <row r="680" spans="27:59" x14ac:dyDescent="0.2">
      <c r="AA680" s="1">
        <f t="shared" si="61"/>
        <v>677</v>
      </c>
      <c r="AB680" s="44" t="str">
        <f t="shared" si="62"/>
        <v>677M</v>
      </c>
      <c r="AC680" s="45">
        <f>_xll.qlCalendarAdvance(calendar,$AC$3,AB680,,,trigger)</f>
        <v>62885</v>
      </c>
      <c r="AD680" s="45">
        <f>_xll.qlInterestRateIndexMaturity($X$9,AC680,trigger)</f>
        <v>63069</v>
      </c>
      <c r="AE680" s="49">
        <f>_xll.qlTenorBasisValue($X$17,AC680,_xll.ohTrigger(trigger,$X$24))</f>
        <v>1.7920216736731792E-4</v>
      </c>
      <c r="AF680" s="49">
        <f>_xll.qlTenorBasisForwardRate($X$17,AC680,_xll.ohTrigger(trigger,$X$24))</f>
        <v>1.3634806408294297E-2</v>
      </c>
      <c r="AG680" s="49">
        <f>_xll.qlTenorBasisForwardRate2($X$17,AC680,AD680,_xll.ohTrigger(trigger,$X$24))</f>
        <v>1.3634806408294297E-2</v>
      </c>
      <c r="AH680" s="49">
        <f>_xll.qlIndexFixing($X$9,_xll.qlInterestRateIndexFixingDate($X$9,AC680,trigger),TRUE,trigger)</f>
        <v>1.4045440536611798E-2</v>
      </c>
      <c r="AI680" s="52">
        <f t="shared" si="58"/>
        <v>-4.1063412831750075</v>
      </c>
      <c r="AJ680" s="52">
        <f t="shared" si="59"/>
        <v>1.030116608628026</v>
      </c>
      <c r="BC680" s="45">
        <f>_xll.qlCalendarAdvance(calendar,BC679,"1D",,,trigger)</f>
        <v>43248</v>
      </c>
      <c r="BD680" s="49">
        <f>_xll.qlTenorBasisForwardRate($X$17,BC680,_xll.ohTrigger(trigger,$X$24))</f>
        <v>3.5942941140090418E-3</v>
      </c>
      <c r="BE680" s="49">
        <f>_xll.qlTenorBasisForwardRate($X$17,BC680,_xll.ohTrigger(trigger,$X$24))*_xll.qlInterpolationInterpolate($AJ$1,BC680,,trigger)</f>
        <v>3.7490777071734586E-3</v>
      </c>
      <c r="BF680" s="49">
        <f>_xll.qlIndexFixing($X$9,_xll.qlInterestRateIndexFixingDate($X$9,BC680,trigger),TRUE,trigger)</f>
        <v>3.7490150568049744E-3</v>
      </c>
      <c r="BG680" s="104">
        <f t="shared" si="60"/>
        <v>1.5472094279593258</v>
      </c>
    </row>
    <row r="681" spans="27:59" x14ac:dyDescent="0.2">
      <c r="AA681" s="1">
        <f t="shared" si="61"/>
        <v>678</v>
      </c>
      <c r="AB681" s="44" t="str">
        <f t="shared" si="62"/>
        <v>678M</v>
      </c>
      <c r="AC681" s="45">
        <f>_xll.qlCalendarAdvance(calendar,$AC$3,AB681,,,trigger)</f>
        <v>62918</v>
      </c>
      <c r="AD681" s="45">
        <f>_xll.qlInterestRateIndexMaturity($X$9,AC681,trigger)</f>
        <v>63101</v>
      </c>
      <c r="AE681" s="49">
        <f>_xll.qlTenorBasisValue($X$17,AC681,_xll.ohTrigger(trigger,$X$24))</f>
        <v>1.7918666874187049E-4</v>
      </c>
      <c r="AF681" s="49">
        <f>_xll.qlTenorBasisForwardRate($X$17,AC681,_xll.ohTrigger(trigger,$X$24))</f>
        <v>1.3645107501398765E-2</v>
      </c>
      <c r="AG681" s="49">
        <f>_xll.qlTenorBasisForwardRate2($X$17,AC681,AD681,_xll.ohTrigger(trigger,$X$24))</f>
        <v>1.3645107501398765E-2</v>
      </c>
      <c r="AH681" s="49">
        <f>_xll.qlIndexFixing($X$9,_xll.qlInterestRateIndexFixingDate($X$9,AC681,trigger),TRUE,trigger)</f>
        <v>1.4065164336372825E-2</v>
      </c>
      <c r="AI681" s="52">
        <f t="shared" si="58"/>
        <v>-4.2005683497406059</v>
      </c>
      <c r="AJ681" s="52">
        <f t="shared" si="59"/>
        <v>1.0307844284063721</v>
      </c>
      <c r="BC681" s="45">
        <f>_xll.qlCalendarAdvance(calendar,BC680,"1D",,,trigger)</f>
        <v>43249</v>
      </c>
      <c r="BD681" s="49">
        <f>_xll.qlTenorBasisForwardRate($X$17,BC681,_xll.ohTrigger(trigger,$X$24))</f>
        <v>3.6017640067846817E-3</v>
      </c>
      <c r="BE681" s="49">
        <f>_xll.qlTenorBasisForwardRate($X$17,BC681,_xll.ohTrigger(trigger,$X$24))*_xll.qlInterpolationInterpolate($AJ$1,BC681,,trigger)</f>
        <v>3.756563673159631E-3</v>
      </c>
      <c r="BF681" s="49">
        <f>_xll.qlIndexFixing($X$9,_xll.qlInterestRateIndexFixingDate($X$9,BC681,trigger),TRUE,trigger)</f>
        <v>3.7564831630470846E-3</v>
      </c>
      <c r="BG681" s="104">
        <f t="shared" si="60"/>
        <v>1.5471915626240296</v>
      </c>
    </row>
    <row r="682" spans="27:59" x14ac:dyDescent="0.2">
      <c r="AA682" s="1">
        <f t="shared" si="61"/>
        <v>679</v>
      </c>
      <c r="AB682" s="44" t="str">
        <f t="shared" si="62"/>
        <v>679M</v>
      </c>
      <c r="AC682" s="45">
        <f>_xll.qlCalendarAdvance(calendar,$AC$3,AB682,,,trigger)</f>
        <v>62946</v>
      </c>
      <c r="AD682" s="45">
        <f>_xll.qlInterestRateIndexMaturity($X$9,AC682,trigger)</f>
        <v>63130</v>
      </c>
      <c r="AE682" s="49">
        <f>_xll.qlTenorBasisValue($X$17,AC682,_xll.ohTrigger(trigger,$X$24))</f>
        <v>1.7917371116418933E-4</v>
      </c>
      <c r="AF682" s="49">
        <f>_xll.qlTenorBasisForwardRate($X$17,AC682,_xll.ohTrigger(trigger,$X$24))</f>
        <v>1.3654382047240218E-2</v>
      </c>
      <c r="AG682" s="49">
        <f>_xll.qlTenorBasisForwardRate2($X$17,AC682,AD682,_xll.ohTrigger(trigger,$X$24))</f>
        <v>1.3654382047240218E-2</v>
      </c>
      <c r="AH682" s="49">
        <f>_xll.qlIndexFixing($X$9,_xll.qlInterestRateIndexFixingDate($X$9,AC682,trigger),TRUE,trigger)</f>
        <v>1.408251526990476E-2</v>
      </c>
      <c r="AI682" s="52">
        <f t="shared" si="58"/>
        <v>-4.2813322266454197</v>
      </c>
      <c r="AJ682" s="52">
        <f t="shared" si="59"/>
        <v>1.0313550053882574</v>
      </c>
      <c r="BC682" s="45">
        <f>_xll.qlCalendarAdvance(calendar,BC681,"1D",,,trigger)</f>
        <v>43250</v>
      </c>
      <c r="BD682" s="49">
        <f>_xll.qlTenorBasisForwardRate($X$17,BC682,_xll.ohTrigger(trigger,$X$24))</f>
        <v>3.6092373264039134E-3</v>
      </c>
      <c r="BE682" s="49">
        <f>_xll.qlTenorBasisForwardRate($X$17,BC682,_xll.ohTrigger(trigger,$X$24))*_xll.qlInterpolationInterpolate($AJ$1,BC682,,trigger)</f>
        <v>3.7640519453466092E-3</v>
      </c>
      <c r="BF682" s="49">
        <f>_xll.qlIndexFixing($X$9,_xll.qlInterestRateIndexFixingDate($X$9,BC682,trigger),TRUE,trigger)</f>
        <v>3.763952910946874E-3</v>
      </c>
      <c r="BG682" s="104">
        <f t="shared" si="60"/>
        <v>1.5471558454296062</v>
      </c>
    </row>
    <row r="683" spans="27:59" x14ac:dyDescent="0.2">
      <c r="AA683" s="1">
        <f t="shared" si="61"/>
        <v>680</v>
      </c>
      <c r="AB683" s="44" t="str">
        <f t="shared" si="62"/>
        <v>680M</v>
      </c>
      <c r="AC683" s="45">
        <f>_xll.qlCalendarAdvance(calendar,$AC$3,AB683,,,trigger)</f>
        <v>62977</v>
      </c>
      <c r="AD683" s="45">
        <f>_xll.qlInterestRateIndexMaturity($X$9,AC683,trigger)</f>
        <v>63160</v>
      </c>
      <c r="AE683" s="49">
        <f>_xll.qlTenorBasisValue($X$17,AC683,_xll.ohTrigger(trigger,$X$24))</f>
        <v>1.7915956869437211E-4</v>
      </c>
      <c r="AF683" s="49">
        <f>_xll.qlTenorBasisForwardRate($X$17,AC683,_xll.ohTrigger(trigger,$X$24))</f>
        <v>1.3663537733130345E-2</v>
      </c>
      <c r="AG683" s="49">
        <f>_xll.qlTenorBasisForwardRate2($X$17,AC683,AD683,_xll.ohTrigger(trigger,$X$24))</f>
        <v>1.3663537733130345E-2</v>
      </c>
      <c r="AH683" s="49">
        <f>_xll.qlIndexFixing($X$9,_xll.qlInterestRateIndexFixingDate($X$9,AC683,trigger),TRUE,trigger)</f>
        <v>1.410007046573946E-2</v>
      </c>
      <c r="AI683" s="52">
        <f t="shared" si="58"/>
        <v>-4.3653273260911565</v>
      </c>
      <c r="AJ683" s="52">
        <f t="shared" si="59"/>
        <v>1.031948734005443</v>
      </c>
      <c r="BC683" s="45">
        <f>_xll.qlCalendarAdvance(calendar,BC682,"1D",,,trigger)</f>
        <v>43251</v>
      </c>
      <c r="BD683" s="49">
        <f>_xll.qlTenorBasisForwardRate($X$17,BC683,_xll.ohTrigger(trigger,$X$24))</f>
        <v>3.612896147371843E-3</v>
      </c>
      <c r="BE683" s="49">
        <f>_xll.qlTenorBasisForwardRate($X$17,BC683,_xll.ohTrigger(trigger,$X$24))*_xll.qlInterpolationInterpolate($AJ$1,BC683,,trigger)</f>
        <v>3.7675611552275504E-3</v>
      </c>
      <c r="BF683" s="49">
        <f>_xll.qlIndexFixing($X$9,_xll.qlInterestRateIndexFixingDate($X$9,BC683,trigger),TRUE,trigger)</f>
        <v>3.7676447741510685E-3</v>
      </c>
      <c r="BG683" s="104">
        <f t="shared" si="60"/>
        <v>1.5474862677922543</v>
      </c>
    </row>
    <row r="684" spans="27:59" x14ac:dyDescent="0.2">
      <c r="AA684" s="1">
        <f t="shared" si="61"/>
        <v>681</v>
      </c>
      <c r="AB684" s="44" t="str">
        <f t="shared" si="62"/>
        <v>681M</v>
      </c>
      <c r="AC684" s="45">
        <f>_xll.qlCalendarAdvance(calendar,$AC$3,AB684,,,trigger)</f>
        <v>63009</v>
      </c>
      <c r="AD684" s="45">
        <f>_xll.qlInterestRateIndexMaturity($X$9,AC684,trigger)</f>
        <v>63193</v>
      </c>
      <c r="AE684" s="49">
        <f>_xll.qlTenorBasisValue($X$17,AC684,_xll.ohTrigger(trigger,$X$24))</f>
        <v>1.7914519100177355E-4</v>
      </c>
      <c r="AF684" s="49">
        <f>_xll.qlTenorBasisForwardRate($X$17,AC684,_xll.ohTrigger(trigger,$X$24))</f>
        <v>1.3673542582022054E-2</v>
      </c>
      <c r="AG684" s="49">
        <f>_xll.qlTenorBasisForwardRate2($X$17,AC684,AD684,_xll.ohTrigger(trigger,$X$24))</f>
        <v>1.3673542582022054E-2</v>
      </c>
      <c r="AH684" s="49">
        <f>_xll.qlIndexFixing($X$9,_xll.qlInterestRateIndexFixingDate($X$9,AC684,trigger),TRUE,trigger)</f>
        <v>1.4118805402204851E-2</v>
      </c>
      <c r="AI684" s="52">
        <f t="shared" si="58"/>
        <v>-4.4526282018279675</v>
      </c>
      <c r="AJ684" s="52">
        <f t="shared" si="59"/>
        <v>1.032563822982365</v>
      </c>
      <c r="BC684" s="45">
        <f>_xll.qlCalendarAdvance(calendar,BC683,"1D",,,trigger)</f>
        <v>43252</v>
      </c>
      <c r="BD684" s="49">
        <f>_xll.qlTenorBasisForwardRate($X$17,BC684,_xll.ohTrigger(trigger,$X$24))</f>
        <v>3.6280129259618392E-3</v>
      </c>
      <c r="BE684" s="49">
        <f>_xll.qlTenorBasisForwardRate($X$17,BC684,_xll.ohTrigger(trigger,$X$24))*_xll.qlInterpolationInterpolate($AJ$1,BC684,,trigger)</f>
        <v>3.7830172350396076E-3</v>
      </c>
      <c r="BF684" s="49">
        <f>_xll.qlIndexFixing($X$9,_xll.qlInterestRateIndexFixingDate($X$9,BC684,trigger),TRUE,trigger)</f>
        <v>3.7826785708176087E-3</v>
      </c>
      <c r="BG684" s="104">
        <f t="shared" si="60"/>
        <v>1.5466564485576948</v>
      </c>
    </row>
    <row r="685" spans="27:59" x14ac:dyDescent="0.2">
      <c r="AA685" s="1">
        <f t="shared" si="61"/>
        <v>682</v>
      </c>
      <c r="AB685" s="44" t="str">
        <f t="shared" si="62"/>
        <v>682M</v>
      </c>
      <c r="AC685" s="45">
        <f>_xll.qlCalendarAdvance(calendar,$AC$3,AB685,,,trigger)</f>
        <v>63038</v>
      </c>
      <c r="AD685" s="45">
        <f>_xll.qlInterestRateIndexMaturity($X$9,AC685,trigger)</f>
        <v>63222</v>
      </c>
      <c r="AE685" s="49">
        <f>_xll.qlTenorBasisValue($X$17,AC685,_xll.ohTrigger(trigger,$X$24))</f>
        <v>1.7913235230191218E-4</v>
      </c>
      <c r="AF685" s="49">
        <f>_xll.qlTenorBasisForwardRate($X$17,AC685,_xll.ohTrigger(trigger,$X$24))</f>
        <v>1.3682001526643769E-2</v>
      </c>
      <c r="AG685" s="49">
        <f>_xll.qlTenorBasisForwardRate2($X$17,AC685,AD685,_xll.ohTrigger(trigger,$X$24))</f>
        <v>1.3682001526643769E-2</v>
      </c>
      <c r="AH685" s="49">
        <f>_xll.qlIndexFixing($X$9,_xll.qlInterestRateIndexFixingDate($X$9,AC685,trigger),TRUE,trigger)</f>
        <v>1.4134827244548993E-2</v>
      </c>
      <c r="AI685" s="52">
        <f t="shared" si="58"/>
        <v>-4.5282571790522352</v>
      </c>
      <c r="AJ685" s="52">
        <f t="shared" si="59"/>
        <v>1.0330964528123614</v>
      </c>
      <c r="BC685" s="45">
        <f>_xll.qlCalendarAdvance(calendar,BC684,"1D",,,trigger)</f>
        <v>43255</v>
      </c>
      <c r="BD685" s="49">
        <f>_xll.qlTenorBasisForwardRate($X$17,BC685,_xll.ohTrigger(trigger,$X$24))</f>
        <v>3.6428327447682821E-3</v>
      </c>
      <c r="BE685" s="49">
        <f>_xll.qlTenorBasisForwardRate($X$17,BC685,_xll.ohTrigger(trigger,$X$24))*_xll.qlInterpolationInterpolate($AJ$1,BC685,,trigger)</f>
        <v>3.7975429422575937E-3</v>
      </c>
      <c r="BF685" s="49">
        <f>_xll.qlIndexFixing($X$9,_xll.qlInterestRateIndexFixingDate($X$9,BC685,trigger),TRUE,trigger)</f>
        <v>3.7975429422575937E-3</v>
      </c>
      <c r="BG685" s="104">
        <f t="shared" si="60"/>
        <v>1.5471019748931154</v>
      </c>
    </row>
    <row r="686" spans="27:59" x14ac:dyDescent="0.2">
      <c r="AA686" s="1">
        <f t="shared" si="61"/>
        <v>683</v>
      </c>
      <c r="AB686" s="44" t="str">
        <f t="shared" si="62"/>
        <v>683M</v>
      </c>
      <c r="AC686" s="45">
        <f>_xll.qlCalendarAdvance(calendar,$AC$3,AB686,,,trigger)</f>
        <v>63069</v>
      </c>
      <c r="AD686" s="45">
        <f>_xll.qlInterestRateIndexMaturity($X$9,AC686,trigger)</f>
        <v>63250</v>
      </c>
      <c r="AE686" s="49">
        <f>_xll.qlTenorBasisValue($X$17,AC686,_xll.ohTrigger(trigger,$X$24))</f>
        <v>1.791188261588984E-4</v>
      </c>
      <c r="AF686" s="49">
        <f>_xll.qlTenorBasisForwardRate($X$17,AC686,_xll.ohTrigger(trigger,$X$24))</f>
        <v>1.3689606060074558E-2</v>
      </c>
      <c r="AG686" s="49">
        <f>_xll.qlTenorBasisForwardRate2($X$17,AC686,AD686,_xll.ohTrigger(trigger,$X$24))</f>
        <v>1.3689606060074558E-2</v>
      </c>
      <c r="AH686" s="49">
        <f>_xll.qlIndexFixing($X$9,_xll.qlInterestRateIndexFixingDate($X$9,AC686,trigger),TRUE,trigger)</f>
        <v>1.4149874498976129E-2</v>
      </c>
      <c r="AI686" s="52">
        <f t="shared" si="58"/>
        <v>-4.6026843890157112</v>
      </c>
      <c r="AJ686" s="52">
        <f t="shared" si="59"/>
        <v>1.0336217446200979</v>
      </c>
      <c r="BC686" s="45">
        <f>_xll.qlCalendarAdvance(calendar,BC685,"1D",,,trigger)</f>
        <v>43256</v>
      </c>
      <c r="BD686" s="49">
        <f>_xll.qlTenorBasisForwardRate($X$17,BC686,_xll.ohTrigger(trigger,$X$24))</f>
        <v>3.6503249760797044E-3</v>
      </c>
      <c r="BE686" s="49">
        <f>_xll.qlTenorBasisForwardRate($X$17,BC686,_xll.ohTrigger(trigger,$X$24))*_xll.qlInterpolationInterpolate($AJ$1,BC686,,trigger)</f>
        <v>3.8050183600807576E-3</v>
      </c>
      <c r="BF686" s="49">
        <f>_xll.qlIndexFixing($X$9,_xll.qlInterestRateIndexFixingDate($X$9,BC686,trigger),TRUE,trigger)</f>
        <v>3.8050216293187044E-3</v>
      </c>
      <c r="BG686" s="104">
        <f t="shared" si="60"/>
        <v>1.5469665323899995</v>
      </c>
    </row>
    <row r="687" spans="27:59" x14ac:dyDescent="0.2">
      <c r="AA687" s="1">
        <f t="shared" si="61"/>
        <v>684</v>
      </c>
      <c r="AB687" s="44" t="str">
        <f t="shared" si="62"/>
        <v>684M</v>
      </c>
      <c r="AC687" s="45">
        <f>_xll.qlCalendarAdvance(calendar,$AC$3,AB687,,,trigger)</f>
        <v>63100</v>
      </c>
      <c r="AD687" s="45">
        <f>_xll.qlInterestRateIndexMaturity($X$9,AC687,trigger)</f>
        <v>63282</v>
      </c>
      <c r="AE687" s="49">
        <f>_xll.qlTenorBasisValue($X$17,AC687,_xll.ohTrigger(trigger,$X$24))</f>
        <v>1.7910550164892901E-4</v>
      </c>
      <c r="AF687" s="49">
        <f>_xll.qlTenorBasisForwardRate($X$17,AC687,_xll.ohTrigger(trigger,$X$24))</f>
        <v>1.369853983460189E-2</v>
      </c>
      <c r="AG687" s="49">
        <f>_xll.qlTenorBasisForwardRate2($X$17,AC687,AD687,_xll.ohTrigger(trigger,$X$24))</f>
        <v>1.369853983460189E-2</v>
      </c>
      <c r="AH687" s="49">
        <f>_xll.qlIndexFixing($X$9,_xll.qlInterestRateIndexFixingDate($X$9,AC687,trigger),TRUE,trigger)</f>
        <v>1.4166582048982515E-2</v>
      </c>
      <c r="AI687" s="52">
        <f t="shared" si="58"/>
        <v>-4.6804221438062443</v>
      </c>
      <c r="AJ687" s="52">
        <f t="shared" si="59"/>
        <v>1.0341673068832031</v>
      </c>
      <c r="BC687" s="45">
        <f>_xll.qlCalendarAdvance(calendar,BC686,"1D",,,trigger)</f>
        <v>43257</v>
      </c>
      <c r="BD687" s="49">
        <f>_xll.qlTenorBasisForwardRate($X$17,BC687,_xll.ohTrigger(trigger,$X$24))</f>
        <v>3.6578203502113382E-3</v>
      </c>
      <c r="BE687" s="49">
        <f>_xll.qlTenorBasisForwardRate($X$17,BC687,_xll.ohTrigger(trigger,$X$24))*_xll.qlInterpolationInterpolate($AJ$1,BC687,,trigger)</f>
        <v>3.8124956784307737E-3</v>
      </c>
      <c r="BF687" s="49">
        <f>_xll.qlIndexFixing($X$9,_xll.qlInterestRateIndexFixingDate($X$9,BC687,trigger),TRUE,trigger)</f>
        <v>3.8125019820528789E-3</v>
      </c>
      <c r="BG687" s="104">
        <f t="shared" si="60"/>
        <v>1.5468163184154071</v>
      </c>
    </row>
    <row r="688" spans="27:59" x14ac:dyDescent="0.2">
      <c r="AA688" s="1">
        <f t="shared" si="61"/>
        <v>685</v>
      </c>
      <c r="AB688" s="44" t="str">
        <f t="shared" si="62"/>
        <v>685M</v>
      </c>
      <c r="AC688" s="45">
        <f>_xll.qlCalendarAdvance(calendar,$AC$3,AB688,,,trigger)</f>
        <v>63130</v>
      </c>
      <c r="AD688" s="45">
        <f>_xll.qlInterestRateIndexMaturity($X$9,AC688,trigger)</f>
        <v>63311</v>
      </c>
      <c r="AE688" s="49">
        <f>_xll.qlTenorBasisValue($X$17,AC688,_xll.ohTrigger(trigger,$X$24))</f>
        <v>1.790927961431848E-4</v>
      </c>
      <c r="AF688" s="49">
        <f>_xll.qlTenorBasisForwardRate($X$17,AC688,_xll.ohTrigger(trigger,$X$24))</f>
        <v>1.3706167309644956E-2</v>
      </c>
      <c r="AG688" s="49">
        <f>_xll.qlTenorBasisForwardRate2($X$17,AC688,AD688,_xll.ohTrigger(trigger,$X$24))</f>
        <v>1.3706167309644956E-2</v>
      </c>
      <c r="AH688" s="49">
        <f>_xll.qlIndexFixing($X$9,_xll.qlInterestRateIndexFixingDate($X$9,AC688,trigger),TRUE,trigger)</f>
        <v>1.4181244569227189E-2</v>
      </c>
      <c r="AI688" s="52">
        <f t="shared" si="58"/>
        <v>-4.7507725958223324</v>
      </c>
      <c r="AJ688" s="52">
        <f t="shared" si="59"/>
        <v>1.0346615686828748</v>
      </c>
      <c r="BC688" s="45">
        <f>_xll.qlCalendarAdvance(calendar,BC687,"1D",,,trigger)</f>
        <v>43258</v>
      </c>
      <c r="BD688" s="49">
        <f>_xll.qlTenorBasisForwardRate($X$17,BC688,_xll.ohTrigger(trigger,$X$24))</f>
        <v>3.6653188221792768E-3</v>
      </c>
      <c r="BE688" s="49">
        <f>_xll.qlTenorBasisForwardRate($X$17,BC688,_xll.ohTrigger(trigger,$X$24))*_xll.qlInterpolationInterpolate($AJ$1,BC688,,trigger)</f>
        <v>3.8199748495603724E-3</v>
      </c>
      <c r="BF688" s="49">
        <f>_xll.qlIndexFixing($X$9,_xll.qlInterestRateIndexFixingDate($X$9,BC688,trigger),TRUE,trigger)</f>
        <v>3.819984004289186E-3</v>
      </c>
      <c r="BG688" s="104">
        <f t="shared" si="60"/>
        <v>1.5466518210990921</v>
      </c>
    </row>
    <row r="689" spans="27:59" x14ac:dyDescent="0.2">
      <c r="AA689" s="1">
        <f t="shared" si="61"/>
        <v>686</v>
      </c>
      <c r="AB689" s="44" t="str">
        <f t="shared" si="62"/>
        <v>686M</v>
      </c>
      <c r="AC689" s="45">
        <f>_xll.qlCalendarAdvance(calendar,$AC$3,AB689,,,trigger)</f>
        <v>63160</v>
      </c>
      <c r="AD689" s="45">
        <f>_xll.qlInterestRateIndexMaturity($X$9,AC689,trigger)</f>
        <v>63342</v>
      </c>
      <c r="AE689" s="49">
        <f>_xll.qlTenorBasisValue($X$17,AC689,_xll.ohTrigger(trigger,$X$24))</f>
        <v>1.7908027403205966E-4</v>
      </c>
      <c r="AF689" s="49">
        <f>_xll.qlTenorBasisForwardRate($X$17,AC689,_xll.ohTrigger(trigger,$X$24))</f>
        <v>1.3714326875438689E-2</v>
      </c>
      <c r="AG689" s="49">
        <f>_xll.qlTenorBasisForwardRate2($X$17,AC689,AD689,_xll.ohTrigger(trigger,$X$24))</f>
        <v>1.3714326875438689E-2</v>
      </c>
      <c r="AH689" s="49">
        <f>_xll.qlIndexFixing($X$9,_xll.qlInterestRateIndexFixingDate($X$9,AC689,trigger),TRUE,trigger)</f>
        <v>1.4196486544775136E-2</v>
      </c>
      <c r="AI689" s="52">
        <f t="shared" si="58"/>
        <v>-4.8215966933644676</v>
      </c>
      <c r="AJ689" s="52">
        <f t="shared" si="59"/>
        <v>1.0351573703701025</v>
      </c>
      <c r="BC689" s="45">
        <f>_xll.qlCalendarAdvance(calendar,BC688,"1D",,,trigger)</f>
        <v>43259</v>
      </c>
      <c r="BD689" s="49">
        <f>_xll.qlTenorBasisForwardRate($X$17,BC689,_xll.ohTrigger(trigger,$X$24))</f>
        <v>3.6804677318730368E-3</v>
      </c>
      <c r="BE689" s="49">
        <f>_xll.qlTenorBasisForwardRate($X$17,BC689,_xll.ohTrigger(trigger,$X$24))*_xll.qlInterpolationInterpolate($AJ$1,BC689,,trigger)</f>
        <v>3.8354251858000272E-3</v>
      </c>
      <c r="BF689" s="49">
        <f>_xll.qlIndexFixing($X$9,_xll.qlInterestRateIndexFixingDate($X$9,BC689,trigger),TRUE,trigger)</f>
        <v>3.8350433165675311E-3</v>
      </c>
      <c r="BG689" s="104">
        <f t="shared" si="60"/>
        <v>1.5457558469449433</v>
      </c>
    </row>
    <row r="690" spans="27:59" x14ac:dyDescent="0.2">
      <c r="AA690" s="1">
        <f t="shared" si="61"/>
        <v>687</v>
      </c>
      <c r="AB690" s="44" t="str">
        <f t="shared" si="62"/>
        <v>687M</v>
      </c>
      <c r="AC690" s="45">
        <f>_xll.qlCalendarAdvance(calendar,$AC$3,AB690,,,trigger)</f>
        <v>63191</v>
      </c>
      <c r="AD690" s="45">
        <f>_xll.qlInterestRateIndexMaturity($X$9,AC690,trigger)</f>
        <v>63373</v>
      </c>
      <c r="AE690" s="49">
        <f>_xll.qlTenorBasisValue($X$17,AC690,_xll.ohTrigger(trigger,$X$24))</f>
        <v>1.7906752440270663E-4</v>
      </c>
      <c r="AF690" s="49">
        <f>_xll.qlTenorBasisForwardRate($X$17,AC690,_xll.ohTrigger(trigger,$X$24))</f>
        <v>1.3722101810604702E-2</v>
      </c>
      <c r="AG690" s="49">
        <f>_xll.qlTenorBasisForwardRate2($X$17,AC690,AD690,_xll.ohTrigger(trigger,$X$24))</f>
        <v>1.3722101810604702E-2</v>
      </c>
      <c r="AH690" s="49">
        <f>_xll.qlIndexFixing($X$9,_xll.qlInterestRateIndexFixingDate($X$9,AC690,trigger),TRUE,trigger)</f>
        <v>1.421121485321919E-2</v>
      </c>
      <c r="AI690" s="52">
        <f t="shared" si="58"/>
        <v>-4.8911304261448771</v>
      </c>
      <c r="AJ690" s="52">
        <f t="shared" si="59"/>
        <v>1.0356441782290591</v>
      </c>
      <c r="BC690" s="45">
        <f>_xll.qlCalendarAdvance(calendar,BC689,"1D",,,trigger)</f>
        <v>43262</v>
      </c>
      <c r="BD690" s="49">
        <f>_xll.qlTenorBasisForwardRate($X$17,BC690,_xll.ohTrigger(trigger,$X$24))</f>
        <v>3.6953427886664762E-3</v>
      </c>
      <c r="BE690" s="49">
        <f>_xll.qlTenorBasisForwardRate($X$17,BC690,_xll.ohTrigger(trigger,$X$24))*_xll.qlInterpolationInterpolate($AJ$1,BC690,,trigger)</f>
        <v>3.8499091074348127E-3</v>
      </c>
      <c r="BF690" s="49">
        <f>_xll.qlIndexFixing($X$9,_xll.qlInterestRateIndexFixingDate($X$9,BC690,trigger),TRUE,trigger)</f>
        <v>3.8499288648576298E-3</v>
      </c>
      <c r="BG690" s="104">
        <f t="shared" si="60"/>
        <v>1.5458607619115361</v>
      </c>
    </row>
    <row r="691" spans="27:59" x14ac:dyDescent="0.2">
      <c r="AA691" s="1">
        <f t="shared" si="61"/>
        <v>688</v>
      </c>
      <c r="AB691" s="44" t="str">
        <f t="shared" si="62"/>
        <v>688M</v>
      </c>
      <c r="AC691" s="45">
        <f>_xll.qlCalendarAdvance(calendar,$AC$3,AB691,,,trigger)</f>
        <v>63222</v>
      </c>
      <c r="AD691" s="45">
        <f>_xll.qlInterestRateIndexMaturity($X$9,AC691,trigger)</f>
        <v>63403</v>
      </c>
      <c r="AE691" s="49">
        <f>_xll.qlTenorBasisValue($X$17,AC691,_xll.ohTrigger(trigger,$X$24))</f>
        <v>1.7905496495520103E-4</v>
      </c>
      <c r="AF691" s="49">
        <f>_xll.qlTenorBasisForwardRate($X$17,AC691,_xll.ohTrigger(trigger,$X$24))</f>
        <v>1.372924042909536E-2</v>
      </c>
      <c r="AG691" s="49">
        <f>_xll.qlTenorBasisForwardRate2($X$17,AC691,AD691,_xll.ohTrigger(trigger,$X$24))</f>
        <v>1.372924042909536E-2</v>
      </c>
      <c r="AH691" s="49">
        <f>_xll.qlIndexFixing($X$9,_xll.qlInterestRateIndexFixingDate($X$9,AC691,trigger),TRUE,trigger)</f>
        <v>1.4224952659142307E-2</v>
      </c>
      <c r="AI691" s="52">
        <f t="shared" si="58"/>
        <v>-4.9571223004694733</v>
      </c>
      <c r="AJ691" s="52">
        <f t="shared" si="59"/>
        <v>1.0361063113875129</v>
      </c>
      <c r="BC691" s="45">
        <f>_xll.qlCalendarAdvance(calendar,BC690,"1D",,,trigger)</f>
        <v>43263</v>
      </c>
      <c r="BD691" s="49">
        <f>_xll.qlTenorBasisForwardRate($X$17,BC691,_xll.ohTrigger(trigger,$X$24))</f>
        <v>3.7028560749931159E-3</v>
      </c>
      <c r="BE691" s="49">
        <f>_xll.qlTenorBasisForwardRate($X$17,BC691,_xll.ohTrigger(trigger,$X$24))*_xll.qlInterpolationInterpolate($AJ$1,BC691,,trigger)</f>
        <v>3.857396826764367E-3</v>
      </c>
      <c r="BF691" s="49">
        <f>_xll.qlIndexFixing($X$9,_xll.qlInterestRateIndexFixingDate($X$9,BC691,trigger),TRUE,trigger)</f>
        <v>3.8574192920545988E-3</v>
      </c>
      <c r="BG691" s="104">
        <f t="shared" si="60"/>
        <v>1.5456321706148286</v>
      </c>
    </row>
    <row r="692" spans="27:59" x14ac:dyDescent="0.2">
      <c r="AA692" s="1">
        <f t="shared" si="61"/>
        <v>689</v>
      </c>
      <c r="AB692" s="44" t="str">
        <f t="shared" si="62"/>
        <v>689M</v>
      </c>
      <c r="AC692" s="45">
        <f>_xll.qlCalendarAdvance(calendar,$AC$3,AB692,,,trigger)</f>
        <v>63250</v>
      </c>
      <c r="AD692" s="45">
        <f>_xll.qlInterestRateIndexMaturity($X$9,AC692,trigger)</f>
        <v>63436</v>
      </c>
      <c r="AE692" s="49">
        <f>_xll.qlTenorBasisValue($X$17,AC692,_xll.ohTrigger(trigger,$X$24))</f>
        <v>1.790437820685923E-4</v>
      </c>
      <c r="AF692" s="49">
        <f>_xll.qlTenorBasisForwardRate($X$17,AC692,_xll.ohTrigger(trigger,$X$24))</f>
        <v>1.3737670841551027E-2</v>
      </c>
      <c r="AG692" s="49">
        <f>_xll.qlTenorBasisForwardRate2($X$17,AC692,AD692,_xll.ohTrigger(trigger,$X$24))</f>
        <v>1.3737670841551027E-2</v>
      </c>
      <c r="AH692" s="49">
        <f>_xll.qlIndexFixing($X$9,_xll.qlInterestRateIndexFixingDate($X$9,AC692,trigger),TRUE,trigger)</f>
        <v>1.4239851586562963E-2</v>
      </c>
      <c r="AI692" s="52">
        <f t="shared" si="58"/>
        <v>-5.021807450119355</v>
      </c>
      <c r="AJ692" s="52">
        <f t="shared" si="59"/>
        <v>1.0365550136412525</v>
      </c>
      <c r="BC692" s="45">
        <f>_xll.qlCalendarAdvance(calendar,BC691,"1D",,,trigger)</f>
        <v>43264</v>
      </c>
      <c r="BD692" s="49">
        <f>_xll.qlTenorBasisForwardRate($X$17,BC692,_xll.ohTrigger(trigger,$X$24))</f>
        <v>3.710372189216798E-3</v>
      </c>
      <c r="BE692" s="49">
        <f>_xll.qlTenorBasisForwardRate($X$17,BC692,_xll.ohTrigger(trigger,$X$24))*_xll.qlInterpolationInterpolate($AJ$1,BC692,,trigger)</f>
        <v>3.8648861126993712E-3</v>
      </c>
      <c r="BF692" s="49">
        <f>_xll.qlIndexFixing($X$9,_xll.qlInterestRateIndexFixingDate($X$9,BC692,trigger),TRUE,trigger)</f>
        <v>3.8649114117342244E-3</v>
      </c>
      <c r="BG692" s="104">
        <f t="shared" si="60"/>
        <v>1.5453922251742633</v>
      </c>
    </row>
    <row r="693" spans="27:59" x14ac:dyDescent="0.2">
      <c r="AA693" s="1">
        <f t="shared" si="61"/>
        <v>690</v>
      </c>
      <c r="AB693" s="44" t="str">
        <f t="shared" si="62"/>
        <v>690M</v>
      </c>
      <c r="AC693" s="45">
        <f>_xll.qlCalendarAdvance(calendar,$AC$3,AB693,,,trigger)</f>
        <v>63282</v>
      </c>
      <c r="AD693" s="45">
        <f>_xll.qlInterestRateIndexMaturity($X$9,AC693,trigger)</f>
        <v>63465</v>
      </c>
      <c r="AE693" s="49">
        <f>_xll.qlTenorBasisValue($X$17,AC693,_xll.ohTrigger(trigger,$X$24))</f>
        <v>1.7903118619256277E-4</v>
      </c>
      <c r="AF693" s="49">
        <f>_xll.qlTenorBasisForwardRate($X$17,AC693,_xll.ohTrigger(trigger,$X$24))</f>
        <v>1.3743791335411639E-2</v>
      </c>
      <c r="AG693" s="49">
        <f>_xll.qlTenorBasisForwardRate2($X$17,AC693,AD693,_xll.ohTrigger(trigger,$X$24))</f>
        <v>1.3743791335411639E-2</v>
      </c>
      <c r="AH693" s="49">
        <f>_xll.qlIndexFixing($X$9,_xll.qlInterestRateIndexFixingDate($X$9,AC693,trigger),TRUE,trigger)</f>
        <v>1.4252090513210396E-2</v>
      </c>
      <c r="AI693" s="52">
        <f t="shared" si="58"/>
        <v>-5.0829917779875684</v>
      </c>
      <c r="AJ693" s="52">
        <f t="shared" si="59"/>
        <v>1.0369839126187179</v>
      </c>
      <c r="BC693" s="45">
        <f>_xll.qlCalendarAdvance(calendar,BC692,"1D",,,trigger)</f>
        <v>43265</v>
      </c>
      <c r="BD693" s="49">
        <f>_xll.qlTenorBasisForwardRate($X$17,BC693,_xll.ohTrigger(trigger,$X$24))</f>
        <v>3.7178910863422581E-3</v>
      </c>
      <c r="BE693" s="49">
        <f>_xll.qlTenorBasisForwardRate($X$17,BC693,_xll.ohTrigger(trigger,$X$24))*_xll.qlInterpolationInterpolate($AJ$1,BC693,,trigger)</f>
        <v>3.8723769175963321E-3</v>
      </c>
      <c r="BF693" s="49">
        <f>_xll.qlIndexFixing($X$9,_xll.qlInterestRateIndexFixingDate($X$9,BC693,trigger),TRUE,trigger)</f>
        <v>3.872405227725138E-3</v>
      </c>
      <c r="BG693" s="104">
        <f t="shared" si="60"/>
        <v>1.5451414138287993</v>
      </c>
    </row>
    <row r="694" spans="27:59" x14ac:dyDescent="0.2">
      <c r="AA694" s="1">
        <f t="shared" si="61"/>
        <v>691</v>
      </c>
      <c r="AB694" s="46" t="str">
        <f t="shared" si="62"/>
        <v>691M</v>
      </c>
      <c r="AC694" s="47">
        <f>_xll.qlCalendarAdvance(calendar,$AC$3,AB694,,,trigger)</f>
        <v>63311</v>
      </c>
      <c r="AD694" s="47">
        <f>_xll.qlInterestRateIndexMaturity($X$9,AC694,trigger)</f>
        <v>63495</v>
      </c>
      <c r="AE694" s="50">
        <f>_xll.qlTenorBasisValue($X$17,AC694,_xll.ohTrigger(trigger,$X$24))</f>
        <v>1.790199388276954E-4</v>
      </c>
      <c r="AF694" s="50">
        <f>_xll.qlTenorBasisForwardRate($X$17,AC694,_xll.ohTrigger(trigger,$X$24))</f>
        <v>1.3750476150246774E-2</v>
      </c>
      <c r="AG694" s="50">
        <f>_xll.qlTenorBasisForwardRate2($X$17,AC694,AD694,_xll.ohTrigger(trigger,$X$24))</f>
        <v>1.3750476150246774E-2</v>
      </c>
      <c r="AH694" s="50">
        <f>_xll.qlIndexFixing($X$9,_xll.qlInterestRateIndexFixingDate($X$9,AC694,trigger),TRUE,trigger)</f>
        <v>1.4264541267936238E-2</v>
      </c>
      <c r="AI694" s="53">
        <f t="shared" si="58"/>
        <v>-5.1406511768946341</v>
      </c>
      <c r="AJ694" s="53">
        <f t="shared" si="59"/>
        <v>1.0373852593955619</v>
      </c>
    </row>
  </sheetData>
  <dataValidations disablePrompts="1" count="4">
    <dataValidation type="list" allowBlank="1" showInputMessage="1" showErrorMessage="1" sqref="D27:D65">
      <formula1>"Annual,Semiannual,EveryFourthMonth,Quarterly,Bimonthly,Monthly,Biweekly,Weekly,Daily,Once,NoFrequency"</formula1>
    </dataValidation>
    <dataValidation type="list" allowBlank="1" showInputMessage="1" showErrorMessage="1" sqref="X5">
      <formula1>"AllDepos,DeposBeforeFirstFuturesStartDate,DeposBeforeFirstFuturesStartDatePlusOne,DeposBeforeFirstFuturesExpiryDate"</formula1>
    </dataValidation>
    <dataValidation type="list" allowBlank="1" showInputMessage="1" showErrorMessage="1" sqref="E3:E65">
      <formula1>"Following,Modified Following,Preceding,Modified Preceding,Unadjusted,Half-Month Modified Following"</formula1>
    </dataValidation>
    <dataValidation type="list" allowBlank="1" showInputMessage="1" showErrorMessage="1" sqref="F3:F6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General Settings</vt:lpstr>
      <vt:lpstr>Eur3M</vt:lpstr>
      <vt:lpstr>Eur6M</vt:lpstr>
      <vt:lpstr>BaseCurve</vt:lpstr>
      <vt:lpstr>calendar</vt:lpstr>
      <vt:lpstr>currency</vt:lpstr>
      <vt:lpstr>EvaluationDate</vt:lpstr>
      <vt:lpstr>familyname</vt:lpstr>
      <vt:lpstr>Eur3M!MinDistance</vt:lpstr>
      <vt:lpstr>MinDistance</vt:lpstr>
      <vt:lpstr>objectoverwrite</vt:lpstr>
      <vt:lpstr>permanent</vt:lpstr>
      <vt:lpstr>Eur3M!Priority</vt:lpstr>
      <vt:lpstr>Priority</vt:lpstr>
      <vt:lpstr>SettlementDate</vt:lpstr>
      <vt:lpstr>trigger</vt:lpstr>
    </vt:vector>
  </TitlesOfParts>
  <Company>Banca IMI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Mazzocchi, Paolo (IT - Milano)</cp:lastModifiedBy>
  <dcterms:created xsi:type="dcterms:W3CDTF">2015-07-27T15:44:24Z</dcterms:created>
  <dcterms:modified xsi:type="dcterms:W3CDTF">2015-11-15T16:06:27Z</dcterms:modified>
</cp:coreProperties>
</file>