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05" yWindow="-15" windowWidth="7620" windowHeight="12810"/>
  </bookViews>
  <sheets>
    <sheet name="General Settings" sheetId="4" r:id="rId1"/>
    <sheet name="Eur3M" sheetId="3" r:id="rId2"/>
    <sheet name="Eur6M" sheetId="1" r:id="rId3"/>
  </sheets>
  <definedNames>
    <definedName name="BaseCurve">'General Settings'!$D$7</definedName>
    <definedName name="calendar">'General Settings'!$D$8</definedName>
    <definedName name="currency">'General Settings'!$D$5</definedName>
    <definedName name="EvaluationDate">'General Settings'!$D$9</definedName>
    <definedName name="familyname">'General Settings'!$D$6</definedName>
    <definedName name="MinDistance" localSheetId="1">Eur3M!$K$3:$K$64</definedName>
    <definedName name="MinDistance">Eur6M!$M$3:$M$65</definedName>
    <definedName name="objectoverwrite">'General Settings'!$D$12</definedName>
    <definedName name="permanent">'General Settings'!$D$11</definedName>
    <definedName name="Priority" localSheetId="1">Eur3M!$J$3:$J$64</definedName>
    <definedName name="Priority">Eur6M!$L$3:$L$65</definedName>
    <definedName name="SettlementDate">'General Settings'!$D$10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7" i="4" l="1"/>
  <c r="W10" i="1" s="1"/>
  <c r="W9" i="1"/>
  <c r="G8" i="1"/>
  <c r="G5" i="1"/>
  <c r="G4" i="1"/>
  <c r="G3" i="1"/>
  <c r="I8" i="1"/>
  <c r="I7" i="1"/>
  <c r="I6" i="1"/>
  <c r="I5" i="1"/>
  <c r="I4" i="1"/>
  <c r="V5" i="3"/>
  <c r="D9" i="4"/>
  <c r="D10" i="4" s="1"/>
  <c r="G7" i="1"/>
  <c r="G6" i="1"/>
  <c r="J8" i="1"/>
  <c r="J7" i="1"/>
  <c r="J6" i="1"/>
  <c r="J5" i="1"/>
  <c r="J4" i="1"/>
  <c r="V7" i="3"/>
  <c r="V13" i="3" s="1"/>
  <c r="W11" i="1" l="1"/>
  <c r="W20" i="1"/>
  <c r="W22" i="1"/>
  <c r="W21" i="1"/>
  <c r="J1" i="1" l="1"/>
  <c r="H1" i="3"/>
  <c r="F23" i="3" s="1"/>
  <c r="F17" i="3" l="1"/>
  <c r="F24" i="3"/>
  <c r="F16" i="3"/>
  <c r="F25" i="3"/>
  <c r="G26" i="1"/>
  <c r="G58" i="1"/>
  <c r="G50" i="1"/>
  <c r="G42" i="1"/>
  <c r="G34" i="1"/>
  <c r="G65" i="1"/>
  <c r="G57" i="1"/>
  <c r="G49" i="1"/>
  <c r="G41" i="1"/>
  <c r="G35" i="1"/>
  <c r="G64" i="1"/>
  <c r="G56" i="1"/>
  <c r="G48" i="1"/>
  <c r="G40" i="1"/>
  <c r="G32" i="1"/>
  <c r="G63" i="1"/>
  <c r="G55" i="1"/>
  <c r="G47" i="1"/>
  <c r="G39" i="1"/>
  <c r="G31" i="1"/>
  <c r="G62" i="1"/>
  <c r="G54" i="1"/>
  <c r="G46" i="1"/>
  <c r="G38" i="1"/>
  <c r="G30" i="1"/>
  <c r="G61" i="1"/>
  <c r="G53" i="1"/>
  <c r="G45" i="1"/>
  <c r="G37" i="1"/>
  <c r="G29" i="1"/>
  <c r="G60" i="1"/>
  <c r="G52" i="1"/>
  <c r="G44" i="1"/>
  <c r="G36" i="1"/>
  <c r="G28" i="1"/>
  <c r="G59" i="1"/>
  <c r="G51" i="1"/>
  <c r="G43" i="1"/>
  <c r="G33" i="1"/>
  <c r="G27" i="1"/>
  <c r="G22" i="1"/>
  <c r="G23" i="1"/>
  <c r="G19" i="1"/>
  <c r="G12" i="1"/>
  <c r="G21" i="1"/>
  <c r="G15" i="1"/>
  <c r="G16" i="1"/>
  <c r="G24" i="1"/>
  <c r="G9" i="1"/>
  <c r="G17" i="1"/>
  <c r="G25" i="1"/>
  <c r="G11" i="1"/>
  <c r="G20" i="1"/>
  <c r="G13" i="1"/>
  <c r="G14" i="1"/>
  <c r="G10" i="1"/>
  <c r="G18" i="1"/>
  <c r="F8" i="3"/>
  <c r="F9" i="3"/>
  <c r="F10" i="3"/>
  <c r="F18" i="3"/>
  <c r="F26" i="3"/>
  <c r="F3" i="3"/>
  <c r="F11" i="3"/>
  <c r="F19" i="3"/>
  <c r="F27" i="3"/>
  <c r="F4" i="3"/>
  <c r="F12" i="3"/>
  <c r="F20" i="3"/>
  <c r="F5" i="3"/>
  <c r="F13" i="3"/>
  <c r="F21" i="3"/>
  <c r="F6" i="3"/>
  <c r="F14" i="3"/>
  <c r="F22" i="3"/>
  <c r="F7" i="3"/>
  <c r="F15" i="3"/>
  <c r="G3" i="3"/>
  <c r="C4" i="3"/>
  <c r="G4" i="3" s="1"/>
  <c r="A4" i="3"/>
  <c r="I3" i="1"/>
  <c r="H4" i="3"/>
  <c r="AN59" i="3"/>
  <c r="AP61" i="3"/>
  <c r="AP58" i="3"/>
  <c r="AN60" i="3"/>
  <c r="H3" i="3"/>
  <c r="AN57" i="3"/>
  <c r="AP56" i="3"/>
  <c r="AN58" i="3"/>
  <c r="AO59" i="3"/>
  <c r="J3" i="1"/>
  <c r="AN56" i="3"/>
  <c r="AP60" i="3"/>
  <c r="AP59" i="3"/>
  <c r="AP55" i="3"/>
  <c r="AN55" i="3"/>
  <c r="AP57" i="3"/>
  <c r="AN61" i="3"/>
  <c r="I65" i="1" l="1"/>
  <c r="I64" i="1"/>
  <c r="J65" i="1"/>
  <c r="J64" i="1"/>
  <c r="AO61" i="3"/>
  <c r="AZ18" i="1"/>
  <c r="AO57" i="3"/>
  <c r="AZ26" i="1"/>
  <c r="AZ25" i="1"/>
  <c r="AO58" i="3"/>
  <c r="AZ23" i="1"/>
  <c r="AZ19" i="1"/>
  <c r="BB20" i="1"/>
  <c r="BB19" i="1"/>
  <c r="AO56" i="3"/>
  <c r="BB25" i="1"/>
  <c r="BB18" i="1"/>
  <c r="AZ24" i="1"/>
  <c r="AZ21" i="1"/>
  <c r="AZ22" i="1"/>
  <c r="BB17" i="1"/>
  <c r="AZ20" i="1"/>
  <c r="BB22" i="1"/>
  <c r="AO55" i="3"/>
  <c r="BB26" i="1"/>
  <c r="AZ17" i="1"/>
  <c r="BB23" i="1"/>
  <c r="AO60" i="3"/>
  <c r="BB24" i="1"/>
  <c r="BB21" i="1"/>
  <c r="G64" i="3" l="1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C15" i="3"/>
  <c r="G15" i="3" s="1"/>
  <c r="A15" i="3"/>
  <c r="C14" i="3"/>
  <c r="G14" i="3" s="1"/>
  <c r="A14" i="3"/>
  <c r="C13" i="3"/>
  <c r="G13" i="3" s="1"/>
  <c r="A13" i="3"/>
  <c r="C12" i="3"/>
  <c r="G12" i="3" s="1"/>
  <c r="A12" i="3"/>
  <c r="C11" i="3"/>
  <c r="G11" i="3" s="1"/>
  <c r="A11" i="3"/>
  <c r="C10" i="3"/>
  <c r="G10" i="3" s="1"/>
  <c r="A10" i="3"/>
  <c r="C9" i="3"/>
  <c r="G9" i="3" s="1"/>
  <c r="A9" i="3"/>
  <c r="C8" i="3"/>
  <c r="G8" i="3" s="1"/>
  <c r="A8" i="3"/>
  <c r="C7" i="3"/>
  <c r="G7" i="3" s="1"/>
  <c r="A7" i="3"/>
  <c r="C6" i="3"/>
  <c r="G6" i="3" s="1"/>
  <c r="A6" i="3"/>
  <c r="C5" i="3"/>
  <c r="G5" i="3" s="1"/>
  <c r="A5" i="3"/>
  <c r="H57" i="3"/>
  <c r="H48" i="3"/>
  <c r="H31" i="3"/>
  <c r="H5" i="3"/>
  <c r="H44" i="3"/>
  <c r="H12" i="3"/>
  <c r="BA22" i="1"/>
  <c r="H49" i="3"/>
  <c r="H40" i="3"/>
  <c r="H13" i="3"/>
  <c r="H53" i="3"/>
  <c r="H36" i="3"/>
  <c r="H51" i="3"/>
  <c r="BA18" i="1"/>
  <c r="H41" i="3"/>
  <c r="H32" i="3"/>
  <c r="H9" i="3"/>
  <c r="H45" i="3"/>
  <c r="H28" i="3"/>
  <c r="H35" i="3"/>
  <c r="BA25" i="1"/>
  <c r="H33" i="3"/>
  <c r="H6" i="3"/>
  <c r="H62" i="3"/>
  <c r="H37" i="3"/>
  <c r="H59" i="3"/>
  <c r="H11" i="3"/>
  <c r="BA19" i="1"/>
  <c r="H58" i="3"/>
  <c r="H14" i="3"/>
  <c r="H63" i="3"/>
  <c r="H29" i="3"/>
  <c r="H43" i="3"/>
  <c r="BA21" i="1"/>
  <c r="BA23" i="1"/>
  <c r="H50" i="3"/>
  <c r="H55" i="3"/>
  <c r="H46" i="3"/>
  <c r="H15" i="3"/>
  <c r="BA26" i="1"/>
  <c r="H64" i="3"/>
  <c r="H47" i="3"/>
  <c r="H60" i="3"/>
  <c r="BA24" i="1"/>
  <c r="H34" i="3"/>
  <c r="H39" i="3"/>
  <c r="H52" i="3"/>
  <c r="BA17" i="1"/>
  <c r="H54" i="3"/>
  <c r="H10" i="3"/>
  <c r="H8" i="3"/>
  <c r="BA20" i="1"/>
  <c r="H42" i="3"/>
  <c r="H38" i="3"/>
  <c r="H7" i="3"/>
  <c r="H56" i="3"/>
  <c r="H30" i="3"/>
  <c r="H61" i="3"/>
  <c r="I28" i="1" l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27" i="1"/>
  <c r="C26" i="1"/>
  <c r="I26" i="1" s="1"/>
  <c r="C25" i="1"/>
  <c r="I25" i="1" s="1"/>
  <c r="C24" i="1"/>
  <c r="I24" i="1" s="1"/>
  <c r="C23" i="1"/>
  <c r="I23" i="1" s="1"/>
  <c r="C22" i="1"/>
  <c r="I22" i="1" s="1"/>
  <c r="C21" i="1"/>
  <c r="I21" i="1" s="1"/>
  <c r="C20" i="1"/>
  <c r="I20" i="1" s="1"/>
  <c r="C19" i="1"/>
  <c r="I19" i="1" s="1"/>
  <c r="C18" i="1"/>
  <c r="I18" i="1" s="1"/>
  <c r="C17" i="1"/>
  <c r="I17" i="1" s="1"/>
  <c r="C16" i="1"/>
  <c r="I16" i="1" s="1"/>
  <c r="C15" i="1"/>
  <c r="I15" i="1" s="1"/>
  <c r="C14" i="1"/>
  <c r="I14" i="1" s="1"/>
  <c r="C13" i="1"/>
  <c r="I13" i="1" s="1"/>
  <c r="C12" i="1"/>
  <c r="I12" i="1" s="1"/>
  <c r="C11" i="1"/>
  <c r="I11" i="1" s="1"/>
  <c r="C10" i="1"/>
  <c r="I10" i="1" s="1"/>
  <c r="C9" i="1"/>
  <c r="I9" i="1" s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J28" i="1"/>
  <c r="J36" i="1"/>
  <c r="J44" i="1"/>
  <c r="J52" i="1"/>
  <c r="J60" i="1"/>
  <c r="J29" i="1"/>
  <c r="J37" i="1"/>
  <c r="J45" i="1"/>
  <c r="J53" i="1"/>
  <c r="J61" i="1"/>
  <c r="J30" i="1"/>
  <c r="J38" i="1"/>
  <c r="J46" i="1"/>
  <c r="J54" i="1"/>
  <c r="J62" i="1"/>
  <c r="J31" i="1"/>
  <c r="J39" i="1"/>
  <c r="J47" i="1"/>
  <c r="J55" i="1"/>
  <c r="J63" i="1"/>
  <c r="J32" i="1"/>
  <c r="J40" i="1"/>
  <c r="J48" i="1"/>
  <c r="J56" i="1"/>
  <c r="J27" i="1"/>
  <c r="J33" i="1"/>
  <c r="J41" i="1"/>
  <c r="J49" i="1"/>
  <c r="J57" i="1"/>
  <c r="J34" i="1"/>
  <c r="J42" i="1"/>
  <c r="J50" i="1"/>
  <c r="J58" i="1"/>
  <c r="J35" i="1"/>
  <c r="J43" i="1"/>
  <c r="J51" i="1"/>
  <c r="J59" i="1"/>
  <c r="J9" i="1"/>
  <c r="J24" i="1"/>
  <c r="J16" i="1"/>
  <c r="J13" i="1"/>
  <c r="J25" i="1"/>
  <c r="J17" i="1"/>
  <c r="J10" i="1"/>
  <c r="J12" i="1"/>
  <c r="J11" i="1"/>
  <c r="J18" i="1"/>
  <c r="J23" i="1"/>
  <c r="J15" i="1"/>
  <c r="J22" i="1"/>
  <c r="J14" i="1"/>
  <c r="J21" i="1"/>
  <c r="J20" i="1"/>
  <c r="J19" i="1"/>
  <c r="J26" i="1"/>
  <c r="W17" i="1" l="1"/>
  <c r="AD3" i="3"/>
  <c r="AI3" i="3" s="1"/>
  <c r="AA3" i="1"/>
  <c r="AF3" i="1" s="1"/>
  <c r="O3" i="1" a="1"/>
  <c r="AQ59" i="3"/>
  <c r="V19" i="3"/>
  <c r="V17" i="3"/>
  <c r="AF3" i="3"/>
  <c r="AB3" i="1"/>
  <c r="AD4" i="3"/>
  <c r="AI4" i="3" s="1"/>
  <c r="AF4" i="3"/>
  <c r="V18" i="3"/>
  <c r="AE3" i="3"/>
  <c r="AQ60" i="3"/>
  <c r="AA4" i="1"/>
  <c r="AF4" i="1" s="1"/>
  <c r="AB4" i="1"/>
  <c r="C16" i="3" a="1"/>
  <c r="V33" i="3"/>
  <c r="AD5" i="3"/>
  <c r="AS61" i="3"/>
  <c r="AS58" i="3"/>
  <c r="AS60" i="3"/>
  <c r="AE5" i="3"/>
  <c r="AS55" i="3"/>
  <c r="AQ57" i="3"/>
  <c r="AQ58" i="3"/>
  <c r="AE4" i="3"/>
  <c r="AD6" i="3"/>
  <c r="AI6" i="3" s="1"/>
  <c r="AD7" i="3"/>
  <c r="AE6" i="3"/>
  <c r="AF7" i="3"/>
  <c r="AF6" i="3"/>
  <c r="AQ56" i="3"/>
  <c r="AQ55" i="3"/>
  <c r="AQ61" i="3"/>
  <c r="AA5" i="1"/>
  <c r="AF5" i="1" s="1"/>
  <c r="AS56" i="3"/>
  <c r="AS57" i="3"/>
  <c r="AS59" i="3"/>
  <c r="AD8" i="3"/>
  <c r="AI8" i="3" s="1"/>
  <c r="AI7" i="3"/>
  <c r="AE7" i="3"/>
  <c r="AB5" i="1"/>
  <c r="AA6" i="1"/>
  <c r="AF6" i="1" s="1"/>
  <c r="AE8" i="3"/>
  <c r="AD9" i="3"/>
  <c r="AF8" i="3"/>
  <c r="AA7" i="1"/>
  <c r="AF7" i="1" s="1"/>
  <c r="AB6" i="1"/>
  <c r="AE9" i="3"/>
  <c r="AF9" i="3"/>
  <c r="AI9" i="3"/>
  <c r="AD10" i="3"/>
  <c r="AA8" i="1"/>
  <c r="AF8" i="1" s="1"/>
  <c r="AB7" i="1"/>
  <c r="AF10" i="3"/>
  <c r="AI10" i="3"/>
  <c r="AD11" i="3"/>
  <c r="AE10" i="3"/>
  <c r="AA9" i="1"/>
  <c r="AF9" i="1" s="1"/>
  <c r="AB8" i="1"/>
  <c r="AE11" i="3"/>
  <c r="AF11" i="3"/>
  <c r="AI11" i="3"/>
  <c r="AD12" i="3"/>
  <c r="AB9" i="1"/>
  <c r="AA10" i="1"/>
  <c r="AF10" i="1" s="1"/>
  <c r="AD13" i="3"/>
  <c r="AE12" i="3"/>
  <c r="AF12" i="3"/>
  <c r="AI12" i="3"/>
  <c r="AB10" i="1"/>
  <c r="AA11" i="1"/>
  <c r="AF11" i="1" s="1"/>
  <c r="AE13" i="3"/>
  <c r="AF13" i="3"/>
  <c r="AI13" i="3"/>
  <c r="AD14" i="3"/>
  <c r="AB11" i="1"/>
  <c r="AA12" i="1"/>
  <c r="AF12" i="1" s="1"/>
  <c r="AD15" i="3"/>
  <c r="AF14" i="3"/>
  <c r="AE14" i="3"/>
  <c r="AI14" i="3"/>
  <c r="AB12" i="1"/>
  <c r="AA13" i="1"/>
  <c r="AF13" i="1" s="1"/>
  <c r="AF15" i="3"/>
  <c r="AE15" i="3"/>
  <c r="AI15" i="3"/>
  <c r="AD16" i="3"/>
  <c r="AB13" i="1"/>
  <c r="AA14" i="1"/>
  <c r="AF14" i="1" s="1"/>
  <c r="AE16" i="3"/>
  <c r="AD17" i="3"/>
  <c r="AI16" i="3"/>
  <c r="AF16" i="3"/>
  <c r="AA15" i="1"/>
  <c r="AF15" i="1" s="1"/>
  <c r="AB14" i="1"/>
  <c r="AD18" i="3"/>
  <c r="AF17" i="3"/>
  <c r="AE17" i="3"/>
  <c r="AI17" i="3"/>
  <c r="AB15" i="1"/>
  <c r="AA16" i="1"/>
  <c r="AF16" i="1" s="1"/>
  <c r="AF18" i="3"/>
  <c r="AI18" i="3"/>
  <c r="AD19" i="3"/>
  <c r="AE18" i="3"/>
  <c r="AB16" i="1"/>
  <c r="AA17" i="1"/>
  <c r="AF17" i="1" s="1"/>
  <c r="AD20" i="3"/>
  <c r="AF19" i="3"/>
  <c r="AI19" i="3"/>
  <c r="AE19" i="3"/>
  <c r="AA18" i="1"/>
  <c r="AF18" i="1" s="1"/>
  <c r="AB17" i="1"/>
  <c r="AD21" i="3"/>
  <c r="AI20" i="3"/>
  <c r="AF20" i="3"/>
  <c r="AE20" i="3"/>
  <c r="AA19" i="1"/>
  <c r="AF19" i="1" s="1"/>
  <c r="AB18" i="1"/>
  <c r="AD22" i="3"/>
  <c r="AF21" i="3"/>
  <c r="AI21" i="3"/>
  <c r="AE21" i="3"/>
  <c r="AB19" i="1"/>
  <c r="AA20" i="1"/>
  <c r="AF20" i="1" s="1"/>
  <c r="AI22" i="3"/>
  <c r="AD23" i="3"/>
  <c r="AF22" i="3"/>
  <c r="AE22" i="3"/>
  <c r="AB20" i="1"/>
  <c r="AA21" i="1"/>
  <c r="AF21" i="1" s="1"/>
  <c r="AF23" i="3"/>
  <c r="AD24" i="3"/>
  <c r="AE23" i="3"/>
  <c r="AI23" i="3"/>
  <c r="AA22" i="1"/>
  <c r="AF22" i="1" s="1"/>
  <c r="AB21" i="1"/>
  <c r="AI24" i="3"/>
  <c r="AE24" i="3"/>
  <c r="AD25" i="3"/>
  <c r="AF24" i="3"/>
  <c r="AB22" i="1"/>
  <c r="AA23" i="1"/>
  <c r="AF23" i="1" s="1"/>
  <c r="AE25" i="3"/>
  <c r="AF25" i="3"/>
  <c r="AD26" i="3"/>
  <c r="AI25" i="3"/>
  <c r="AB23" i="1"/>
  <c r="AA24" i="1"/>
  <c r="AF24" i="1" s="1"/>
  <c r="AD27" i="3"/>
  <c r="AI26" i="3"/>
  <c r="AE26" i="3"/>
  <c r="AF26" i="3"/>
  <c r="AB24" i="1"/>
  <c r="AA25" i="1"/>
  <c r="AF25" i="1" s="1"/>
  <c r="AD28" i="3"/>
  <c r="AI27" i="3"/>
  <c r="AF27" i="3"/>
  <c r="AE27" i="3"/>
  <c r="AB25" i="1"/>
  <c r="AA26" i="1"/>
  <c r="AF26" i="1" s="1"/>
  <c r="AE28" i="3"/>
  <c r="AI28" i="3"/>
  <c r="AD29" i="3"/>
  <c r="AF28" i="3"/>
  <c r="AA27" i="1"/>
  <c r="AF27" i="1" s="1"/>
  <c r="AB26" i="1"/>
  <c r="AI29" i="3"/>
  <c r="AD30" i="3"/>
  <c r="AF29" i="3"/>
  <c r="AE29" i="3"/>
  <c r="AA28" i="1"/>
  <c r="AF28" i="1" s="1"/>
  <c r="AB27" i="1"/>
  <c r="AF30" i="3"/>
  <c r="AE30" i="3"/>
  <c r="AD31" i="3"/>
  <c r="AI30" i="3"/>
  <c r="AA29" i="1"/>
  <c r="AF29" i="1" s="1"/>
  <c r="AB28" i="1"/>
  <c r="AI31" i="3"/>
  <c r="AE31" i="3"/>
  <c r="AF31" i="3"/>
  <c r="AD32" i="3"/>
  <c r="AA30" i="1"/>
  <c r="AF30" i="1" s="1"/>
  <c r="AB29" i="1"/>
  <c r="AD33" i="3"/>
  <c r="AF32" i="3"/>
  <c r="AI32" i="3"/>
  <c r="AE32" i="3"/>
  <c r="AB30" i="1"/>
  <c r="AA31" i="1"/>
  <c r="AF31" i="1" s="1"/>
  <c r="AI33" i="3"/>
  <c r="AD34" i="3"/>
  <c r="AF33" i="3"/>
  <c r="AE33" i="3"/>
  <c r="AA32" i="1"/>
  <c r="AF32" i="1" s="1"/>
  <c r="AB31" i="1"/>
  <c r="AI34" i="3"/>
  <c r="AE34" i="3"/>
  <c r="AF34" i="3"/>
  <c r="AD35" i="3"/>
  <c r="AA33" i="1"/>
  <c r="AF33" i="1" s="1"/>
  <c r="AB32" i="1"/>
  <c r="AE35" i="3"/>
  <c r="AD36" i="3"/>
  <c r="AF35" i="3"/>
  <c r="AI35" i="3"/>
  <c r="AA34" i="1"/>
  <c r="AF34" i="1" s="1"/>
  <c r="AB33" i="1"/>
  <c r="AE36" i="3"/>
  <c r="AD37" i="3"/>
  <c r="AI36" i="3"/>
  <c r="AF36" i="3"/>
  <c r="AA35" i="1"/>
  <c r="AF35" i="1" s="1"/>
  <c r="AB34" i="1"/>
  <c r="AE37" i="3"/>
  <c r="AI37" i="3"/>
  <c r="AF37" i="3"/>
  <c r="AD38" i="3"/>
  <c r="AB35" i="1"/>
  <c r="AA36" i="1"/>
  <c r="AF36" i="1" s="1"/>
  <c r="AE38" i="3"/>
  <c r="AI38" i="3"/>
  <c r="AD39" i="3"/>
  <c r="AF38" i="3"/>
  <c r="AA37" i="1"/>
  <c r="AF37" i="1" s="1"/>
  <c r="AB36" i="1"/>
  <c r="AF39" i="3"/>
  <c r="AE39" i="3"/>
  <c r="AI39" i="3"/>
  <c r="AD40" i="3"/>
  <c r="AA38" i="1"/>
  <c r="AF38" i="1" s="1"/>
  <c r="AB37" i="1"/>
  <c r="AD41" i="3"/>
  <c r="AE40" i="3"/>
  <c r="AI40" i="3"/>
  <c r="AF40" i="3"/>
  <c r="AB38" i="1"/>
  <c r="AA39" i="1"/>
  <c r="AF39" i="1" s="1"/>
  <c r="AI41" i="3"/>
  <c r="AF41" i="3"/>
  <c r="AD42" i="3"/>
  <c r="AE41" i="3"/>
  <c r="AA40" i="1"/>
  <c r="AF40" i="1" s="1"/>
  <c r="AB39" i="1"/>
  <c r="AE42" i="3"/>
  <c r="AI42" i="3"/>
  <c r="AD43" i="3"/>
  <c r="AF42" i="3"/>
  <c r="AB40" i="1"/>
  <c r="AA41" i="1"/>
  <c r="AF41" i="1" s="1"/>
  <c r="AD44" i="3"/>
  <c r="AE43" i="3"/>
  <c r="AF43" i="3"/>
  <c r="AI43" i="3"/>
  <c r="AA42" i="1"/>
  <c r="AF42" i="1" s="1"/>
  <c r="AB41" i="1"/>
  <c r="AI44" i="3"/>
  <c r="AD45" i="3"/>
  <c r="AE44" i="3"/>
  <c r="AF44" i="3"/>
  <c r="AB42" i="1"/>
  <c r="AA43" i="1"/>
  <c r="AF43" i="1" s="1"/>
  <c r="AI45" i="3"/>
  <c r="AD46" i="3"/>
  <c r="AF45" i="3"/>
  <c r="AE45" i="3"/>
  <c r="AA44" i="1"/>
  <c r="AF44" i="1" s="1"/>
  <c r="AB43" i="1"/>
  <c r="AF46" i="3"/>
  <c r="AD47" i="3"/>
  <c r="AI46" i="3"/>
  <c r="AE46" i="3"/>
  <c r="AB44" i="1"/>
  <c r="AA45" i="1"/>
  <c r="AF45" i="1" s="1"/>
  <c r="AD48" i="3"/>
  <c r="AE47" i="3"/>
  <c r="AF47" i="3"/>
  <c r="AI47" i="3"/>
  <c r="AA46" i="1"/>
  <c r="AF46" i="1" s="1"/>
  <c r="AB45" i="1"/>
  <c r="AF48" i="3"/>
  <c r="AI48" i="3"/>
  <c r="AE48" i="3"/>
  <c r="AD49" i="3"/>
  <c r="AB46" i="1"/>
  <c r="AA47" i="1"/>
  <c r="AF47" i="1" s="1"/>
  <c r="AE49" i="3"/>
  <c r="AD50" i="3"/>
  <c r="AF49" i="3"/>
  <c r="AI49" i="3"/>
  <c r="AB47" i="1"/>
  <c r="AA48" i="1"/>
  <c r="AF48" i="1" s="1"/>
  <c r="AD51" i="3"/>
  <c r="AI50" i="3"/>
  <c r="AF50" i="3"/>
  <c r="AE50" i="3"/>
  <c r="AA49" i="1"/>
  <c r="AF49" i="1" s="1"/>
  <c r="AB48" i="1"/>
  <c r="AI51" i="3"/>
  <c r="AD52" i="3"/>
  <c r="AF51" i="3"/>
  <c r="AE51" i="3"/>
  <c r="AA50" i="1"/>
  <c r="AF50" i="1" s="1"/>
  <c r="AB49" i="1"/>
  <c r="AF52" i="3"/>
  <c r="AE52" i="3"/>
  <c r="AD53" i="3"/>
  <c r="AI52" i="3"/>
  <c r="AB50" i="1"/>
  <c r="AA51" i="1"/>
  <c r="AF51" i="1" s="1"/>
  <c r="AD54" i="3"/>
  <c r="AE53" i="3"/>
  <c r="AF53" i="3"/>
  <c r="AI53" i="3"/>
  <c r="AA52" i="1"/>
  <c r="AF52" i="1" s="1"/>
  <c r="AB51" i="1"/>
  <c r="AE54" i="3"/>
  <c r="AD55" i="3"/>
  <c r="AI54" i="3"/>
  <c r="AF54" i="3"/>
  <c r="AA53" i="1"/>
  <c r="AF53" i="1" s="1"/>
  <c r="AB52" i="1"/>
  <c r="AF55" i="3"/>
  <c r="AI55" i="3"/>
  <c r="AD56" i="3"/>
  <c r="AE55" i="3"/>
  <c r="AB53" i="1"/>
  <c r="AA54" i="1"/>
  <c r="AF54" i="1" s="1"/>
  <c r="AD57" i="3"/>
  <c r="AI56" i="3"/>
  <c r="AE56" i="3"/>
  <c r="AF56" i="3"/>
  <c r="AA55" i="1"/>
  <c r="AF55" i="1" s="1"/>
  <c r="AB54" i="1"/>
  <c r="AD58" i="3"/>
  <c r="AF57" i="3"/>
  <c r="AI57" i="3"/>
  <c r="AE57" i="3"/>
  <c r="AA56" i="1"/>
  <c r="AF56" i="1" s="1"/>
  <c r="AB55" i="1"/>
  <c r="AI58" i="3"/>
  <c r="AD59" i="3"/>
  <c r="AE58" i="3"/>
  <c r="AF58" i="3"/>
  <c r="AA57" i="1"/>
  <c r="AF57" i="1" s="1"/>
  <c r="AB56" i="1"/>
  <c r="AF59" i="3"/>
  <c r="AD60" i="3"/>
  <c r="AI59" i="3"/>
  <c r="AE59" i="3"/>
  <c r="AA58" i="1"/>
  <c r="AF58" i="1" s="1"/>
  <c r="AB57" i="1"/>
  <c r="AI60" i="3"/>
  <c r="AE60" i="3"/>
  <c r="AD61" i="3"/>
  <c r="AF60" i="3"/>
  <c r="AA59" i="1"/>
  <c r="AF59" i="1" s="1"/>
  <c r="AB58" i="1"/>
  <c r="AE61" i="3"/>
  <c r="AD62" i="3"/>
  <c r="AF61" i="3"/>
  <c r="AI61" i="3"/>
  <c r="AA60" i="1"/>
  <c r="AF60" i="1" s="1"/>
  <c r="AB59" i="1"/>
  <c r="AF62" i="3"/>
  <c r="AI62" i="3"/>
  <c r="AD63" i="3"/>
  <c r="AE62" i="3"/>
  <c r="AB60" i="1"/>
  <c r="AA61" i="1"/>
  <c r="AF61" i="1" s="1"/>
  <c r="AF63" i="3"/>
  <c r="AE63" i="3"/>
  <c r="AD64" i="3"/>
  <c r="AI63" i="3"/>
  <c r="AA62" i="1"/>
  <c r="AF62" i="1" s="1"/>
  <c r="AB61" i="1"/>
  <c r="AE64" i="3"/>
  <c r="AF64" i="3"/>
  <c r="AD65" i="3"/>
  <c r="AI64" i="3"/>
  <c r="AB62" i="1"/>
  <c r="AA63" i="1"/>
  <c r="AF63" i="1" s="1"/>
  <c r="AI65" i="3"/>
  <c r="AE65" i="3"/>
  <c r="AF65" i="3"/>
  <c r="AD66" i="3"/>
  <c r="AB63" i="1"/>
  <c r="AA64" i="1"/>
  <c r="AF64" i="1" s="1"/>
  <c r="AE66" i="3"/>
  <c r="AF66" i="3"/>
  <c r="AI66" i="3"/>
  <c r="AD67" i="3"/>
  <c r="AB64" i="1"/>
  <c r="AA65" i="1"/>
  <c r="AF65" i="1" s="1"/>
  <c r="AD68" i="3"/>
  <c r="AE67" i="3"/>
  <c r="AF67" i="3"/>
  <c r="AI67" i="3"/>
  <c r="AA66" i="1"/>
  <c r="AF66" i="1" s="1"/>
  <c r="AB65" i="1"/>
  <c r="AD69" i="3"/>
  <c r="AE68" i="3"/>
  <c r="AI68" i="3"/>
  <c r="AF68" i="3"/>
  <c r="AA67" i="1"/>
  <c r="AF67" i="1" s="1"/>
  <c r="AB66" i="1"/>
  <c r="AD70" i="3"/>
  <c r="AI69" i="3"/>
  <c r="AF69" i="3"/>
  <c r="AE69" i="3"/>
  <c r="AB67" i="1"/>
  <c r="AA68" i="1"/>
  <c r="AF68" i="1" s="1"/>
  <c r="AE70" i="3"/>
  <c r="AF70" i="3"/>
  <c r="AD71" i="3"/>
  <c r="AI70" i="3"/>
  <c r="AA69" i="1"/>
  <c r="AF69" i="1" s="1"/>
  <c r="AB68" i="1"/>
  <c r="AF71" i="3"/>
  <c r="AD72" i="3"/>
  <c r="AE71" i="3"/>
  <c r="AI71" i="3"/>
  <c r="AA70" i="1"/>
  <c r="AF70" i="1" s="1"/>
  <c r="AB69" i="1"/>
  <c r="AI72" i="3"/>
  <c r="AD73" i="3"/>
  <c r="AE72" i="3"/>
  <c r="AF72" i="3"/>
  <c r="AB70" i="1"/>
  <c r="AA71" i="1"/>
  <c r="AF71" i="1" s="1"/>
  <c r="AI73" i="3"/>
  <c r="AF73" i="3"/>
  <c r="AD74" i="3"/>
  <c r="AE73" i="3"/>
  <c r="AB71" i="1"/>
  <c r="AA72" i="1"/>
  <c r="AF72" i="1" s="1"/>
  <c r="AE74" i="3"/>
  <c r="AD75" i="3"/>
  <c r="AI74" i="3"/>
  <c r="AF74" i="3"/>
  <c r="AB72" i="1"/>
  <c r="AA73" i="1"/>
  <c r="AF73" i="1" s="1"/>
  <c r="AE75" i="3"/>
  <c r="AI75" i="3"/>
  <c r="AF75" i="3"/>
  <c r="AD76" i="3"/>
  <c r="AA74" i="1"/>
  <c r="AF74" i="1" s="1"/>
  <c r="AB73" i="1"/>
  <c r="AI76" i="3"/>
  <c r="AE76" i="3"/>
  <c r="AD77" i="3"/>
  <c r="AF76" i="3"/>
  <c r="AA75" i="1"/>
  <c r="AF75" i="1" s="1"/>
  <c r="AB74" i="1"/>
  <c r="AI77" i="3"/>
  <c r="AF77" i="3"/>
  <c r="AD78" i="3"/>
  <c r="AE77" i="3"/>
  <c r="AA76" i="1"/>
  <c r="AF76" i="1" s="1"/>
  <c r="AB75" i="1"/>
  <c r="AF78" i="3"/>
  <c r="AE78" i="3"/>
  <c r="AD79" i="3"/>
  <c r="AI78" i="3"/>
  <c r="AB76" i="1"/>
  <c r="AA77" i="1"/>
  <c r="AF77" i="1" s="1"/>
  <c r="AE79" i="3"/>
  <c r="AD80" i="3"/>
  <c r="AF79" i="3"/>
  <c r="AI79" i="3"/>
  <c r="AB77" i="1"/>
  <c r="AA78" i="1"/>
  <c r="AF78" i="1" s="1"/>
  <c r="AD81" i="3"/>
  <c r="AF80" i="3"/>
  <c r="AI80" i="3"/>
  <c r="AE80" i="3"/>
  <c r="AB78" i="1"/>
  <c r="AA79" i="1"/>
  <c r="AF79" i="1" s="1"/>
  <c r="AE81" i="3"/>
  <c r="AD82" i="3"/>
  <c r="AF81" i="3"/>
  <c r="AI81" i="3"/>
  <c r="AB79" i="1"/>
  <c r="AA80" i="1"/>
  <c r="AF80" i="1" s="1"/>
  <c r="AE82" i="3"/>
  <c r="AD83" i="3"/>
  <c r="AF82" i="3"/>
  <c r="AI82" i="3"/>
  <c r="AB80" i="1"/>
  <c r="AA81" i="1"/>
  <c r="AF81" i="1" s="1"/>
  <c r="AI83" i="3"/>
  <c r="AD84" i="3"/>
  <c r="AF83" i="3"/>
  <c r="AE83" i="3"/>
  <c r="AB81" i="1"/>
  <c r="AA82" i="1"/>
  <c r="AF82" i="1" s="1"/>
  <c r="AD85" i="3"/>
  <c r="AE84" i="3"/>
  <c r="AF84" i="3"/>
  <c r="AI84" i="3"/>
  <c r="AB82" i="1"/>
  <c r="AA83" i="1"/>
  <c r="AF83" i="1" s="1"/>
  <c r="AE85" i="3"/>
  <c r="AD86" i="3"/>
  <c r="AF85" i="3"/>
  <c r="AI85" i="3"/>
  <c r="AB83" i="1"/>
  <c r="AA84" i="1"/>
  <c r="AF84" i="1" s="1"/>
  <c r="AI86" i="3"/>
  <c r="AD87" i="3"/>
  <c r="AE86" i="3"/>
  <c r="AF86" i="3"/>
  <c r="AA85" i="1"/>
  <c r="AF85" i="1" s="1"/>
  <c r="AB84" i="1"/>
  <c r="AF87" i="3"/>
  <c r="AD88" i="3"/>
  <c r="AI87" i="3"/>
  <c r="AE87" i="3"/>
  <c r="AA86" i="1"/>
  <c r="AF86" i="1" s="1"/>
  <c r="AB85" i="1"/>
  <c r="AD89" i="3"/>
  <c r="AI88" i="3"/>
  <c r="AE88" i="3"/>
  <c r="AF88" i="3"/>
  <c r="AA87" i="1"/>
  <c r="AF87" i="1" s="1"/>
  <c r="AB86" i="1"/>
  <c r="AI89" i="3"/>
  <c r="AF89" i="3"/>
  <c r="AD90" i="3"/>
  <c r="AE89" i="3"/>
  <c r="AB87" i="1"/>
  <c r="AA88" i="1"/>
  <c r="AF88" i="1" s="1"/>
  <c r="AD91" i="3"/>
  <c r="AE90" i="3"/>
  <c r="AI90" i="3"/>
  <c r="AF90" i="3"/>
  <c r="AB88" i="1"/>
  <c r="AA89" i="1"/>
  <c r="AF89" i="1" s="1"/>
  <c r="AD92" i="3"/>
  <c r="AF91" i="3"/>
  <c r="AI91" i="3"/>
  <c r="AE91" i="3"/>
  <c r="AB89" i="1"/>
  <c r="AA90" i="1"/>
  <c r="AF90" i="1" s="1"/>
  <c r="AI92" i="3"/>
  <c r="AE92" i="3"/>
  <c r="AD93" i="3"/>
  <c r="AF92" i="3"/>
  <c r="AB90" i="1"/>
  <c r="AA91" i="1"/>
  <c r="AF91" i="1" s="1"/>
  <c r="AD94" i="3"/>
  <c r="AI93" i="3"/>
  <c r="AF93" i="3"/>
  <c r="AE93" i="3"/>
  <c r="AA92" i="1"/>
  <c r="AF92" i="1" s="1"/>
  <c r="AB91" i="1"/>
  <c r="AI94" i="3"/>
  <c r="AF94" i="3"/>
  <c r="AD95" i="3"/>
  <c r="AE94" i="3"/>
  <c r="AA93" i="1"/>
  <c r="AF93" i="1" s="1"/>
  <c r="AB92" i="1"/>
  <c r="AD96" i="3"/>
  <c r="AF95" i="3"/>
  <c r="AE95" i="3"/>
  <c r="AI95" i="3"/>
  <c r="AB93" i="1"/>
  <c r="AA94" i="1"/>
  <c r="AF94" i="1" s="1"/>
  <c r="AI96" i="3"/>
  <c r="AF96" i="3"/>
  <c r="AE96" i="3"/>
  <c r="AD97" i="3"/>
  <c r="AB94" i="1"/>
  <c r="AA95" i="1"/>
  <c r="AF95" i="1" s="1"/>
  <c r="AE97" i="3"/>
  <c r="AI97" i="3"/>
  <c r="AF97" i="3"/>
  <c r="AD98" i="3"/>
  <c r="AB95" i="1"/>
  <c r="AA96" i="1"/>
  <c r="AF96" i="1" s="1"/>
  <c r="AD99" i="3"/>
  <c r="AF98" i="3"/>
  <c r="AE98" i="3"/>
  <c r="AI98" i="3"/>
  <c r="AA97" i="1"/>
  <c r="AF97" i="1" s="1"/>
  <c r="AB96" i="1"/>
  <c r="AD100" i="3"/>
  <c r="AE99" i="3"/>
  <c r="AF99" i="3"/>
  <c r="AI99" i="3"/>
  <c r="AB97" i="1"/>
  <c r="AA98" i="1"/>
  <c r="AF98" i="1" s="1"/>
  <c r="AI100" i="3"/>
  <c r="AD101" i="3"/>
  <c r="AE100" i="3"/>
  <c r="AF100" i="3"/>
  <c r="AB98" i="1"/>
  <c r="AA99" i="1"/>
  <c r="AF99" i="1" s="1"/>
  <c r="AD102" i="3"/>
  <c r="AI101" i="3"/>
  <c r="AF101" i="3"/>
  <c r="AE101" i="3"/>
  <c r="AB99" i="1"/>
  <c r="AA100" i="1"/>
  <c r="AF100" i="1" s="1"/>
  <c r="AI102" i="3"/>
  <c r="AD103" i="3"/>
  <c r="AE102" i="3"/>
  <c r="AF102" i="3"/>
  <c r="AB100" i="1"/>
  <c r="AA101" i="1"/>
  <c r="AF101" i="1" s="1"/>
  <c r="AF103" i="3"/>
  <c r="AE103" i="3"/>
  <c r="AD104" i="3"/>
  <c r="AI103" i="3"/>
  <c r="AA102" i="1"/>
  <c r="AF102" i="1" s="1"/>
  <c r="AB101" i="1"/>
  <c r="AD105" i="3"/>
  <c r="AE104" i="3"/>
  <c r="AF104" i="3"/>
  <c r="AI104" i="3"/>
  <c r="AA103" i="1"/>
  <c r="AF103" i="1" s="1"/>
  <c r="AB102" i="1"/>
  <c r="AE105" i="3"/>
  <c r="AF105" i="3"/>
  <c r="AI105" i="3"/>
  <c r="AD106" i="3"/>
  <c r="AA104" i="1"/>
  <c r="AF104" i="1" s="1"/>
  <c r="AB103" i="1"/>
  <c r="AI106" i="3"/>
  <c r="AE106" i="3"/>
  <c r="AD107" i="3"/>
  <c r="AF106" i="3"/>
  <c r="AA105" i="1"/>
  <c r="AF105" i="1" s="1"/>
  <c r="AB104" i="1"/>
  <c r="AD108" i="3"/>
  <c r="AF107" i="3"/>
  <c r="AE107" i="3"/>
  <c r="AI107" i="3"/>
  <c r="AB105" i="1"/>
  <c r="AA106" i="1"/>
  <c r="AF106" i="1" s="1"/>
  <c r="AI108" i="3"/>
  <c r="AD109" i="3"/>
  <c r="AE108" i="3"/>
  <c r="AF108" i="3"/>
  <c r="AB106" i="1"/>
  <c r="AA107" i="1"/>
  <c r="AF107" i="1" s="1"/>
  <c r="AE109" i="3"/>
  <c r="AI109" i="3"/>
  <c r="AF109" i="3"/>
  <c r="AD110" i="3"/>
  <c r="AA108" i="1"/>
  <c r="AF108" i="1" s="1"/>
  <c r="AB107" i="1"/>
  <c r="AE110" i="3"/>
  <c r="AF110" i="3"/>
  <c r="AD111" i="3"/>
  <c r="AI110" i="3"/>
  <c r="AB108" i="1"/>
  <c r="AA109" i="1"/>
  <c r="AF109" i="1" s="1"/>
  <c r="AE111" i="3"/>
  <c r="AD112" i="3"/>
  <c r="AF111" i="3"/>
  <c r="AI111" i="3"/>
  <c r="AB109" i="1"/>
  <c r="AA110" i="1"/>
  <c r="AF110" i="1" s="1"/>
  <c r="AI112" i="3"/>
  <c r="AF112" i="3"/>
  <c r="AE112" i="3"/>
  <c r="AD113" i="3"/>
  <c r="AB110" i="1"/>
  <c r="AA111" i="1"/>
  <c r="AF111" i="1" s="1"/>
  <c r="AE113" i="3"/>
  <c r="AI113" i="3"/>
  <c r="AF113" i="3"/>
  <c r="AD114" i="3"/>
  <c r="AA112" i="1"/>
  <c r="AF112" i="1" s="1"/>
  <c r="AB111" i="1"/>
  <c r="AI114" i="3"/>
  <c r="AE114" i="3"/>
  <c r="AF114" i="3"/>
  <c r="AD115" i="3"/>
  <c r="AA113" i="1"/>
  <c r="AF113" i="1" s="1"/>
  <c r="AB112" i="1"/>
  <c r="AI115" i="3"/>
  <c r="AD116" i="3"/>
  <c r="AF115" i="3"/>
  <c r="AE115" i="3"/>
  <c r="AB113" i="1"/>
  <c r="AA114" i="1"/>
  <c r="AF114" i="1" s="1"/>
  <c r="AI116" i="3"/>
  <c r="AF116" i="3"/>
  <c r="AE116" i="3"/>
  <c r="AD117" i="3"/>
  <c r="AA115" i="1"/>
  <c r="AF115" i="1" s="1"/>
  <c r="AB114" i="1"/>
  <c r="AI117" i="3"/>
  <c r="AE117" i="3"/>
  <c r="AF117" i="3"/>
  <c r="AD118" i="3"/>
  <c r="AB115" i="1"/>
  <c r="AA116" i="1"/>
  <c r="AF116" i="1" s="1"/>
  <c r="AI118" i="3"/>
  <c r="AD119" i="3"/>
  <c r="AE118" i="3"/>
  <c r="AF118" i="3"/>
  <c r="AA117" i="1"/>
  <c r="AF117" i="1" s="1"/>
  <c r="AB116" i="1"/>
  <c r="AF119" i="3"/>
  <c r="AD120" i="3"/>
  <c r="AE119" i="3"/>
  <c r="AI119" i="3"/>
  <c r="AB117" i="1"/>
  <c r="AA118" i="1"/>
  <c r="AF118" i="1" s="1"/>
  <c r="AF120" i="3"/>
  <c r="AI120" i="3"/>
  <c r="AE120" i="3"/>
  <c r="AD121" i="3"/>
  <c r="AA119" i="1"/>
  <c r="AF119" i="1" s="1"/>
  <c r="AB118" i="1"/>
  <c r="AE121" i="3"/>
  <c r="AF121" i="3"/>
  <c r="AI121" i="3"/>
  <c r="AD122" i="3"/>
  <c r="AA120" i="1"/>
  <c r="AF120" i="1" s="1"/>
  <c r="AB119" i="1"/>
  <c r="AE122" i="3"/>
  <c r="AD123" i="3"/>
  <c r="AI122" i="3"/>
  <c r="AF122" i="3"/>
  <c r="AA121" i="1"/>
  <c r="AF121" i="1" s="1"/>
  <c r="AB120" i="1"/>
  <c r="AI123" i="3"/>
  <c r="AE123" i="3"/>
  <c r="AF123" i="3"/>
  <c r="AD124" i="3"/>
  <c r="AA122" i="1"/>
  <c r="AF122" i="1" s="1"/>
  <c r="AB121" i="1"/>
  <c r="AE124" i="3"/>
  <c r="AD125" i="3"/>
  <c r="AI124" i="3"/>
  <c r="AF124" i="3"/>
  <c r="AA123" i="1"/>
  <c r="AF123" i="1" s="1"/>
  <c r="AB122" i="1"/>
  <c r="AE125" i="3"/>
  <c r="AD126" i="3"/>
  <c r="AF125" i="3"/>
  <c r="AI125" i="3"/>
  <c r="AB123" i="1"/>
  <c r="AA124" i="1"/>
  <c r="AF124" i="1" s="1"/>
  <c r="AD127" i="3"/>
  <c r="AF126" i="3"/>
  <c r="AE126" i="3"/>
  <c r="AI126" i="3"/>
  <c r="AA125" i="1"/>
  <c r="AF125" i="1" s="1"/>
  <c r="AB124" i="1"/>
  <c r="AD128" i="3"/>
  <c r="AI127" i="3"/>
  <c r="AF127" i="3"/>
  <c r="AE127" i="3"/>
  <c r="AB125" i="1"/>
  <c r="AA126" i="1"/>
  <c r="AF126" i="1" s="1"/>
  <c r="AE128" i="3"/>
  <c r="AF128" i="3"/>
  <c r="AD129" i="3"/>
  <c r="AI128" i="3"/>
  <c r="AA127" i="1"/>
  <c r="AF127" i="1" s="1"/>
  <c r="AB126" i="1"/>
  <c r="AF129" i="3"/>
  <c r="AI129" i="3"/>
  <c r="AD130" i="3"/>
  <c r="AE129" i="3"/>
  <c r="AB127" i="1"/>
  <c r="AA128" i="1"/>
  <c r="AF128" i="1" s="1"/>
  <c r="AI130" i="3"/>
  <c r="AD131" i="3"/>
  <c r="AF130" i="3"/>
  <c r="AE130" i="3"/>
  <c r="AA129" i="1"/>
  <c r="AF129" i="1" s="1"/>
  <c r="AB128" i="1"/>
  <c r="AD132" i="3"/>
  <c r="AI131" i="3"/>
  <c r="AF131" i="3"/>
  <c r="AE131" i="3"/>
  <c r="AA130" i="1"/>
  <c r="AF130" i="1" s="1"/>
  <c r="AB129" i="1"/>
  <c r="AF132" i="3"/>
  <c r="AD133" i="3"/>
  <c r="AE132" i="3"/>
  <c r="AI132" i="3"/>
  <c r="AB130" i="1"/>
  <c r="AA131" i="1"/>
  <c r="AF131" i="1" s="1"/>
  <c r="AE133" i="3"/>
  <c r="AD134" i="3"/>
  <c r="AF133" i="3"/>
  <c r="AI133" i="3"/>
  <c r="AB131" i="1"/>
  <c r="AA132" i="1"/>
  <c r="AF132" i="1" s="1"/>
  <c r="AI134" i="3"/>
  <c r="AF134" i="3"/>
  <c r="AD135" i="3"/>
  <c r="AE134" i="3"/>
  <c r="AA133" i="1"/>
  <c r="AF133" i="1" s="1"/>
  <c r="AB132" i="1"/>
  <c r="AF135" i="3"/>
  <c r="AE135" i="3"/>
  <c r="AD136" i="3"/>
  <c r="AI135" i="3"/>
  <c r="AA134" i="1"/>
  <c r="AF134" i="1" s="1"/>
  <c r="AB133" i="1"/>
  <c r="AD137" i="3"/>
  <c r="AE136" i="3"/>
  <c r="AI136" i="3"/>
  <c r="AF136" i="3"/>
  <c r="AB134" i="1"/>
  <c r="AA135" i="1"/>
  <c r="AF135" i="1" s="1"/>
  <c r="AD138" i="3"/>
  <c r="AF137" i="3"/>
  <c r="AI137" i="3"/>
  <c r="AE137" i="3"/>
  <c r="AA136" i="1"/>
  <c r="AF136" i="1" s="1"/>
  <c r="AB135" i="1"/>
  <c r="AE138" i="3"/>
  <c r="AI138" i="3"/>
  <c r="AD139" i="3"/>
  <c r="AF138" i="3"/>
  <c r="AA137" i="1"/>
  <c r="AF137" i="1" s="1"/>
  <c r="AB136" i="1"/>
  <c r="AD140" i="3"/>
  <c r="AI139" i="3"/>
  <c r="AF139" i="3"/>
  <c r="AE139" i="3"/>
  <c r="AB137" i="1"/>
  <c r="AA138" i="1"/>
  <c r="AF138" i="1" s="1"/>
  <c r="AE140" i="3"/>
  <c r="AI140" i="3"/>
  <c r="AD141" i="3"/>
  <c r="AF140" i="3"/>
  <c r="AA139" i="1"/>
  <c r="AF139" i="1" s="1"/>
  <c r="AB138" i="1"/>
  <c r="AF141" i="3"/>
  <c r="AE141" i="3"/>
  <c r="AI141" i="3"/>
  <c r="AD142" i="3"/>
  <c r="AB139" i="1"/>
  <c r="AA140" i="1"/>
  <c r="AF140" i="1" s="1"/>
  <c r="AI142" i="3"/>
  <c r="AF142" i="3"/>
  <c r="AD143" i="3"/>
  <c r="AE142" i="3"/>
  <c r="AA141" i="1"/>
  <c r="AF141" i="1" s="1"/>
  <c r="AB140" i="1"/>
  <c r="AI143" i="3"/>
  <c r="AD144" i="3"/>
  <c r="AF143" i="3"/>
  <c r="AE143" i="3"/>
  <c r="AB141" i="1"/>
  <c r="AA142" i="1"/>
  <c r="AF142" i="1" s="1"/>
  <c r="AF144" i="3"/>
  <c r="AE144" i="3"/>
  <c r="AD145" i="3"/>
  <c r="AI144" i="3"/>
  <c r="AB142" i="1"/>
  <c r="AA143" i="1"/>
  <c r="AF143" i="1" s="1"/>
  <c r="AE145" i="3"/>
  <c r="AI145" i="3"/>
  <c r="AF145" i="3"/>
  <c r="AD146" i="3"/>
  <c r="AA144" i="1"/>
  <c r="AF144" i="1" s="1"/>
  <c r="AB143" i="1"/>
  <c r="AD147" i="3"/>
  <c r="AI146" i="3"/>
  <c r="AF146" i="3"/>
  <c r="AE146" i="3"/>
  <c r="AB144" i="1"/>
  <c r="AA145" i="1"/>
  <c r="AF145" i="1" s="1"/>
  <c r="AE147" i="3"/>
  <c r="AD148" i="3"/>
  <c r="AF147" i="3"/>
  <c r="AI147" i="3"/>
  <c r="AB145" i="1"/>
  <c r="AA146" i="1"/>
  <c r="AF146" i="1" s="1"/>
  <c r="AE148" i="3"/>
  <c r="AI148" i="3"/>
  <c r="AD149" i="3"/>
  <c r="AF148" i="3"/>
  <c r="AB146" i="1"/>
  <c r="AA147" i="1"/>
  <c r="AF147" i="1" s="1"/>
  <c r="AE149" i="3"/>
  <c r="AD150" i="3"/>
  <c r="AF149" i="3"/>
  <c r="AI149" i="3"/>
  <c r="AA148" i="1"/>
  <c r="AF148" i="1" s="1"/>
  <c r="AB147" i="1"/>
  <c r="AD151" i="3"/>
  <c r="AF150" i="3"/>
  <c r="AI150" i="3"/>
  <c r="AE150" i="3"/>
  <c r="AB148" i="1"/>
  <c r="AA149" i="1"/>
  <c r="AF149" i="1" s="1"/>
  <c r="AF151" i="3"/>
  <c r="AE151" i="3"/>
  <c r="AI151" i="3"/>
  <c r="AD152" i="3"/>
  <c r="AA150" i="1"/>
  <c r="AF150" i="1" s="1"/>
  <c r="AB149" i="1"/>
  <c r="AE152" i="3"/>
  <c r="AD153" i="3"/>
  <c r="AI152" i="3"/>
  <c r="AF152" i="3"/>
  <c r="AB150" i="1"/>
  <c r="AA151" i="1"/>
  <c r="AF151" i="1" s="1"/>
  <c r="AF153" i="3"/>
  <c r="AI153" i="3"/>
  <c r="AE153" i="3"/>
  <c r="AD154" i="3"/>
  <c r="AA152" i="1"/>
  <c r="AF152" i="1" s="1"/>
  <c r="AB151" i="1"/>
  <c r="AE154" i="3"/>
  <c r="AI154" i="3"/>
  <c r="AD155" i="3"/>
  <c r="AF154" i="3"/>
  <c r="AB152" i="1"/>
  <c r="AA153" i="1"/>
  <c r="AF153" i="1" s="1"/>
  <c r="AD156" i="3"/>
  <c r="AE155" i="3"/>
  <c r="AF155" i="3"/>
  <c r="AI155" i="3"/>
  <c r="AA154" i="1"/>
  <c r="AF154" i="1" s="1"/>
  <c r="AB153" i="1"/>
  <c r="AE156" i="3"/>
  <c r="AI156" i="3"/>
  <c r="AD157" i="3"/>
  <c r="AF156" i="3"/>
  <c r="AB154" i="1"/>
  <c r="AA155" i="1"/>
  <c r="AF155" i="1" s="1"/>
  <c r="AE157" i="3"/>
  <c r="AI157" i="3"/>
  <c r="AF157" i="3"/>
  <c r="AD158" i="3"/>
  <c r="AB155" i="1"/>
  <c r="AA156" i="1"/>
  <c r="AF156" i="1" s="1"/>
  <c r="AI158" i="3"/>
  <c r="AF158" i="3"/>
  <c r="AE158" i="3"/>
  <c r="AD159" i="3"/>
  <c r="AA157" i="1"/>
  <c r="AF157" i="1" s="1"/>
  <c r="AB156" i="1"/>
  <c r="AE159" i="3"/>
  <c r="AF159" i="3"/>
  <c r="AD160" i="3"/>
  <c r="AI159" i="3"/>
  <c r="AA158" i="1"/>
  <c r="AF158" i="1" s="1"/>
  <c r="AB157" i="1"/>
  <c r="AI160" i="3"/>
  <c r="AF160" i="3"/>
  <c r="AD161" i="3"/>
  <c r="AE160" i="3"/>
  <c r="AB158" i="1"/>
  <c r="AA159" i="1"/>
  <c r="AF159" i="1" s="1"/>
  <c r="AI161" i="3"/>
  <c r="AD162" i="3"/>
  <c r="AF161" i="3"/>
  <c r="AE161" i="3"/>
  <c r="AB159" i="1"/>
  <c r="AA160" i="1"/>
  <c r="AF160" i="1" s="1"/>
  <c r="AD163" i="3"/>
  <c r="AF162" i="3"/>
  <c r="AE162" i="3"/>
  <c r="AI162" i="3"/>
  <c r="AB160" i="1"/>
  <c r="AA161" i="1"/>
  <c r="AF161" i="1" s="1"/>
  <c r="AE163" i="3"/>
  <c r="AI163" i="3"/>
  <c r="AF163" i="3"/>
  <c r="AD164" i="3"/>
  <c r="AB161" i="1"/>
  <c r="AA162" i="1"/>
  <c r="AF162" i="1" s="1"/>
  <c r="AF164" i="3"/>
  <c r="AD165" i="3"/>
  <c r="AI164" i="3"/>
  <c r="AE164" i="3"/>
  <c r="AA163" i="1"/>
  <c r="AF163" i="1" s="1"/>
  <c r="AB162" i="1"/>
  <c r="AD166" i="3"/>
  <c r="AI165" i="3"/>
  <c r="AF165" i="3"/>
  <c r="AE165" i="3"/>
  <c r="AB163" i="1"/>
  <c r="AA164" i="1"/>
  <c r="AF164" i="1" s="1"/>
  <c r="AD167" i="3"/>
  <c r="AE166" i="3"/>
  <c r="AI166" i="3"/>
  <c r="AF166" i="3"/>
  <c r="AA165" i="1"/>
  <c r="AF165" i="1" s="1"/>
  <c r="AB164" i="1"/>
  <c r="AF167" i="3"/>
  <c r="AI167" i="3"/>
  <c r="AD168" i="3"/>
  <c r="AE167" i="3"/>
  <c r="AA166" i="1"/>
  <c r="AF166" i="1" s="1"/>
  <c r="AB165" i="1"/>
  <c r="AD169" i="3"/>
  <c r="AF168" i="3"/>
  <c r="AE168" i="3"/>
  <c r="AI168" i="3"/>
  <c r="AB166" i="1"/>
  <c r="AA167" i="1"/>
  <c r="AF167" i="1" s="1"/>
  <c r="AE169" i="3"/>
  <c r="AF169" i="3"/>
  <c r="AD170" i="3"/>
  <c r="AI169" i="3"/>
  <c r="AB167" i="1"/>
  <c r="AA168" i="1"/>
  <c r="AF168" i="1" s="1"/>
  <c r="AD171" i="3"/>
  <c r="AI170" i="3"/>
  <c r="AE170" i="3"/>
  <c r="AF170" i="3"/>
  <c r="AB168" i="1"/>
  <c r="AA169" i="1"/>
  <c r="AF169" i="1" s="1"/>
  <c r="AI171" i="3"/>
  <c r="AF171" i="3"/>
  <c r="AD172" i="3"/>
  <c r="AE171" i="3"/>
  <c r="AB169" i="1"/>
  <c r="AA170" i="1"/>
  <c r="AF170" i="1" s="1"/>
  <c r="AI172" i="3"/>
  <c r="AE172" i="3"/>
  <c r="AD173" i="3"/>
  <c r="AF172" i="3"/>
  <c r="AB170" i="1"/>
  <c r="AA171" i="1"/>
  <c r="AF171" i="1" s="1"/>
  <c r="AE173" i="3"/>
  <c r="AF173" i="3"/>
  <c r="AI173" i="3"/>
  <c r="AD174" i="3"/>
  <c r="AA172" i="1"/>
  <c r="AF172" i="1" s="1"/>
  <c r="AB171" i="1"/>
  <c r="AI174" i="3"/>
  <c r="AF174" i="3"/>
  <c r="AD175" i="3"/>
  <c r="AE174" i="3"/>
  <c r="AB172" i="1"/>
  <c r="AA173" i="1"/>
  <c r="AF173" i="1" s="1"/>
  <c r="AI175" i="3"/>
  <c r="AE175" i="3"/>
  <c r="AF175" i="3"/>
  <c r="AD176" i="3"/>
  <c r="AA174" i="1"/>
  <c r="AF174" i="1" s="1"/>
  <c r="AB173" i="1"/>
  <c r="AE176" i="3"/>
  <c r="AD177" i="3"/>
  <c r="AF176" i="3"/>
  <c r="AI176" i="3"/>
  <c r="AB174" i="1"/>
  <c r="AA175" i="1"/>
  <c r="AF175" i="1" s="1"/>
  <c r="AE177" i="3"/>
  <c r="AF177" i="3"/>
  <c r="AD178" i="3"/>
  <c r="AI177" i="3"/>
  <c r="AA176" i="1"/>
  <c r="AF176" i="1" s="1"/>
  <c r="AB175" i="1"/>
  <c r="AD179" i="3"/>
  <c r="AE178" i="3"/>
  <c r="AF178" i="3"/>
  <c r="AI178" i="3"/>
  <c r="AB176" i="1"/>
  <c r="AA177" i="1"/>
  <c r="AF177" i="1" s="1"/>
  <c r="AD180" i="3"/>
  <c r="AI179" i="3"/>
  <c r="AF179" i="3"/>
  <c r="AE179" i="3"/>
  <c r="AB177" i="1"/>
  <c r="AA178" i="1"/>
  <c r="AF178" i="1" s="1"/>
  <c r="AF180" i="3"/>
  <c r="AE180" i="3"/>
  <c r="AD181" i="3"/>
  <c r="AI180" i="3"/>
  <c r="AB178" i="1"/>
  <c r="AA179" i="1"/>
  <c r="AF179" i="1" s="1"/>
  <c r="AD182" i="3"/>
  <c r="AI181" i="3"/>
  <c r="AF181" i="3"/>
  <c r="AE181" i="3"/>
  <c r="AA180" i="1"/>
  <c r="AF180" i="1" s="1"/>
  <c r="AB179" i="1"/>
  <c r="AF182" i="3"/>
  <c r="AE182" i="3"/>
  <c r="AD183" i="3"/>
  <c r="AI182" i="3"/>
  <c r="AB180" i="1"/>
  <c r="AA181" i="1"/>
  <c r="AF181" i="1" s="1"/>
  <c r="AD184" i="3"/>
  <c r="AF183" i="3"/>
  <c r="AE183" i="3"/>
  <c r="AI183" i="3"/>
  <c r="AB181" i="1"/>
  <c r="AA182" i="1"/>
  <c r="AF182" i="1" s="1"/>
  <c r="AI184" i="3"/>
  <c r="AD185" i="3"/>
  <c r="AE184" i="3"/>
  <c r="AF184" i="3"/>
  <c r="AA183" i="1"/>
  <c r="AF183" i="1" s="1"/>
  <c r="AB182" i="1"/>
  <c r="AF185" i="3"/>
  <c r="AI185" i="3"/>
  <c r="AE185" i="3"/>
  <c r="AD186" i="3"/>
  <c r="AA184" i="1"/>
  <c r="AF184" i="1" s="1"/>
  <c r="AB183" i="1"/>
  <c r="AE186" i="3"/>
  <c r="AD187" i="3"/>
  <c r="AI186" i="3"/>
  <c r="AF186" i="3"/>
  <c r="AB184" i="1"/>
  <c r="AA185" i="1"/>
  <c r="AF185" i="1" s="1"/>
  <c r="AE187" i="3"/>
  <c r="AI187" i="3"/>
  <c r="AF187" i="3"/>
  <c r="AD188" i="3"/>
  <c r="AA186" i="1"/>
  <c r="AF186" i="1" s="1"/>
  <c r="AB185" i="1"/>
  <c r="AE188" i="3"/>
  <c r="AD189" i="3"/>
  <c r="AI188" i="3"/>
  <c r="AF188" i="3"/>
  <c r="AA187" i="1"/>
  <c r="AF187" i="1" s="1"/>
  <c r="AB186" i="1"/>
  <c r="AD190" i="3"/>
  <c r="AI189" i="3"/>
  <c r="AF189" i="3"/>
  <c r="AE189" i="3"/>
  <c r="AB187" i="1"/>
  <c r="AA188" i="1"/>
  <c r="AF188" i="1" s="1"/>
  <c r="AF190" i="3"/>
  <c r="AD191" i="3"/>
  <c r="AI190" i="3"/>
  <c r="AE190" i="3"/>
  <c r="AA189" i="1"/>
  <c r="AF189" i="1" s="1"/>
  <c r="AB188" i="1"/>
  <c r="AD192" i="3"/>
  <c r="AE191" i="3"/>
  <c r="AF191" i="3"/>
  <c r="AI191" i="3"/>
  <c r="AB189" i="1"/>
  <c r="AA190" i="1"/>
  <c r="AF190" i="1" s="1"/>
  <c r="AD193" i="3"/>
  <c r="AE192" i="3"/>
  <c r="AF192" i="3"/>
  <c r="AI192" i="3"/>
  <c r="AA191" i="1"/>
  <c r="AF191" i="1" s="1"/>
  <c r="AB190" i="1"/>
  <c r="AF193" i="3"/>
  <c r="AI193" i="3"/>
  <c r="AD194" i="3"/>
  <c r="AE193" i="3"/>
  <c r="AA192" i="1"/>
  <c r="AF192" i="1" s="1"/>
  <c r="AB191" i="1"/>
  <c r="AE194" i="3"/>
  <c r="AI194" i="3"/>
  <c r="AF194" i="3"/>
  <c r="AD195" i="3"/>
  <c r="AA193" i="1"/>
  <c r="AF193" i="1" s="1"/>
  <c r="AB192" i="1"/>
  <c r="AD196" i="3"/>
  <c r="AI195" i="3"/>
  <c r="AF195" i="3"/>
  <c r="AE195" i="3"/>
  <c r="AA194" i="1"/>
  <c r="AF194" i="1" s="1"/>
  <c r="AB193" i="1"/>
  <c r="AI196" i="3"/>
  <c r="AE196" i="3"/>
  <c r="AD197" i="3"/>
  <c r="AF196" i="3"/>
  <c r="AA195" i="1"/>
  <c r="AF195" i="1" s="1"/>
  <c r="AB194" i="1"/>
  <c r="AI197" i="3"/>
  <c r="AE197" i="3"/>
  <c r="AF197" i="3"/>
  <c r="AD198" i="3"/>
  <c r="AB195" i="1"/>
  <c r="AA196" i="1"/>
  <c r="AF196" i="1" s="1"/>
  <c r="AI198" i="3"/>
  <c r="AF198" i="3"/>
  <c r="AD199" i="3"/>
  <c r="AE198" i="3"/>
  <c r="AA197" i="1"/>
  <c r="AF197" i="1" s="1"/>
  <c r="AB196" i="1"/>
  <c r="AD200" i="3"/>
  <c r="AF199" i="3"/>
  <c r="AI199" i="3"/>
  <c r="AE199" i="3"/>
  <c r="AA198" i="1"/>
  <c r="AF198" i="1" s="1"/>
  <c r="AB197" i="1"/>
  <c r="AE200" i="3"/>
  <c r="AD201" i="3"/>
  <c r="AI200" i="3"/>
  <c r="AF200" i="3"/>
  <c r="AA199" i="1"/>
  <c r="AF199" i="1" s="1"/>
  <c r="AB198" i="1"/>
  <c r="AD202" i="3"/>
  <c r="AF201" i="3"/>
  <c r="AE201" i="3"/>
  <c r="AI201" i="3"/>
  <c r="AA200" i="1"/>
  <c r="AF200" i="1" s="1"/>
  <c r="AB199" i="1"/>
  <c r="AE202" i="3"/>
  <c r="AD203" i="3"/>
  <c r="AI202" i="3"/>
  <c r="AF202" i="3"/>
  <c r="AA201" i="1"/>
  <c r="AF201" i="1" s="1"/>
  <c r="AB200" i="1"/>
  <c r="AE203" i="3"/>
  <c r="AF203" i="3"/>
  <c r="AI203" i="3"/>
  <c r="AD204" i="3"/>
  <c r="AA202" i="1"/>
  <c r="AF202" i="1" s="1"/>
  <c r="AB201" i="1"/>
  <c r="AE204" i="3"/>
  <c r="AD205" i="3"/>
  <c r="AI204" i="3"/>
  <c r="AF204" i="3"/>
  <c r="AB202" i="1"/>
  <c r="AA203" i="1"/>
  <c r="AF203" i="1" s="1"/>
  <c r="AD206" i="3"/>
  <c r="AE205" i="3"/>
  <c r="AF205" i="3"/>
  <c r="AI205" i="3"/>
  <c r="AA204" i="1"/>
  <c r="AF204" i="1" s="1"/>
  <c r="AB203" i="1"/>
  <c r="AF206" i="3"/>
  <c r="AD207" i="3"/>
  <c r="AE206" i="3"/>
  <c r="AI206" i="3"/>
  <c r="AB204" i="1"/>
  <c r="AA205" i="1"/>
  <c r="AF205" i="1" s="1"/>
  <c r="AI207" i="3"/>
  <c r="AD208" i="3"/>
  <c r="AF207" i="3"/>
  <c r="AE207" i="3"/>
  <c r="AB205" i="1"/>
  <c r="AA206" i="1"/>
  <c r="AF206" i="1" s="1"/>
  <c r="AE208" i="3"/>
  <c r="AD209" i="3"/>
  <c r="AF208" i="3"/>
  <c r="AI208" i="3"/>
  <c r="AB206" i="1"/>
  <c r="AA207" i="1"/>
  <c r="AF207" i="1" s="1"/>
  <c r="AD210" i="3"/>
  <c r="AI209" i="3"/>
  <c r="AF209" i="3"/>
  <c r="AE209" i="3"/>
  <c r="AB207" i="1"/>
  <c r="AA208" i="1"/>
  <c r="AF208" i="1" s="1"/>
  <c r="AD211" i="3"/>
  <c r="AE210" i="3"/>
  <c r="AF210" i="3"/>
  <c r="AI210" i="3"/>
  <c r="AB208" i="1"/>
  <c r="AA209" i="1"/>
  <c r="AF209" i="1" s="1"/>
  <c r="AF211" i="3"/>
  <c r="AD212" i="3"/>
  <c r="AE211" i="3"/>
  <c r="AI211" i="3"/>
  <c r="AA210" i="1"/>
  <c r="AF210" i="1" s="1"/>
  <c r="AB209" i="1"/>
  <c r="AD213" i="3"/>
  <c r="AI212" i="3"/>
  <c r="AF212" i="3"/>
  <c r="AE212" i="3"/>
  <c r="AA211" i="1"/>
  <c r="AF211" i="1" s="1"/>
  <c r="AB210" i="1"/>
  <c r="AE213" i="3"/>
  <c r="AD214" i="3"/>
  <c r="AF213" i="3"/>
  <c r="AI213" i="3"/>
  <c r="AB211" i="1"/>
  <c r="AA212" i="1"/>
  <c r="AF212" i="1" s="1"/>
  <c r="AE214" i="3"/>
  <c r="AI214" i="3"/>
  <c r="AF214" i="3"/>
  <c r="AD215" i="3"/>
  <c r="AB212" i="1"/>
  <c r="AA213" i="1"/>
  <c r="AF213" i="1" s="1"/>
  <c r="AF215" i="3"/>
  <c r="AI215" i="3"/>
  <c r="AE215" i="3"/>
  <c r="AD216" i="3"/>
  <c r="AB213" i="1"/>
  <c r="AA214" i="1"/>
  <c r="AF214" i="1" s="1"/>
  <c r="AE216" i="3"/>
  <c r="AD217" i="3"/>
  <c r="AF216" i="3"/>
  <c r="AI216" i="3"/>
  <c r="AB214" i="1"/>
  <c r="AA215" i="1"/>
  <c r="AF215" i="1" s="1"/>
  <c r="AE217" i="3"/>
  <c r="AD218" i="3"/>
  <c r="AI217" i="3"/>
  <c r="AF217" i="3"/>
  <c r="AA216" i="1"/>
  <c r="AF216" i="1" s="1"/>
  <c r="AB215" i="1"/>
  <c r="AF218" i="3"/>
  <c r="AD219" i="3"/>
  <c r="AE218" i="3"/>
  <c r="AI218" i="3"/>
  <c r="AA217" i="1"/>
  <c r="AF217" i="1" s="1"/>
  <c r="AB216" i="1"/>
  <c r="AE219" i="3"/>
  <c r="AI219" i="3"/>
  <c r="AD220" i="3"/>
  <c r="AF219" i="3"/>
  <c r="AA218" i="1"/>
  <c r="AF218" i="1" s="1"/>
  <c r="AB217" i="1"/>
  <c r="AD221" i="3"/>
  <c r="AF220" i="3"/>
  <c r="AE220" i="3"/>
  <c r="AI220" i="3"/>
  <c r="AA219" i="1"/>
  <c r="AF219" i="1" s="1"/>
  <c r="AB218" i="1"/>
  <c r="AE221" i="3"/>
  <c r="AD222" i="3"/>
  <c r="AI221" i="3"/>
  <c r="AF221" i="3"/>
  <c r="AA220" i="1"/>
  <c r="AF220" i="1" s="1"/>
  <c r="AB219" i="1"/>
  <c r="AF222" i="3"/>
  <c r="AD223" i="3"/>
  <c r="AE222" i="3"/>
  <c r="AI222" i="3"/>
  <c r="AB220" i="1"/>
  <c r="AA221" i="1"/>
  <c r="AF221" i="1" s="1"/>
  <c r="AE223" i="3"/>
  <c r="AI223" i="3"/>
  <c r="AD224" i="3"/>
  <c r="AF223" i="3"/>
  <c r="AB221" i="1"/>
  <c r="AA222" i="1"/>
  <c r="AF222" i="1" s="1"/>
  <c r="AI224" i="3"/>
  <c r="AD225" i="3"/>
  <c r="AF224" i="3"/>
  <c r="AE224" i="3"/>
  <c r="AA223" i="1"/>
  <c r="AF223" i="1" s="1"/>
  <c r="AB222" i="1"/>
  <c r="AF225" i="3"/>
  <c r="AD226" i="3"/>
  <c r="AI225" i="3"/>
  <c r="AE225" i="3"/>
  <c r="AB223" i="1"/>
  <c r="AA224" i="1"/>
  <c r="AF224" i="1" s="1"/>
  <c r="AF226" i="3"/>
  <c r="AE226" i="3"/>
  <c r="AI226" i="3"/>
  <c r="AD227" i="3"/>
  <c r="AB224" i="1"/>
  <c r="AA225" i="1"/>
  <c r="AF225" i="1" s="1"/>
  <c r="AF227" i="3"/>
  <c r="AE227" i="3"/>
  <c r="AI227" i="3"/>
  <c r="AD228" i="3"/>
  <c r="AA226" i="1"/>
  <c r="AF226" i="1" s="1"/>
  <c r="AB225" i="1"/>
  <c r="AD229" i="3"/>
  <c r="AE228" i="3"/>
  <c r="AF228" i="3"/>
  <c r="AI228" i="3"/>
  <c r="AA227" i="1"/>
  <c r="AF227" i="1" s="1"/>
  <c r="AB226" i="1"/>
  <c r="AD230" i="3"/>
  <c r="AF229" i="3"/>
  <c r="AE229" i="3"/>
  <c r="AI229" i="3"/>
  <c r="AB227" i="1"/>
  <c r="AA228" i="1"/>
  <c r="AF228" i="1" s="1"/>
  <c r="AE230" i="3"/>
  <c r="AI230" i="3"/>
  <c r="AF230" i="3"/>
  <c r="AD231" i="3"/>
  <c r="AA229" i="1"/>
  <c r="AF229" i="1" s="1"/>
  <c r="AB228" i="1"/>
  <c r="AE231" i="3"/>
  <c r="AI231" i="3"/>
  <c r="AD232" i="3"/>
  <c r="AF231" i="3"/>
  <c r="AB229" i="1"/>
  <c r="AA230" i="1"/>
  <c r="AF230" i="1" s="1"/>
  <c r="AD233" i="3"/>
  <c r="AI232" i="3"/>
  <c r="AF232" i="3"/>
  <c r="AE232" i="3"/>
  <c r="AA231" i="1"/>
  <c r="AF231" i="1" s="1"/>
  <c r="AB230" i="1"/>
  <c r="AI233" i="3"/>
  <c r="AF233" i="3"/>
  <c r="AD234" i="3"/>
  <c r="AE233" i="3"/>
  <c r="AB231" i="1"/>
  <c r="AA232" i="1"/>
  <c r="AF232" i="1" s="1"/>
  <c r="AF234" i="3"/>
  <c r="AE234" i="3"/>
  <c r="AD235" i="3"/>
  <c r="AI234" i="3"/>
  <c r="AB232" i="1"/>
  <c r="AA233" i="1"/>
  <c r="AF233" i="1" s="1"/>
  <c r="AE235" i="3"/>
  <c r="AI235" i="3"/>
  <c r="AD236" i="3"/>
  <c r="AF235" i="3"/>
  <c r="AB233" i="1"/>
  <c r="AA234" i="1"/>
  <c r="AF234" i="1" s="1"/>
  <c r="AD237" i="3"/>
  <c r="AF236" i="3"/>
  <c r="AI236" i="3"/>
  <c r="AE236" i="3"/>
  <c r="AB234" i="1"/>
  <c r="AA235" i="1"/>
  <c r="AF235" i="1" s="1"/>
  <c r="AD238" i="3"/>
  <c r="AI237" i="3"/>
  <c r="AE237" i="3"/>
  <c r="AF237" i="3"/>
  <c r="AB235" i="1"/>
  <c r="AA236" i="1"/>
  <c r="AF236" i="1" s="1"/>
  <c r="AE238" i="3"/>
  <c r="AD239" i="3"/>
  <c r="AF238" i="3"/>
  <c r="AI238" i="3"/>
  <c r="AA237" i="1"/>
  <c r="AF237" i="1" s="1"/>
  <c r="AB236" i="1"/>
  <c r="AE239" i="3"/>
  <c r="AI239" i="3"/>
  <c r="AD240" i="3"/>
  <c r="AF239" i="3"/>
  <c r="AA238" i="1"/>
  <c r="AF238" i="1" s="1"/>
  <c r="AB237" i="1"/>
  <c r="AE240" i="3"/>
  <c r="AF240" i="3"/>
  <c r="AD241" i="3"/>
  <c r="AI240" i="3"/>
  <c r="AB238" i="1"/>
  <c r="AA239" i="1"/>
  <c r="AF239" i="1" s="1"/>
  <c r="AF241" i="3"/>
  <c r="AI241" i="3"/>
  <c r="AE241" i="3"/>
  <c r="AD242" i="3"/>
  <c r="AA240" i="1"/>
  <c r="AF240" i="1" s="1"/>
  <c r="AB239" i="1"/>
  <c r="AI242" i="3"/>
  <c r="AE242" i="3"/>
  <c r="AF242" i="3"/>
  <c r="AD243" i="3"/>
  <c r="AA241" i="1"/>
  <c r="AF241" i="1" s="1"/>
  <c r="AB240" i="1"/>
  <c r="AE243" i="3"/>
  <c r="AF243" i="3"/>
  <c r="AI243" i="3"/>
  <c r="AD244" i="3"/>
  <c r="AB241" i="1"/>
  <c r="AA242" i="1"/>
  <c r="AF242" i="1" s="1"/>
  <c r="AE244" i="3"/>
  <c r="AI244" i="3"/>
  <c r="AF244" i="3"/>
  <c r="AD245" i="3"/>
  <c r="AA243" i="1"/>
  <c r="AF243" i="1" s="1"/>
  <c r="AB242" i="1"/>
  <c r="AE245" i="3"/>
  <c r="AD246" i="3"/>
  <c r="AF245" i="3"/>
  <c r="AI245" i="3"/>
  <c r="AB243" i="1"/>
  <c r="AA244" i="1"/>
  <c r="AF244" i="1" s="1"/>
  <c r="AE246" i="3"/>
  <c r="AD247" i="3"/>
  <c r="AF246" i="3"/>
  <c r="AI246" i="3"/>
  <c r="AB244" i="1"/>
  <c r="AA245" i="1"/>
  <c r="AF245" i="1" s="1"/>
  <c r="AD248" i="3"/>
  <c r="AI247" i="3"/>
  <c r="AF247" i="3"/>
  <c r="AE247" i="3"/>
  <c r="AA246" i="1"/>
  <c r="AF246" i="1" s="1"/>
  <c r="AB245" i="1"/>
  <c r="AI248" i="3"/>
  <c r="AD249" i="3"/>
  <c r="AF248" i="3"/>
  <c r="AE248" i="3"/>
  <c r="AB246" i="1"/>
  <c r="AA247" i="1"/>
  <c r="AF247" i="1" s="1"/>
  <c r="AI249" i="3"/>
  <c r="AD250" i="3"/>
  <c r="AE249" i="3"/>
  <c r="AF249" i="3"/>
  <c r="AA248" i="1"/>
  <c r="AF248" i="1" s="1"/>
  <c r="AB247" i="1"/>
  <c r="AF250" i="3"/>
  <c r="AI250" i="3"/>
  <c r="AE250" i="3"/>
  <c r="AD251" i="3"/>
  <c r="AB248" i="1"/>
  <c r="AA249" i="1"/>
  <c r="AF249" i="1" s="1"/>
  <c r="AE251" i="3"/>
  <c r="AD252" i="3"/>
  <c r="AI251" i="3"/>
  <c r="AF251" i="3"/>
  <c r="AB249" i="1"/>
  <c r="AA250" i="1"/>
  <c r="AF250" i="1" s="1"/>
  <c r="AI252" i="3"/>
  <c r="AF252" i="3"/>
  <c r="AE252" i="3"/>
  <c r="AD253" i="3"/>
  <c r="AA251" i="1"/>
  <c r="AF251" i="1" s="1"/>
  <c r="AB250" i="1"/>
  <c r="AD254" i="3"/>
  <c r="AI253" i="3"/>
  <c r="AE253" i="3"/>
  <c r="AF253" i="3"/>
  <c r="AA252" i="1"/>
  <c r="AF252" i="1" s="1"/>
  <c r="AB251" i="1"/>
  <c r="AI254" i="3"/>
  <c r="AD255" i="3"/>
  <c r="AF254" i="3"/>
  <c r="AE254" i="3"/>
  <c r="AB252" i="1"/>
  <c r="AA253" i="1"/>
  <c r="AF253" i="1" s="1"/>
  <c r="AD256" i="3"/>
  <c r="AE255" i="3"/>
  <c r="AI255" i="3"/>
  <c r="AF255" i="3"/>
  <c r="AB253" i="1"/>
  <c r="AA254" i="1"/>
  <c r="AF254" i="1" s="1"/>
  <c r="AD257" i="3"/>
  <c r="AE256" i="3"/>
  <c r="AF256" i="3"/>
  <c r="AI256" i="3"/>
  <c r="AB254" i="1"/>
  <c r="AA255" i="1"/>
  <c r="AF255" i="1" s="1"/>
  <c r="AF257" i="3"/>
  <c r="AI257" i="3"/>
  <c r="AD258" i="3"/>
  <c r="AE257" i="3"/>
  <c r="AA256" i="1"/>
  <c r="AF256" i="1" s="1"/>
  <c r="AB255" i="1"/>
  <c r="AI258" i="3"/>
  <c r="AE258" i="3"/>
  <c r="AF258" i="3"/>
  <c r="AD259" i="3"/>
  <c r="AA257" i="1"/>
  <c r="AF257" i="1" s="1"/>
  <c r="AB256" i="1"/>
  <c r="AD260" i="3"/>
  <c r="AF259" i="3"/>
  <c r="AE259" i="3"/>
  <c r="AI259" i="3"/>
  <c r="AB257" i="1"/>
  <c r="AA258" i="1"/>
  <c r="AF258" i="1" s="1"/>
  <c r="AI260" i="3"/>
  <c r="AD261" i="3"/>
  <c r="AF260" i="3"/>
  <c r="AE260" i="3"/>
  <c r="AA259" i="1"/>
  <c r="AF259" i="1" s="1"/>
  <c r="AB258" i="1"/>
  <c r="AI261" i="3"/>
  <c r="AE261" i="3"/>
  <c r="AF261" i="3"/>
  <c r="AD262" i="3"/>
  <c r="AB259" i="1"/>
  <c r="AA260" i="1"/>
  <c r="AF260" i="1" s="1"/>
  <c r="AE262" i="3"/>
  <c r="AD263" i="3"/>
  <c r="AF262" i="3"/>
  <c r="AI262" i="3"/>
  <c r="AA261" i="1"/>
  <c r="AF261" i="1" s="1"/>
  <c r="AB260" i="1"/>
  <c r="AD264" i="3"/>
  <c r="AI263" i="3"/>
  <c r="AE263" i="3"/>
  <c r="AF263" i="3"/>
  <c r="AA262" i="1"/>
  <c r="AF262" i="1" s="1"/>
  <c r="AB261" i="1"/>
  <c r="AE264" i="3"/>
  <c r="AD265" i="3"/>
  <c r="AF264" i="3"/>
  <c r="AI264" i="3"/>
  <c r="AA263" i="1"/>
  <c r="AF263" i="1" s="1"/>
  <c r="AB262" i="1"/>
  <c r="AE265" i="3"/>
  <c r="AI265" i="3"/>
  <c r="AD266" i="3"/>
  <c r="AF265" i="3"/>
  <c r="AB263" i="1"/>
  <c r="AA264" i="1"/>
  <c r="AF264" i="1" s="1"/>
  <c r="AF266" i="3"/>
  <c r="AD267" i="3"/>
  <c r="AE266" i="3"/>
  <c r="AI266" i="3"/>
  <c r="AB264" i="1"/>
  <c r="AA265" i="1"/>
  <c r="AF265" i="1" s="1"/>
  <c r="AD268" i="3"/>
  <c r="AI267" i="3"/>
  <c r="AE267" i="3"/>
  <c r="AF267" i="3"/>
  <c r="AA266" i="1"/>
  <c r="AF266" i="1" s="1"/>
  <c r="AB265" i="1"/>
  <c r="AE268" i="3"/>
  <c r="AF268" i="3"/>
  <c r="AI268" i="3"/>
  <c r="AD269" i="3"/>
  <c r="AA267" i="1"/>
  <c r="AF267" i="1" s="1"/>
  <c r="AB266" i="1"/>
  <c r="AI269" i="3"/>
  <c r="AE269" i="3"/>
  <c r="AD270" i="3"/>
  <c r="AF269" i="3"/>
  <c r="AA268" i="1"/>
  <c r="AF268" i="1" s="1"/>
  <c r="AB267" i="1"/>
  <c r="AI270" i="3"/>
  <c r="AD271" i="3"/>
  <c r="AF270" i="3"/>
  <c r="AE270" i="3"/>
  <c r="AB268" i="1"/>
  <c r="AA269" i="1"/>
  <c r="AF269" i="1" s="1"/>
  <c r="AE271" i="3"/>
  <c r="AI271" i="3"/>
  <c r="AD272" i="3"/>
  <c r="AF271" i="3"/>
  <c r="AA270" i="1"/>
  <c r="AF270" i="1" s="1"/>
  <c r="AB269" i="1"/>
  <c r="AD273" i="3"/>
  <c r="AE272" i="3"/>
  <c r="AF272" i="3"/>
  <c r="AI272" i="3"/>
  <c r="AA271" i="1"/>
  <c r="AF271" i="1" s="1"/>
  <c r="AB270" i="1"/>
  <c r="AF273" i="3"/>
  <c r="AI273" i="3"/>
  <c r="AE273" i="3"/>
  <c r="AD274" i="3"/>
  <c r="AA272" i="1"/>
  <c r="AF272" i="1" s="1"/>
  <c r="AB271" i="1"/>
  <c r="AE274" i="3"/>
  <c r="AD275" i="3"/>
  <c r="AF274" i="3"/>
  <c r="AI274" i="3"/>
  <c r="AB272" i="1"/>
  <c r="AA273" i="1"/>
  <c r="AF273" i="1" s="1"/>
  <c r="AE275" i="3"/>
  <c r="AF275" i="3"/>
  <c r="AD276" i="3"/>
  <c r="AI275" i="3"/>
  <c r="AA274" i="1"/>
  <c r="AF274" i="1" s="1"/>
  <c r="AB273" i="1"/>
  <c r="AD277" i="3"/>
  <c r="AI276" i="3"/>
  <c r="AF276" i="3"/>
  <c r="AE276" i="3"/>
  <c r="AA275" i="1"/>
  <c r="AF275" i="1" s="1"/>
  <c r="AB274" i="1"/>
  <c r="AF277" i="3"/>
  <c r="AE277" i="3"/>
  <c r="AI277" i="3"/>
  <c r="AD278" i="3"/>
  <c r="AA276" i="1"/>
  <c r="AF276" i="1" s="1"/>
  <c r="AB275" i="1"/>
  <c r="AI278" i="3"/>
  <c r="AD279" i="3"/>
  <c r="AF278" i="3"/>
  <c r="AE278" i="3"/>
  <c r="AA277" i="1"/>
  <c r="AF277" i="1" s="1"/>
  <c r="AB276" i="1"/>
  <c r="AE279" i="3"/>
  <c r="AI279" i="3"/>
  <c r="AD280" i="3"/>
  <c r="AF279" i="3"/>
  <c r="AA278" i="1"/>
  <c r="AF278" i="1" s="1"/>
  <c r="AB277" i="1"/>
  <c r="AD281" i="3"/>
  <c r="AE280" i="3"/>
  <c r="AF280" i="3"/>
  <c r="AI280" i="3"/>
  <c r="AB278" i="1"/>
  <c r="AA279" i="1"/>
  <c r="AF279" i="1" s="1"/>
  <c r="AF281" i="3"/>
  <c r="AI281" i="3"/>
  <c r="AD282" i="3"/>
  <c r="AE281" i="3"/>
  <c r="AA280" i="1"/>
  <c r="AF280" i="1" s="1"/>
  <c r="AB279" i="1"/>
  <c r="AF282" i="3"/>
  <c r="AE282" i="3"/>
  <c r="AI282" i="3"/>
  <c r="AD283" i="3"/>
  <c r="AA281" i="1"/>
  <c r="AF281" i="1" s="1"/>
  <c r="AB280" i="1"/>
  <c r="AD284" i="3"/>
  <c r="AI283" i="3"/>
  <c r="AE283" i="3"/>
  <c r="AF283" i="3"/>
  <c r="AA282" i="1"/>
  <c r="AF282" i="1" s="1"/>
  <c r="AB281" i="1"/>
  <c r="AF284" i="3"/>
  <c r="AE284" i="3"/>
  <c r="AD285" i="3"/>
  <c r="AI284" i="3"/>
  <c r="AA283" i="1"/>
  <c r="AF283" i="1" s="1"/>
  <c r="AB282" i="1"/>
  <c r="AI285" i="3"/>
  <c r="AE285" i="3"/>
  <c r="AD286" i="3"/>
  <c r="AF285" i="3"/>
  <c r="AB283" i="1"/>
  <c r="AA284" i="1"/>
  <c r="AF284" i="1" s="1"/>
  <c r="AE286" i="3"/>
  <c r="AI286" i="3"/>
  <c r="AF286" i="3"/>
  <c r="AD287" i="3"/>
  <c r="AB284" i="1"/>
  <c r="AA285" i="1"/>
  <c r="AF285" i="1" s="1"/>
  <c r="AI287" i="3"/>
  <c r="AE287" i="3"/>
  <c r="AD288" i="3"/>
  <c r="AF287" i="3"/>
  <c r="AA286" i="1"/>
  <c r="AF286" i="1" s="1"/>
  <c r="AB285" i="1"/>
  <c r="AF288" i="3"/>
  <c r="AD289" i="3"/>
  <c r="AE288" i="3"/>
  <c r="AI288" i="3"/>
  <c r="AA287" i="1"/>
  <c r="AF287" i="1" s="1"/>
  <c r="AB286" i="1"/>
  <c r="AF289" i="3"/>
  <c r="AI289" i="3"/>
  <c r="AE289" i="3"/>
  <c r="AD290" i="3"/>
  <c r="AB287" i="1"/>
  <c r="AA288" i="1"/>
  <c r="AF288" i="1" s="1"/>
  <c r="AD291" i="3"/>
  <c r="AE290" i="3"/>
  <c r="AF290" i="3"/>
  <c r="AI290" i="3"/>
  <c r="AB288" i="1"/>
  <c r="AA289" i="1"/>
  <c r="AF289" i="1" s="1"/>
  <c r="AE291" i="3"/>
  <c r="AF291" i="3"/>
  <c r="AI291" i="3"/>
  <c r="AD292" i="3"/>
  <c r="AB289" i="1"/>
  <c r="AA290" i="1"/>
  <c r="AF290" i="1" s="1"/>
  <c r="AE292" i="3"/>
  <c r="AI292" i="3"/>
  <c r="AF292" i="3"/>
  <c r="AD293" i="3"/>
  <c r="AA291" i="1"/>
  <c r="AF291" i="1" s="1"/>
  <c r="AB290" i="1"/>
  <c r="AI293" i="3"/>
  <c r="AE293" i="3"/>
  <c r="AF293" i="3"/>
  <c r="AD294" i="3"/>
  <c r="AB291" i="1"/>
  <c r="AA292" i="1"/>
  <c r="AF292" i="1" s="1"/>
  <c r="AD295" i="3"/>
  <c r="AE294" i="3"/>
  <c r="AF294" i="3"/>
  <c r="AI294" i="3"/>
  <c r="AB292" i="1"/>
  <c r="AA293" i="1"/>
  <c r="AF293" i="1" s="1"/>
  <c r="AD296" i="3"/>
  <c r="AF295" i="3"/>
  <c r="AE295" i="3"/>
  <c r="AI295" i="3"/>
  <c r="AA294" i="1"/>
  <c r="AF294" i="1" s="1"/>
  <c r="AB293" i="1"/>
  <c r="AI296" i="3"/>
  <c r="AE296" i="3"/>
  <c r="AF296" i="3"/>
  <c r="AD297" i="3"/>
  <c r="AA295" i="1"/>
  <c r="AF295" i="1" s="1"/>
  <c r="AB294" i="1"/>
  <c r="AD298" i="3"/>
  <c r="AE297" i="3"/>
  <c r="AI297" i="3"/>
  <c r="AF297" i="3"/>
  <c r="AB295" i="1"/>
  <c r="AA296" i="1"/>
  <c r="AF296" i="1" s="1"/>
  <c r="AF298" i="3"/>
  <c r="AE298" i="3"/>
  <c r="AI298" i="3"/>
  <c r="AD299" i="3"/>
  <c r="AB296" i="1"/>
  <c r="AA297" i="1"/>
  <c r="AF297" i="1" s="1"/>
  <c r="AI299" i="3"/>
  <c r="AD300" i="3"/>
  <c r="AE299" i="3"/>
  <c r="AF299" i="3"/>
  <c r="AA298" i="1"/>
  <c r="AF298" i="1" s="1"/>
  <c r="AB297" i="1"/>
  <c r="AD301" i="3"/>
  <c r="AF300" i="3"/>
  <c r="AI300" i="3"/>
  <c r="AE300" i="3"/>
  <c r="AB298" i="1"/>
  <c r="AA299" i="1"/>
  <c r="AF299" i="1" s="1"/>
  <c r="AE301" i="3"/>
  <c r="AI301" i="3"/>
  <c r="AD302" i="3"/>
  <c r="AF301" i="3"/>
  <c r="AA300" i="1"/>
  <c r="AF300" i="1" s="1"/>
  <c r="AB299" i="1"/>
  <c r="AI302" i="3"/>
  <c r="AF302" i="3"/>
  <c r="AE302" i="3"/>
  <c r="AD303" i="3"/>
  <c r="AB300" i="1"/>
  <c r="AA301" i="1"/>
  <c r="AF301" i="1" s="1"/>
  <c r="AD304" i="3"/>
  <c r="AE303" i="3"/>
  <c r="AI303" i="3"/>
  <c r="AF303" i="3"/>
  <c r="AB301" i="1"/>
  <c r="AA302" i="1"/>
  <c r="AF302" i="1" s="1"/>
  <c r="AE304" i="3"/>
  <c r="AF304" i="3"/>
  <c r="AD305" i="3"/>
  <c r="AI304" i="3"/>
  <c r="AA303" i="1"/>
  <c r="AF303" i="1" s="1"/>
  <c r="AB302" i="1"/>
  <c r="AF305" i="3"/>
  <c r="AD306" i="3"/>
  <c r="AE305" i="3"/>
  <c r="AI305" i="3"/>
  <c r="AB303" i="1"/>
  <c r="AA304" i="1"/>
  <c r="AF304" i="1" s="1"/>
  <c r="AD307" i="3"/>
  <c r="AF306" i="3"/>
  <c r="AE306" i="3"/>
  <c r="AI306" i="3"/>
  <c r="AA305" i="1"/>
  <c r="AF305" i="1" s="1"/>
  <c r="AB304" i="1"/>
  <c r="AD308" i="3"/>
  <c r="AF307" i="3"/>
  <c r="AE307" i="3"/>
  <c r="AI307" i="3"/>
  <c r="AB305" i="1"/>
  <c r="AA306" i="1"/>
  <c r="AF306" i="1" s="1"/>
  <c r="AE308" i="3"/>
  <c r="AI308" i="3"/>
  <c r="AF308" i="3"/>
  <c r="AD309" i="3"/>
  <c r="AB306" i="1"/>
  <c r="AA307" i="1"/>
  <c r="AF307" i="1" s="1"/>
  <c r="AI309" i="3"/>
  <c r="AE309" i="3"/>
  <c r="AF309" i="3"/>
  <c r="AD310" i="3"/>
  <c r="AB307" i="1"/>
  <c r="AA308" i="1"/>
  <c r="AF308" i="1" s="1"/>
  <c r="AD311" i="3"/>
  <c r="AE310" i="3"/>
  <c r="AF310" i="3"/>
  <c r="AI310" i="3"/>
  <c r="AA309" i="1"/>
  <c r="AF309" i="1" s="1"/>
  <c r="AB308" i="1"/>
  <c r="AI311" i="3"/>
  <c r="AD312" i="3"/>
  <c r="AE311" i="3"/>
  <c r="AF311" i="3"/>
  <c r="AB309" i="1"/>
  <c r="AA310" i="1"/>
  <c r="AF310" i="1" s="1"/>
  <c r="AE312" i="3"/>
  <c r="AD313" i="3"/>
  <c r="AF312" i="3"/>
  <c r="AI312" i="3"/>
  <c r="AA311" i="1"/>
  <c r="AF311" i="1" s="1"/>
  <c r="AB310" i="1"/>
  <c r="AD314" i="3"/>
  <c r="AI313" i="3"/>
  <c r="AF313" i="3"/>
  <c r="AE313" i="3"/>
  <c r="AB311" i="1"/>
  <c r="AA312" i="1"/>
  <c r="AF312" i="1" s="1"/>
  <c r="AF314" i="3"/>
  <c r="AD315" i="3"/>
  <c r="AE314" i="3"/>
  <c r="AI314" i="3"/>
  <c r="AA313" i="1"/>
  <c r="AF313" i="1" s="1"/>
  <c r="AB312" i="1"/>
  <c r="AI315" i="3"/>
  <c r="AD316" i="3"/>
  <c r="AE315" i="3"/>
  <c r="AF315" i="3"/>
  <c r="AA314" i="1"/>
  <c r="AF314" i="1" s="1"/>
  <c r="AB313" i="1"/>
  <c r="AI316" i="3"/>
  <c r="AF316" i="3"/>
  <c r="AE316" i="3"/>
  <c r="AD317" i="3"/>
  <c r="AA315" i="1"/>
  <c r="AF315" i="1" s="1"/>
  <c r="AB314" i="1"/>
  <c r="AI317" i="3"/>
  <c r="AD318" i="3"/>
  <c r="AE317" i="3"/>
  <c r="AF317" i="3"/>
  <c r="AB315" i="1"/>
  <c r="AA316" i="1"/>
  <c r="AF316" i="1" s="1"/>
  <c r="AI318" i="3"/>
  <c r="AD319" i="3"/>
  <c r="AF318" i="3"/>
  <c r="AE318" i="3"/>
  <c r="AA317" i="1"/>
  <c r="AF317" i="1" s="1"/>
  <c r="AB316" i="1"/>
  <c r="AD320" i="3"/>
  <c r="AE319" i="3"/>
  <c r="AI319" i="3"/>
  <c r="AF319" i="3"/>
  <c r="AA318" i="1"/>
  <c r="AF318" i="1" s="1"/>
  <c r="AB317" i="1"/>
  <c r="AI320" i="3"/>
  <c r="AD321" i="3"/>
  <c r="AF320" i="3"/>
  <c r="AE320" i="3"/>
  <c r="AB318" i="1"/>
  <c r="AA319" i="1"/>
  <c r="AF319" i="1" s="1"/>
  <c r="AF321" i="3"/>
  <c r="AD322" i="3"/>
  <c r="AI321" i="3"/>
  <c r="AE321" i="3"/>
  <c r="AA320" i="1"/>
  <c r="AF320" i="1" s="1"/>
  <c r="AB319" i="1"/>
  <c r="AI322" i="3"/>
  <c r="AE322" i="3"/>
  <c r="AF322" i="3"/>
  <c r="AD323" i="3"/>
  <c r="AB320" i="1"/>
  <c r="AA321" i="1"/>
  <c r="AF321" i="1" s="1"/>
  <c r="AE323" i="3"/>
  <c r="AF323" i="3"/>
  <c r="AI323" i="3"/>
  <c r="AD324" i="3"/>
  <c r="AA322" i="1"/>
  <c r="AF322" i="1" s="1"/>
  <c r="AB321" i="1"/>
  <c r="AD325" i="3"/>
  <c r="AI324" i="3"/>
  <c r="AE324" i="3"/>
  <c r="AF324" i="3"/>
  <c r="AB322" i="1"/>
  <c r="AA323" i="1"/>
  <c r="AF323" i="1" s="1"/>
  <c r="AE325" i="3"/>
  <c r="AF325" i="3"/>
  <c r="AD326" i="3"/>
  <c r="AI325" i="3"/>
  <c r="AA324" i="1"/>
  <c r="AF324" i="1" s="1"/>
  <c r="AB323" i="1"/>
  <c r="AI326" i="3"/>
  <c r="AE326" i="3"/>
  <c r="AD327" i="3"/>
  <c r="AF326" i="3"/>
  <c r="AA325" i="1"/>
  <c r="AF325" i="1" s="1"/>
  <c r="AB324" i="1"/>
  <c r="AE327" i="3"/>
  <c r="AF327" i="3"/>
  <c r="AD328" i="3"/>
  <c r="AI327" i="3"/>
  <c r="AA326" i="1"/>
  <c r="AF326" i="1" s="1"/>
  <c r="AB325" i="1"/>
  <c r="AE328" i="3"/>
  <c r="AI328" i="3"/>
  <c r="AD329" i="3"/>
  <c r="AF328" i="3"/>
  <c r="AA327" i="1"/>
  <c r="AF327" i="1" s="1"/>
  <c r="AB326" i="1"/>
  <c r="AD330" i="3"/>
  <c r="AF329" i="3"/>
  <c r="AE329" i="3"/>
  <c r="AI329" i="3"/>
  <c r="AB327" i="1"/>
  <c r="AA328" i="1"/>
  <c r="AF328" i="1" s="1"/>
  <c r="AE330" i="3"/>
  <c r="AI330" i="3"/>
  <c r="AD331" i="3"/>
  <c r="AF330" i="3"/>
  <c r="AA329" i="1"/>
  <c r="AF329" i="1" s="1"/>
  <c r="AB328" i="1"/>
  <c r="AI331" i="3"/>
  <c r="AF331" i="3"/>
  <c r="AD332" i="3"/>
  <c r="AE331" i="3"/>
  <c r="AA330" i="1"/>
  <c r="AF330" i="1" s="1"/>
  <c r="AB329" i="1"/>
  <c r="AI332" i="3"/>
  <c r="AD333" i="3"/>
  <c r="AE332" i="3"/>
  <c r="AF332" i="3"/>
  <c r="AA331" i="1"/>
  <c r="AF331" i="1" s="1"/>
  <c r="AB330" i="1"/>
  <c r="AD334" i="3"/>
  <c r="AF333" i="3"/>
  <c r="AI333" i="3"/>
  <c r="AE333" i="3"/>
  <c r="AA332" i="1"/>
  <c r="AF332" i="1" s="1"/>
  <c r="AB331" i="1"/>
  <c r="AI334" i="3"/>
  <c r="AE334" i="3"/>
  <c r="AD335" i="3"/>
  <c r="AF334" i="3"/>
  <c r="AA333" i="1"/>
  <c r="AF333" i="1" s="1"/>
  <c r="AB332" i="1"/>
  <c r="AE335" i="3"/>
  <c r="AF335" i="3"/>
  <c r="AD336" i="3"/>
  <c r="AI335" i="3"/>
  <c r="AB333" i="1"/>
  <c r="AA334" i="1"/>
  <c r="AF334" i="1" s="1"/>
  <c r="AE336" i="3"/>
  <c r="AI336" i="3"/>
  <c r="AD337" i="3"/>
  <c r="AF336" i="3"/>
  <c r="AB334" i="1"/>
  <c r="AA335" i="1"/>
  <c r="AF335" i="1" s="1"/>
  <c r="AF337" i="3"/>
  <c r="AI337" i="3"/>
  <c r="AE337" i="3"/>
  <c r="AD338" i="3"/>
  <c r="AB335" i="1"/>
  <c r="AA336" i="1"/>
  <c r="AF336" i="1" s="1"/>
  <c r="AD339" i="3"/>
  <c r="AI338" i="3"/>
  <c r="AE338" i="3"/>
  <c r="AF338" i="3"/>
  <c r="AA337" i="1"/>
  <c r="AF337" i="1" s="1"/>
  <c r="AB336" i="1"/>
  <c r="AD340" i="3"/>
  <c r="AF339" i="3"/>
  <c r="AI339" i="3"/>
  <c r="AE339" i="3"/>
  <c r="AA338" i="1"/>
  <c r="AF338" i="1" s="1"/>
  <c r="AB337" i="1"/>
  <c r="AD341" i="3"/>
  <c r="AI340" i="3"/>
  <c r="AE340" i="3"/>
  <c r="AF340" i="3"/>
  <c r="AB338" i="1"/>
  <c r="AA339" i="1"/>
  <c r="AF339" i="1" s="1"/>
  <c r="AI341" i="3"/>
  <c r="AF341" i="3"/>
  <c r="AD342" i="3"/>
  <c r="AE341" i="3"/>
  <c r="AA340" i="1"/>
  <c r="AF340" i="1" s="1"/>
  <c r="AB339" i="1"/>
  <c r="AE342" i="3"/>
  <c r="AD343" i="3"/>
  <c r="AI342" i="3"/>
  <c r="AF342" i="3"/>
  <c r="AB340" i="1"/>
  <c r="AA341" i="1"/>
  <c r="AF341" i="1" s="1"/>
  <c r="AF343" i="3"/>
  <c r="AD344" i="3"/>
  <c r="AI343" i="3"/>
  <c r="AE343" i="3"/>
  <c r="AA342" i="1"/>
  <c r="AF342" i="1" s="1"/>
  <c r="AB341" i="1"/>
  <c r="AD345" i="3"/>
  <c r="AE344" i="3"/>
  <c r="AI344" i="3"/>
  <c r="AF344" i="3"/>
  <c r="AA343" i="1"/>
  <c r="AF343" i="1" s="1"/>
  <c r="AB342" i="1"/>
  <c r="AD346" i="3"/>
  <c r="AF345" i="3"/>
  <c r="AI345" i="3"/>
  <c r="AE345" i="3"/>
  <c r="AA344" i="1"/>
  <c r="AF344" i="1" s="1"/>
  <c r="AB343" i="1"/>
  <c r="AD347" i="3"/>
  <c r="AE346" i="3"/>
  <c r="AI346" i="3"/>
  <c r="AF346" i="3"/>
  <c r="AA345" i="1"/>
  <c r="AF345" i="1" s="1"/>
  <c r="AB344" i="1"/>
  <c r="AD348" i="3"/>
  <c r="AF347" i="3"/>
  <c r="AI347" i="3"/>
  <c r="AE347" i="3"/>
  <c r="AB345" i="1"/>
  <c r="AA346" i="1"/>
  <c r="AF346" i="1" s="1"/>
  <c r="AI348" i="3"/>
  <c r="AE348" i="3"/>
  <c r="AD349" i="3"/>
  <c r="AF348" i="3"/>
  <c r="AB346" i="1"/>
  <c r="AA347" i="1"/>
  <c r="AF347" i="1" s="1"/>
  <c r="AI349" i="3"/>
  <c r="AF349" i="3"/>
  <c r="AE349" i="3"/>
  <c r="AD350" i="3"/>
  <c r="AA348" i="1"/>
  <c r="AF348" i="1" s="1"/>
  <c r="AB347" i="1"/>
  <c r="AI350" i="3"/>
  <c r="AE350" i="3"/>
  <c r="AD351" i="3"/>
  <c r="AF350" i="3"/>
  <c r="AB348" i="1"/>
  <c r="AA349" i="1"/>
  <c r="AF349" i="1" s="1"/>
  <c r="AF351" i="3"/>
  <c r="AI351" i="3"/>
  <c r="AE351" i="3"/>
  <c r="AD352" i="3"/>
  <c r="AA350" i="1"/>
  <c r="AF350" i="1" s="1"/>
  <c r="AB349" i="1"/>
  <c r="AE352" i="3"/>
  <c r="AD353" i="3"/>
  <c r="AI352" i="3"/>
  <c r="AF352" i="3"/>
  <c r="AB350" i="1"/>
  <c r="AA351" i="1"/>
  <c r="AF351" i="1" s="1"/>
  <c r="AF353" i="3"/>
  <c r="AI353" i="3"/>
  <c r="AE353" i="3"/>
  <c r="AD354" i="3"/>
  <c r="AA352" i="1"/>
  <c r="AF352" i="1" s="1"/>
  <c r="AB351" i="1"/>
  <c r="AD355" i="3"/>
  <c r="AI354" i="3"/>
  <c r="AE354" i="3"/>
  <c r="AF354" i="3"/>
  <c r="AB352" i="1"/>
  <c r="AA353" i="1"/>
  <c r="AF353" i="1" s="1"/>
  <c r="AI355" i="3"/>
  <c r="AF355" i="3"/>
  <c r="AD356" i="3"/>
  <c r="AE355" i="3"/>
  <c r="AB353" i="1"/>
  <c r="AA354" i="1"/>
  <c r="AF354" i="1" s="1"/>
  <c r="AI356" i="3"/>
  <c r="AE356" i="3"/>
  <c r="AD357" i="3"/>
  <c r="AF356" i="3"/>
  <c r="AB354" i="1"/>
  <c r="AA355" i="1"/>
  <c r="AF355" i="1" s="1"/>
  <c r="AI357" i="3"/>
  <c r="AF357" i="3"/>
  <c r="AD358" i="3"/>
  <c r="AE357" i="3"/>
  <c r="AB355" i="1"/>
  <c r="AA356" i="1"/>
  <c r="AF356" i="1" s="1"/>
  <c r="AE358" i="3"/>
  <c r="AD359" i="3"/>
  <c r="AI358" i="3"/>
  <c r="AF358" i="3"/>
  <c r="AB356" i="1"/>
  <c r="AA357" i="1"/>
  <c r="AF357" i="1" s="1"/>
  <c r="AF359" i="3"/>
  <c r="AD360" i="3"/>
  <c r="AI359" i="3"/>
  <c r="AE359" i="3"/>
  <c r="AB357" i="1"/>
  <c r="AA358" i="1"/>
  <c r="AF358" i="1" s="1"/>
  <c r="AE360" i="3"/>
  <c r="AI360" i="3"/>
  <c r="AD361" i="3"/>
  <c r="AF360" i="3"/>
  <c r="AB358" i="1"/>
  <c r="AA359" i="1"/>
  <c r="AF359" i="1" s="1"/>
  <c r="AD362" i="3"/>
  <c r="AF361" i="3"/>
  <c r="AE361" i="3"/>
  <c r="AI361" i="3"/>
  <c r="AA360" i="1"/>
  <c r="AF360" i="1" s="1"/>
  <c r="AB359" i="1"/>
  <c r="AI362" i="3"/>
  <c r="AD363" i="3"/>
  <c r="AE362" i="3"/>
  <c r="AF362" i="3"/>
  <c r="AA361" i="1"/>
  <c r="AF361" i="1" s="1"/>
  <c r="AB360" i="1"/>
  <c r="AI363" i="3"/>
  <c r="AF363" i="3"/>
  <c r="AD364" i="3"/>
  <c r="AE363" i="3"/>
  <c r="AA362" i="1"/>
  <c r="AF362" i="1" s="1"/>
  <c r="AB361" i="1"/>
  <c r="AE364" i="3"/>
  <c r="AD365" i="3"/>
  <c r="AI364" i="3"/>
  <c r="AF364" i="3"/>
  <c r="AA363" i="1"/>
  <c r="AF363" i="1" s="1"/>
  <c r="AB362" i="1"/>
  <c r="AE365" i="3"/>
  <c r="AF365" i="3"/>
  <c r="AI365" i="3"/>
  <c r="AD366" i="3"/>
  <c r="AB363" i="1"/>
  <c r="AA364" i="1"/>
  <c r="AF364" i="1" s="1"/>
  <c r="AI366" i="3"/>
  <c r="AE366" i="3"/>
  <c r="AD367" i="3"/>
  <c r="AF366" i="3"/>
  <c r="AB364" i="1"/>
  <c r="AA365" i="1"/>
  <c r="AF365" i="1" s="1"/>
  <c r="AE367" i="3"/>
  <c r="AF367" i="3"/>
  <c r="AD368" i="3"/>
  <c r="AI367" i="3"/>
  <c r="AA366" i="1"/>
  <c r="AF366" i="1" s="1"/>
  <c r="AB365" i="1"/>
  <c r="AD369" i="3"/>
  <c r="AE368" i="3"/>
  <c r="AI368" i="3"/>
  <c r="AF368" i="3"/>
  <c r="AB366" i="1"/>
  <c r="AA367" i="1"/>
  <c r="AF367" i="1" s="1"/>
  <c r="AF369" i="3"/>
  <c r="AI369" i="3"/>
  <c r="AD370" i="3"/>
  <c r="AE369" i="3"/>
  <c r="AB367" i="1"/>
  <c r="AA368" i="1"/>
  <c r="AF368" i="1" s="1"/>
  <c r="AD371" i="3"/>
  <c r="AI370" i="3"/>
  <c r="AE370" i="3"/>
  <c r="AF370" i="3"/>
  <c r="AB368" i="1"/>
  <c r="AA369" i="1"/>
  <c r="AF369" i="1" s="1"/>
  <c r="AE371" i="3"/>
  <c r="AF371" i="3"/>
  <c r="AD372" i="3"/>
  <c r="AI371" i="3"/>
  <c r="AB369" i="1"/>
  <c r="AA370" i="1"/>
  <c r="AF370" i="1" s="1"/>
  <c r="AE372" i="3"/>
  <c r="AI372" i="3"/>
  <c r="AD373" i="3"/>
  <c r="AF372" i="3"/>
  <c r="AB370" i="1"/>
  <c r="AA371" i="1"/>
  <c r="AF371" i="1" s="1"/>
  <c r="AI373" i="3"/>
  <c r="AF373" i="3"/>
  <c r="AD374" i="3"/>
  <c r="AE373" i="3"/>
  <c r="AA372" i="1"/>
  <c r="AF372" i="1" s="1"/>
  <c r="AB371" i="1"/>
  <c r="AE374" i="3"/>
  <c r="AD375" i="3"/>
  <c r="AI374" i="3"/>
  <c r="AF374" i="3"/>
  <c r="AB372" i="1"/>
  <c r="AA373" i="1"/>
  <c r="AF373" i="1" s="1"/>
  <c r="AF375" i="3"/>
  <c r="AI375" i="3"/>
  <c r="AD376" i="3"/>
  <c r="AE375" i="3"/>
  <c r="AB373" i="1"/>
  <c r="AA374" i="1"/>
  <c r="AF374" i="1" s="1"/>
  <c r="AD377" i="3"/>
  <c r="AI376" i="3"/>
  <c r="AE376" i="3"/>
  <c r="AF376" i="3"/>
  <c r="AB374" i="1"/>
  <c r="AA375" i="1"/>
  <c r="AF375" i="1" s="1"/>
  <c r="AI377" i="3"/>
  <c r="AF377" i="3"/>
  <c r="AE377" i="3"/>
  <c r="AD378" i="3"/>
  <c r="AA376" i="1"/>
  <c r="AF376" i="1" s="1"/>
  <c r="AB375" i="1"/>
  <c r="AI378" i="3"/>
  <c r="AD379" i="3"/>
  <c r="AE378" i="3"/>
  <c r="AF378" i="3"/>
  <c r="AA377" i="1"/>
  <c r="AF377" i="1" s="1"/>
  <c r="AB376" i="1"/>
  <c r="AD380" i="3"/>
  <c r="AF379" i="3"/>
  <c r="AE379" i="3"/>
  <c r="AI379" i="3"/>
  <c r="AA378" i="1"/>
  <c r="AF378" i="1" s="1"/>
  <c r="AB377" i="1"/>
  <c r="AE380" i="3"/>
  <c r="AI380" i="3"/>
  <c r="AD381" i="3"/>
  <c r="AF380" i="3"/>
  <c r="AA379" i="1"/>
  <c r="AF379" i="1" s="1"/>
  <c r="AB378" i="1"/>
  <c r="AD382" i="3"/>
  <c r="AF381" i="3"/>
  <c r="AE381" i="3"/>
  <c r="AI381" i="3"/>
  <c r="AB379" i="1"/>
  <c r="AA380" i="1"/>
  <c r="AF380" i="1" s="1"/>
  <c r="AE382" i="3"/>
  <c r="AI382" i="3"/>
  <c r="AD383" i="3"/>
  <c r="AF382" i="3"/>
  <c r="AB380" i="1"/>
  <c r="AA381" i="1"/>
  <c r="AF381" i="1" s="1"/>
  <c r="AF383" i="3"/>
  <c r="AD384" i="3"/>
  <c r="AI383" i="3"/>
  <c r="AE383" i="3"/>
  <c r="AA382" i="1"/>
  <c r="AF382" i="1" s="1"/>
  <c r="AB381" i="1"/>
  <c r="AD385" i="3"/>
  <c r="AI384" i="3"/>
  <c r="AE384" i="3"/>
  <c r="AF384" i="3"/>
  <c r="AA383" i="1"/>
  <c r="AF383" i="1" s="1"/>
  <c r="AB382" i="1"/>
  <c r="AF385" i="3"/>
  <c r="AE385" i="3"/>
  <c r="AD386" i="3"/>
  <c r="AI385" i="3"/>
  <c r="AB383" i="1"/>
  <c r="AA384" i="1"/>
  <c r="AF384" i="1" s="1"/>
  <c r="AI386" i="3"/>
  <c r="AD387" i="3"/>
  <c r="AE386" i="3"/>
  <c r="AF386" i="3"/>
  <c r="AA385" i="1"/>
  <c r="AF385" i="1" s="1"/>
  <c r="AB384" i="1"/>
  <c r="AE387" i="3"/>
  <c r="AF387" i="3"/>
  <c r="AI387" i="3"/>
  <c r="AD388" i="3"/>
  <c r="AB385" i="1"/>
  <c r="AA386" i="1"/>
  <c r="AF386" i="1" s="1"/>
  <c r="AI388" i="3"/>
  <c r="AE388" i="3"/>
  <c r="AD389" i="3"/>
  <c r="AF388" i="3"/>
  <c r="AA387" i="1"/>
  <c r="AF387" i="1" s="1"/>
  <c r="AB386" i="1"/>
  <c r="AE389" i="3"/>
  <c r="AF389" i="3"/>
  <c r="AD390" i="3"/>
  <c r="AI389" i="3"/>
  <c r="AA388" i="1"/>
  <c r="AF388" i="1" s="1"/>
  <c r="AB387" i="1"/>
  <c r="AE390" i="3"/>
  <c r="AD391" i="3"/>
  <c r="AI390" i="3"/>
  <c r="AF390" i="3"/>
  <c r="AB388" i="1"/>
  <c r="AA389" i="1"/>
  <c r="AF389" i="1" s="1"/>
  <c r="AE391" i="3"/>
  <c r="AF391" i="3"/>
  <c r="AI391" i="3"/>
  <c r="AD392" i="3"/>
  <c r="AB389" i="1"/>
  <c r="AA390" i="1"/>
  <c r="AF390" i="1" s="1"/>
  <c r="AI392" i="3"/>
  <c r="AE392" i="3"/>
  <c r="AD393" i="3"/>
  <c r="AF392" i="3"/>
  <c r="AB390" i="1"/>
  <c r="AA391" i="1"/>
  <c r="AF391" i="1" s="1"/>
  <c r="AD394" i="3"/>
  <c r="AF393" i="3"/>
  <c r="AE393" i="3"/>
  <c r="AI393" i="3"/>
  <c r="AB391" i="1"/>
  <c r="AA392" i="1"/>
  <c r="AF392" i="1" s="1"/>
  <c r="AI394" i="3"/>
  <c r="AE394" i="3"/>
  <c r="AD395" i="3"/>
  <c r="AF394" i="3"/>
  <c r="AB392" i="1"/>
  <c r="AA393" i="1"/>
  <c r="AF393" i="1" s="1"/>
  <c r="AE395" i="3"/>
  <c r="AF395" i="3"/>
  <c r="AI395" i="3"/>
  <c r="AD396" i="3"/>
  <c r="AB393" i="1"/>
  <c r="AA394" i="1"/>
  <c r="AF394" i="1" s="1"/>
  <c r="AD397" i="3"/>
  <c r="AE396" i="3"/>
  <c r="AI396" i="3"/>
  <c r="AF396" i="3"/>
  <c r="AA395" i="1"/>
  <c r="AF395" i="1" s="1"/>
  <c r="AB394" i="1"/>
  <c r="AE397" i="3"/>
  <c r="AF397" i="3"/>
  <c r="AI397" i="3"/>
  <c r="AD398" i="3"/>
  <c r="AA396" i="1"/>
  <c r="AF396" i="1" s="1"/>
  <c r="AB395" i="1"/>
  <c r="AD399" i="3"/>
  <c r="AI398" i="3"/>
  <c r="AE398" i="3"/>
  <c r="AF398" i="3"/>
  <c r="AB396" i="1"/>
  <c r="AA397" i="1"/>
  <c r="AF397" i="1" s="1"/>
  <c r="AF399" i="3"/>
  <c r="AI399" i="3"/>
  <c r="AD400" i="3"/>
  <c r="AE399" i="3"/>
  <c r="AB397" i="1"/>
  <c r="AA398" i="1"/>
  <c r="AF398" i="1" s="1"/>
  <c r="AD401" i="3"/>
  <c r="AI400" i="3"/>
  <c r="AE400" i="3"/>
  <c r="AF400" i="3"/>
  <c r="AB398" i="1"/>
  <c r="AA399" i="1"/>
  <c r="AF399" i="1" s="1"/>
  <c r="AF401" i="3"/>
  <c r="AD402" i="3"/>
  <c r="AI401" i="3"/>
  <c r="AE401" i="3"/>
  <c r="AB399" i="1"/>
  <c r="AA400" i="1"/>
  <c r="AF400" i="1" s="1"/>
  <c r="AD403" i="3"/>
  <c r="AI402" i="3"/>
  <c r="AE402" i="3"/>
  <c r="AF402" i="3"/>
  <c r="AB400" i="1"/>
  <c r="AA401" i="1"/>
  <c r="AF401" i="1" s="1"/>
  <c r="AI403" i="3"/>
  <c r="AF403" i="3"/>
  <c r="AE403" i="3"/>
  <c r="AD404" i="3"/>
  <c r="AA402" i="1"/>
  <c r="AF402" i="1" s="1"/>
  <c r="AB401" i="1"/>
  <c r="AD405" i="3"/>
  <c r="AE404" i="3"/>
  <c r="AI404" i="3"/>
  <c r="AF404" i="3"/>
  <c r="AA403" i="1"/>
  <c r="AF403" i="1" s="1"/>
  <c r="AB402" i="1"/>
  <c r="AI405" i="3"/>
  <c r="AF405" i="3"/>
  <c r="AE405" i="3"/>
  <c r="AD406" i="3"/>
  <c r="AA404" i="1"/>
  <c r="AF404" i="1" s="1"/>
  <c r="AB403" i="1"/>
  <c r="AI406" i="3"/>
  <c r="AE406" i="3"/>
  <c r="AD407" i="3"/>
  <c r="AF406" i="3"/>
  <c r="AA405" i="1"/>
  <c r="AF405" i="1" s="1"/>
  <c r="AB404" i="1"/>
  <c r="AD408" i="3"/>
  <c r="AF407" i="3"/>
  <c r="AE407" i="3"/>
  <c r="AI407" i="3"/>
  <c r="AA406" i="1"/>
  <c r="AF406" i="1" s="1"/>
  <c r="AB405" i="1"/>
  <c r="AE408" i="3"/>
  <c r="AI408" i="3"/>
  <c r="AD409" i="3"/>
  <c r="AF408" i="3"/>
  <c r="AB406" i="1"/>
  <c r="AA407" i="1"/>
  <c r="AF407" i="1" s="1"/>
  <c r="AI409" i="3"/>
  <c r="AF409" i="3"/>
  <c r="AD410" i="3"/>
  <c r="AE409" i="3"/>
  <c r="AA408" i="1"/>
  <c r="AF408" i="1" s="1"/>
  <c r="AB407" i="1"/>
  <c r="AD411" i="3"/>
  <c r="AE410" i="3"/>
  <c r="AI410" i="3"/>
  <c r="AF410" i="3"/>
  <c r="AB408" i="1"/>
  <c r="AA409" i="1"/>
  <c r="AF409" i="1" s="1"/>
  <c r="AD412" i="3"/>
  <c r="AF411" i="3"/>
  <c r="AI411" i="3"/>
  <c r="AE411" i="3"/>
  <c r="AB409" i="1"/>
  <c r="AA410" i="1"/>
  <c r="AF410" i="1" s="1"/>
  <c r="AI412" i="3"/>
  <c r="AE412" i="3"/>
  <c r="AD413" i="3"/>
  <c r="AF412" i="3"/>
  <c r="AB410" i="1"/>
  <c r="AA411" i="1"/>
  <c r="AF411" i="1" s="1"/>
  <c r="AD414" i="3"/>
  <c r="AF413" i="3"/>
  <c r="AE413" i="3"/>
  <c r="AI413" i="3"/>
  <c r="AB411" i="1"/>
  <c r="AA412" i="1"/>
  <c r="AF412" i="1" s="1"/>
  <c r="AE414" i="3"/>
  <c r="AD415" i="3"/>
  <c r="AI414" i="3"/>
  <c r="AF414" i="3"/>
  <c r="AA413" i="1"/>
  <c r="AF413" i="1" s="1"/>
  <c r="AB412" i="1"/>
  <c r="AE415" i="3"/>
  <c r="AF415" i="3"/>
  <c r="AI415" i="3"/>
  <c r="AD416" i="3"/>
  <c r="AB413" i="1"/>
  <c r="AA414" i="1"/>
  <c r="AF414" i="1" s="1"/>
  <c r="AI416" i="3"/>
  <c r="AD417" i="3"/>
  <c r="AE416" i="3"/>
  <c r="AF416" i="3"/>
  <c r="AB414" i="1"/>
  <c r="AA415" i="1"/>
  <c r="AF415" i="1" s="1"/>
  <c r="AF417" i="3"/>
  <c r="AE417" i="3"/>
  <c r="AD418" i="3"/>
  <c r="AI417" i="3"/>
  <c r="AA416" i="1"/>
  <c r="AF416" i="1" s="1"/>
  <c r="AB415" i="1"/>
  <c r="AD419" i="3"/>
  <c r="AI418" i="3"/>
  <c r="AE418" i="3"/>
  <c r="AF418" i="3"/>
  <c r="AB416" i="1"/>
  <c r="AA417" i="1"/>
  <c r="AF417" i="1" s="1"/>
  <c r="AE419" i="3"/>
  <c r="AF419" i="3"/>
  <c r="AI419" i="3"/>
  <c r="AD420" i="3"/>
  <c r="AB417" i="1"/>
  <c r="AA418" i="1"/>
  <c r="AF418" i="1" s="1"/>
  <c r="AF420" i="3"/>
  <c r="AE420" i="3"/>
  <c r="AI420" i="3"/>
  <c r="AD421" i="3"/>
  <c r="AB418" i="1"/>
  <c r="AA419" i="1"/>
  <c r="AF419" i="1" s="1"/>
  <c r="AI421" i="3"/>
  <c r="AF421" i="3"/>
  <c r="AD422" i="3"/>
  <c r="AE421" i="3"/>
  <c r="AB419" i="1"/>
  <c r="AA420" i="1"/>
  <c r="AF420" i="1" s="1"/>
  <c r="AE422" i="3"/>
  <c r="AI422" i="3"/>
  <c r="AF422" i="3"/>
  <c r="AD423" i="3"/>
  <c r="AB420" i="1"/>
  <c r="AA421" i="1"/>
  <c r="AF421" i="1" s="1"/>
  <c r="AD424" i="3"/>
  <c r="AF423" i="3"/>
  <c r="AE423" i="3"/>
  <c r="AI423" i="3"/>
  <c r="AA422" i="1"/>
  <c r="AF422" i="1" s="1"/>
  <c r="AB421" i="1"/>
  <c r="AE424" i="3"/>
  <c r="AD425" i="3"/>
  <c r="AI424" i="3"/>
  <c r="AF424" i="3"/>
  <c r="AA423" i="1"/>
  <c r="AF423" i="1" s="1"/>
  <c r="AB422" i="1"/>
  <c r="AF425" i="3"/>
  <c r="AI425" i="3"/>
  <c r="AD426" i="3"/>
  <c r="AE425" i="3"/>
  <c r="AA424" i="1"/>
  <c r="AF424" i="1" s="1"/>
  <c r="AB423" i="1"/>
  <c r="AE426" i="3"/>
  <c r="AD427" i="3"/>
  <c r="AI426" i="3"/>
  <c r="AF426" i="3"/>
  <c r="AA425" i="1"/>
  <c r="AF425" i="1" s="1"/>
  <c r="AB424" i="1"/>
  <c r="AE427" i="3"/>
  <c r="AF427" i="3"/>
  <c r="AI427" i="3"/>
  <c r="AD428" i="3"/>
  <c r="AB425" i="1"/>
  <c r="AA426" i="1"/>
  <c r="AF426" i="1" s="1"/>
  <c r="AF428" i="3"/>
  <c r="AI428" i="3"/>
  <c r="AE428" i="3"/>
  <c r="AD429" i="3"/>
  <c r="AA427" i="1"/>
  <c r="AF427" i="1" s="1"/>
  <c r="AB426" i="1"/>
  <c r="AD430" i="3"/>
  <c r="AF429" i="3"/>
  <c r="AE429" i="3"/>
  <c r="AI429" i="3"/>
  <c r="AB427" i="1"/>
  <c r="AA428" i="1"/>
  <c r="AF428" i="1" s="1"/>
  <c r="AI430" i="3"/>
  <c r="AE430" i="3"/>
  <c r="AF430" i="3"/>
  <c r="AD431" i="3"/>
  <c r="AB428" i="1"/>
  <c r="AA429" i="1"/>
  <c r="AF429" i="1" s="1"/>
  <c r="AD432" i="3"/>
  <c r="AF431" i="3"/>
  <c r="AI431" i="3"/>
  <c r="AE431" i="3"/>
  <c r="AA430" i="1"/>
  <c r="AF430" i="1" s="1"/>
  <c r="AB429" i="1"/>
  <c r="AD433" i="3"/>
  <c r="AE432" i="3"/>
  <c r="AI432" i="3"/>
  <c r="AF432" i="3"/>
  <c r="AA431" i="1"/>
  <c r="AF431" i="1" s="1"/>
  <c r="AB430" i="1"/>
  <c r="AF433" i="3"/>
  <c r="AI433" i="3"/>
  <c r="AE433" i="3"/>
  <c r="AD434" i="3"/>
  <c r="AA432" i="1"/>
  <c r="AF432" i="1" s="1"/>
  <c r="AB431" i="1"/>
  <c r="AD435" i="3"/>
  <c r="AE434" i="3"/>
  <c r="AI434" i="3"/>
  <c r="AF434" i="3"/>
  <c r="AA433" i="1"/>
  <c r="AF433" i="1" s="1"/>
  <c r="AB432" i="1"/>
  <c r="AD436" i="3"/>
  <c r="AF435" i="3"/>
  <c r="AE435" i="3"/>
  <c r="AI435" i="3"/>
  <c r="AA434" i="1"/>
  <c r="AF434" i="1" s="1"/>
  <c r="AB433" i="1"/>
  <c r="AF436" i="3"/>
  <c r="AI436" i="3"/>
  <c r="AD437" i="3"/>
  <c r="AE436" i="3"/>
  <c r="AA435" i="1"/>
  <c r="AF435" i="1" s="1"/>
  <c r="AB434" i="1"/>
  <c r="AD438" i="3"/>
  <c r="AF437" i="3"/>
  <c r="AE437" i="3"/>
  <c r="AI437" i="3"/>
  <c r="AB435" i="1"/>
  <c r="AA436" i="1"/>
  <c r="AF436" i="1" s="1"/>
  <c r="AE438" i="3"/>
  <c r="AI438" i="3"/>
  <c r="AF438" i="3"/>
  <c r="AD439" i="3"/>
  <c r="AB436" i="1"/>
  <c r="AA437" i="1"/>
  <c r="AF437" i="1" s="1"/>
  <c r="AI439" i="3"/>
  <c r="AF439" i="3"/>
  <c r="AD440" i="3"/>
  <c r="AE439" i="3"/>
  <c r="AA438" i="1"/>
  <c r="AF438" i="1" s="1"/>
  <c r="AB437" i="1"/>
  <c r="AD441" i="3"/>
  <c r="AI440" i="3"/>
  <c r="AE440" i="3"/>
  <c r="AF440" i="3"/>
  <c r="AB438" i="1"/>
  <c r="AA439" i="1"/>
  <c r="AF439" i="1" s="1"/>
  <c r="AF441" i="3"/>
  <c r="AD442" i="3"/>
  <c r="AI441" i="3"/>
  <c r="AE441" i="3"/>
  <c r="AB439" i="1"/>
  <c r="AA440" i="1"/>
  <c r="AF440" i="1" s="1"/>
  <c r="AD443" i="3"/>
  <c r="AE442" i="3"/>
  <c r="AI442" i="3"/>
  <c r="AF442" i="3"/>
  <c r="AB440" i="1"/>
  <c r="AA441" i="1"/>
  <c r="AF441" i="1" s="1"/>
  <c r="AE443" i="3"/>
  <c r="AF443" i="3"/>
  <c r="AI443" i="3"/>
  <c r="AD444" i="3"/>
  <c r="AA442" i="1"/>
  <c r="AF442" i="1" s="1"/>
  <c r="AB441" i="1"/>
  <c r="AF444" i="3"/>
  <c r="AE444" i="3"/>
  <c r="AD445" i="3"/>
  <c r="AI444" i="3"/>
  <c r="AB442" i="1"/>
  <c r="AA443" i="1"/>
  <c r="AF443" i="1" s="1"/>
  <c r="AD446" i="3"/>
  <c r="AF445" i="3"/>
  <c r="AI445" i="3"/>
  <c r="AE445" i="3"/>
  <c r="AB443" i="1"/>
  <c r="AA444" i="1"/>
  <c r="AF444" i="1" s="1"/>
  <c r="AE446" i="3"/>
  <c r="AD447" i="3"/>
  <c r="AF446" i="3"/>
  <c r="AI446" i="3"/>
  <c r="AB444" i="1"/>
  <c r="AA445" i="1"/>
  <c r="AF445" i="1" s="1"/>
  <c r="AD448" i="3"/>
  <c r="AF447" i="3"/>
  <c r="AI447" i="3"/>
  <c r="AE447" i="3"/>
  <c r="AB445" i="1"/>
  <c r="AA446" i="1"/>
  <c r="AF446" i="1" s="1"/>
  <c r="AI448" i="3"/>
  <c r="AE448" i="3"/>
  <c r="AD449" i="3"/>
  <c r="AF448" i="3"/>
  <c r="AA447" i="1"/>
  <c r="AF447" i="1" s="1"/>
  <c r="AB446" i="1"/>
  <c r="AF449" i="3"/>
  <c r="AI449" i="3"/>
  <c r="AD450" i="3"/>
  <c r="AE449" i="3"/>
  <c r="AB447" i="1"/>
  <c r="AA448" i="1"/>
  <c r="AF448" i="1" s="1"/>
  <c r="AI450" i="3"/>
  <c r="AD451" i="3"/>
  <c r="AF450" i="3"/>
  <c r="AE450" i="3"/>
  <c r="AB448" i="1"/>
  <c r="AA449" i="1"/>
  <c r="AF449" i="1" s="1"/>
  <c r="AI451" i="3"/>
  <c r="AF451" i="3"/>
  <c r="AD452" i="3"/>
  <c r="AE451" i="3"/>
  <c r="AB449" i="1"/>
  <c r="AA450" i="1"/>
  <c r="AF450" i="1" s="1"/>
  <c r="AF452" i="3"/>
  <c r="AE452" i="3"/>
  <c r="AI452" i="3"/>
  <c r="AD453" i="3"/>
  <c r="AB450" i="1"/>
  <c r="AA451" i="1"/>
  <c r="AF451" i="1" s="1"/>
  <c r="AE453" i="3"/>
  <c r="AF453" i="3"/>
  <c r="AD454" i="3"/>
  <c r="AI453" i="3"/>
  <c r="AB451" i="1"/>
  <c r="AA452" i="1"/>
  <c r="AF452" i="1" s="1"/>
  <c r="AD455" i="3"/>
  <c r="AI454" i="3"/>
  <c r="AF454" i="3"/>
  <c r="AE454" i="3"/>
  <c r="AA453" i="1"/>
  <c r="AF453" i="1" s="1"/>
  <c r="AB452" i="1"/>
  <c r="AD456" i="3"/>
  <c r="AF455" i="3"/>
  <c r="AI455" i="3"/>
  <c r="AE455" i="3"/>
  <c r="AB453" i="1"/>
  <c r="AA454" i="1"/>
  <c r="AF454" i="1" s="1"/>
  <c r="AI456" i="3"/>
  <c r="AD457" i="3"/>
  <c r="AE456" i="3"/>
  <c r="AF456" i="3"/>
  <c r="AB454" i="1"/>
  <c r="AA455" i="1"/>
  <c r="AF455" i="1" s="1"/>
  <c r="AF457" i="3"/>
  <c r="AI457" i="3"/>
  <c r="AD458" i="3"/>
  <c r="AE457" i="3"/>
  <c r="AB455" i="1"/>
  <c r="AA456" i="1"/>
  <c r="AF456" i="1" s="1"/>
  <c r="AI458" i="3"/>
  <c r="AE458" i="3"/>
  <c r="AD459" i="3"/>
  <c r="AF458" i="3"/>
  <c r="AB456" i="1"/>
  <c r="AA457" i="1"/>
  <c r="AF457" i="1" s="1"/>
  <c r="AD460" i="3"/>
  <c r="AF459" i="3"/>
  <c r="AE459" i="3"/>
  <c r="AI459" i="3"/>
  <c r="AB457" i="1"/>
  <c r="AA458" i="1"/>
  <c r="AF458" i="1" s="1"/>
  <c r="AF460" i="3"/>
  <c r="AE460" i="3"/>
  <c r="AD461" i="3"/>
  <c r="AI460" i="3"/>
  <c r="AA459" i="1"/>
  <c r="AF459" i="1" s="1"/>
  <c r="AB458" i="1"/>
  <c r="AE461" i="3"/>
  <c r="AF461" i="3"/>
  <c r="AI461" i="3"/>
  <c r="AD462" i="3"/>
  <c r="AB459" i="1"/>
  <c r="AA460" i="1"/>
  <c r="AF460" i="1" s="1"/>
  <c r="AI462" i="3"/>
  <c r="AE462" i="3"/>
  <c r="AF462" i="3"/>
  <c r="AD463" i="3"/>
  <c r="AA461" i="1"/>
  <c r="AF461" i="1" s="1"/>
  <c r="AB460" i="1"/>
  <c r="AD464" i="3"/>
  <c r="AF463" i="3"/>
  <c r="AE463" i="3"/>
  <c r="AI463" i="3"/>
  <c r="AB461" i="1"/>
  <c r="AA462" i="1"/>
  <c r="AF462" i="1" s="1"/>
  <c r="AI464" i="3"/>
  <c r="AD465" i="3"/>
  <c r="AE464" i="3"/>
  <c r="AF464" i="3"/>
  <c r="AA463" i="1"/>
  <c r="AF463" i="1" s="1"/>
  <c r="AB462" i="1"/>
  <c r="AF465" i="3"/>
  <c r="AI465" i="3"/>
  <c r="AD466" i="3"/>
  <c r="AE465" i="3"/>
  <c r="AB463" i="1"/>
  <c r="AA464" i="1"/>
  <c r="AF464" i="1" s="1"/>
  <c r="AE466" i="3"/>
  <c r="AD467" i="3"/>
  <c r="AF466" i="3"/>
  <c r="AI466" i="3"/>
  <c r="AA465" i="1"/>
  <c r="AF465" i="1" s="1"/>
  <c r="AB464" i="1"/>
  <c r="AD468" i="3"/>
  <c r="AF467" i="3"/>
  <c r="AE467" i="3"/>
  <c r="AI467" i="3"/>
  <c r="AA466" i="1"/>
  <c r="AF466" i="1" s="1"/>
  <c r="AB465" i="1"/>
  <c r="AF468" i="3"/>
  <c r="AD469" i="3"/>
  <c r="AI468" i="3"/>
  <c r="AE468" i="3"/>
  <c r="AA467" i="1"/>
  <c r="AF467" i="1" s="1"/>
  <c r="AB466" i="1"/>
  <c r="AI469" i="3"/>
  <c r="AF469" i="3"/>
  <c r="AE469" i="3"/>
  <c r="AD470" i="3"/>
  <c r="AB467" i="1"/>
  <c r="AA468" i="1"/>
  <c r="AF468" i="1" s="1"/>
  <c r="AE470" i="3"/>
  <c r="AD471" i="3"/>
  <c r="AF470" i="3"/>
  <c r="AI470" i="3"/>
  <c r="AA469" i="1"/>
  <c r="AF469" i="1" s="1"/>
  <c r="AB468" i="1"/>
  <c r="AE471" i="3"/>
  <c r="AF471" i="3"/>
  <c r="AD472" i="3"/>
  <c r="AI471" i="3"/>
  <c r="AB469" i="1"/>
  <c r="AA470" i="1"/>
  <c r="AF470" i="1" s="1"/>
  <c r="AI472" i="3"/>
  <c r="AD473" i="3"/>
  <c r="AE472" i="3"/>
  <c r="AF472" i="3"/>
  <c r="AA471" i="1"/>
  <c r="AF471" i="1" s="1"/>
  <c r="AB470" i="1"/>
  <c r="AF473" i="3"/>
  <c r="AI473" i="3"/>
  <c r="AE473" i="3"/>
  <c r="AD474" i="3"/>
  <c r="AB471" i="1"/>
  <c r="AA472" i="1"/>
  <c r="AF472" i="1" s="1"/>
  <c r="AD475" i="3"/>
  <c r="AI474" i="3"/>
  <c r="AE474" i="3"/>
  <c r="AF474" i="3"/>
  <c r="AB472" i="1"/>
  <c r="AA473" i="1"/>
  <c r="AF473" i="1" s="1"/>
  <c r="AD476" i="3"/>
  <c r="AF475" i="3"/>
  <c r="AE475" i="3"/>
  <c r="AI475" i="3"/>
  <c r="AA474" i="1"/>
  <c r="AF474" i="1" s="1"/>
  <c r="AB473" i="1"/>
  <c r="AF476" i="3"/>
  <c r="AI476" i="3"/>
  <c r="AE476" i="3"/>
  <c r="AD477" i="3"/>
  <c r="AA475" i="1"/>
  <c r="AF475" i="1" s="1"/>
  <c r="AB474" i="1"/>
  <c r="AI477" i="3"/>
  <c r="AF477" i="3"/>
  <c r="AD478" i="3"/>
  <c r="AE477" i="3"/>
  <c r="AA476" i="1"/>
  <c r="AF476" i="1" s="1"/>
  <c r="AB475" i="1"/>
  <c r="AI478" i="3"/>
  <c r="AE478" i="3"/>
  <c r="AF478" i="3"/>
  <c r="AD479" i="3"/>
  <c r="AB476" i="1"/>
  <c r="AA477" i="1"/>
  <c r="AF477" i="1" s="1"/>
  <c r="AD480" i="3"/>
  <c r="AF479" i="3"/>
  <c r="AE479" i="3"/>
  <c r="AI479" i="3"/>
  <c r="AB477" i="1"/>
  <c r="AA478" i="1"/>
  <c r="AF478" i="1" s="1"/>
  <c r="AE480" i="3"/>
  <c r="AI480" i="3"/>
  <c r="AD481" i="3"/>
  <c r="AF480" i="3"/>
  <c r="AB478" i="1"/>
  <c r="AA479" i="1"/>
  <c r="AF479" i="1" s="1"/>
  <c r="AF481" i="3"/>
  <c r="AI481" i="3"/>
  <c r="AE481" i="3"/>
  <c r="AD482" i="3"/>
  <c r="AB479" i="1"/>
  <c r="AA480" i="1"/>
  <c r="AF480" i="1" s="1"/>
  <c r="AI482" i="3"/>
  <c r="AD483" i="3"/>
  <c r="AE482" i="3"/>
  <c r="AF482" i="3"/>
  <c r="AA481" i="1"/>
  <c r="AF481" i="1" s="1"/>
  <c r="AB480" i="1"/>
  <c r="AE483" i="3"/>
  <c r="AF483" i="3"/>
  <c r="AI483" i="3"/>
  <c r="AD484" i="3"/>
  <c r="AB481" i="1"/>
  <c r="AA482" i="1"/>
  <c r="AF482" i="1" s="1"/>
  <c r="AF484" i="3"/>
  <c r="AI484" i="3"/>
  <c r="AD485" i="3"/>
  <c r="AE484" i="3"/>
  <c r="AB482" i="1"/>
  <c r="AA483" i="1"/>
  <c r="AF483" i="1" s="1"/>
  <c r="AE485" i="3"/>
  <c r="AF485" i="3"/>
  <c r="AD486" i="3"/>
  <c r="AI485" i="3"/>
  <c r="AB483" i="1"/>
  <c r="AA484" i="1"/>
  <c r="AF484" i="1" s="1"/>
  <c r="AD487" i="3"/>
  <c r="AF486" i="3"/>
  <c r="AE486" i="3"/>
  <c r="AI486" i="3"/>
  <c r="AB484" i="1"/>
  <c r="AA485" i="1"/>
  <c r="AF485" i="1" s="1"/>
  <c r="AD488" i="3"/>
  <c r="AF487" i="3"/>
  <c r="AE487" i="3"/>
  <c r="AI487" i="3"/>
  <c r="AA486" i="1"/>
  <c r="AF486" i="1" s="1"/>
  <c r="AB485" i="1"/>
  <c r="AE488" i="3"/>
  <c r="AI488" i="3"/>
  <c r="AD489" i="3"/>
  <c r="AF488" i="3"/>
  <c r="AA487" i="1"/>
  <c r="AF487" i="1" s="1"/>
  <c r="AB486" i="1"/>
  <c r="AF489" i="3"/>
  <c r="AI489" i="3"/>
  <c r="AE489" i="3"/>
  <c r="AD490" i="3"/>
  <c r="AA488" i="1"/>
  <c r="AF488" i="1" s="1"/>
  <c r="AB487" i="1"/>
  <c r="AI490" i="3"/>
  <c r="AD491" i="3"/>
  <c r="AE490" i="3"/>
  <c r="AF490" i="3"/>
  <c r="AB488" i="1"/>
  <c r="AA489" i="1"/>
  <c r="AF489" i="1" s="1"/>
  <c r="AD492" i="3"/>
  <c r="AF491" i="3"/>
  <c r="AI491" i="3"/>
  <c r="AE491" i="3"/>
  <c r="AB489" i="1"/>
  <c r="AA490" i="1"/>
  <c r="AF490" i="1" s="1"/>
  <c r="AF492" i="3"/>
  <c r="AE492" i="3"/>
  <c r="AI492" i="3"/>
  <c r="AD493" i="3"/>
  <c r="AB490" i="1"/>
  <c r="AA491" i="1"/>
  <c r="AF491" i="1" s="1"/>
  <c r="AD494" i="3"/>
  <c r="AF493" i="3"/>
  <c r="AI493" i="3"/>
  <c r="AE493" i="3"/>
  <c r="AB491" i="1"/>
  <c r="AA492" i="1"/>
  <c r="AF492" i="1" s="1"/>
  <c r="AI494" i="3"/>
  <c r="AE494" i="3"/>
  <c r="AF494" i="3"/>
  <c r="AD495" i="3"/>
  <c r="AB492" i="1"/>
  <c r="AA493" i="1"/>
  <c r="AF493" i="1" s="1"/>
  <c r="AI495" i="3"/>
  <c r="AF495" i="3"/>
  <c r="AD496" i="3"/>
  <c r="AE495" i="3"/>
  <c r="AA494" i="1"/>
  <c r="AF494" i="1" s="1"/>
  <c r="AB493" i="1"/>
  <c r="AE496" i="3"/>
  <c r="AD497" i="3"/>
  <c r="AI496" i="3"/>
  <c r="AF496" i="3"/>
  <c r="AB494" i="1"/>
  <c r="AA495" i="1"/>
  <c r="AF495" i="1" s="1"/>
  <c r="AF497" i="3"/>
  <c r="AI497" i="3"/>
  <c r="AE497" i="3"/>
  <c r="AD498" i="3"/>
  <c r="AA496" i="1"/>
  <c r="AF496" i="1" s="1"/>
  <c r="AB495" i="1"/>
  <c r="AI498" i="3"/>
  <c r="AE498" i="3"/>
  <c r="AF498" i="3"/>
  <c r="AD499" i="3"/>
  <c r="AA497" i="1"/>
  <c r="AF497" i="1" s="1"/>
  <c r="AB496" i="1"/>
  <c r="AI499" i="3"/>
  <c r="AF499" i="3"/>
  <c r="AD500" i="3"/>
  <c r="AE499" i="3"/>
  <c r="AA498" i="1"/>
  <c r="AF498" i="1" s="1"/>
  <c r="AB497" i="1"/>
  <c r="AF500" i="3"/>
  <c r="AI500" i="3"/>
  <c r="AD501" i="3"/>
  <c r="AE500" i="3"/>
  <c r="AB498" i="1"/>
  <c r="AA499" i="1"/>
  <c r="AF499" i="1" s="1"/>
  <c r="AI501" i="3"/>
  <c r="AF501" i="3"/>
  <c r="AE501" i="3"/>
  <c r="AD502" i="3"/>
  <c r="AA500" i="1"/>
  <c r="AF500" i="1" s="1"/>
  <c r="AB499" i="1"/>
  <c r="AD503" i="3"/>
  <c r="AE502" i="3"/>
  <c r="AF502" i="3"/>
  <c r="AI502" i="3"/>
  <c r="AA501" i="1"/>
  <c r="AF501" i="1" s="1"/>
  <c r="AB500" i="1"/>
  <c r="AI503" i="3"/>
  <c r="AF503" i="3"/>
  <c r="AD504" i="3"/>
  <c r="AE503" i="3"/>
  <c r="AB501" i="1"/>
  <c r="AA502" i="1"/>
  <c r="AF502" i="1" s="1"/>
  <c r="AI504" i="3"/>
  <c r="AD505" i="3"/>
  <c r="AE504" i="3"/>
  <c r="AF504" i="3"/>
  <c r="AA503" i="1"/>
  <c r="AF503" i="1" s="1"/>
  <c r="AB502" i="1"/>
  <c r="AF505" i="3"/>
  <c r="AI505" i="3"/>
  <c r="AD506" i="3"/>
  <c r="AE505" i="3"/>
  <c r="AA504" i="1"/>
  <c r="AF504" i="1" s="1"/>
  <c r="AB503" i="1"/>
  <c r="AI506" i="3"/>
  <c r="AD507" i="3"/>
  <c r="AE506" i="3"/>
  <c r="AF506" i="3"/>
  <c r="AB504" i="1"/>
  <c r="AA505" i="1"/>
  <c r="AF505" i="1" s="1"/>
  <c r="AD508" i="3"/>
  <c r="AF507" i="3"/>
  <c r="AE507" i="3"/>
  <c r="AI507" i="3"/>
  <c r="AA506" i="1"/>
  <c r="AF506" i="1" s="1"/>
  <c r="AB505" i="1"/>
  <c r="AF508" i="3"/>
  <c r="AI508" i="3"/>
  <c r="AD509" i="3"/>
  <c r="AE508" i="3"/>
  <c r="AB506" i="1"/>
  <c r="AA507" i="1"/>
  <c r="AF507" i="1" s="1"/>
  <c r="AD510" i="3"/>
  <c r="AF509" i="3"/>
  <c r="AI509" i="3"/>
  <c r="AE509" i="3"/>
  <c r="AA508" i="1"/>
  <c r="AF508" i="1" s="1"/>
  <c r="AB507" i="1"/>
  <c r="AE510" i="3"/>
  <c r="AI510" i="3"/>
  <c r="AF510" i="3"/>
  <c r="AD511" i="3"/>
  <c r="AA509" i="1"/>
  <c r="AF509" i="1" s="1"/>
  <c r="AB508" i="1"/>
  <c r="AI511" i="3"/>
  <c r="AF511" i="3"/>
  <c r="AD512" i="3"/>
  <c r="AE511" i="3"/>
  <c r="AB509" i="1"/>
  <c r="AA510" i="1"/>
  <c r="AF510" i="1" s="1"/>
  <c r="AE512" i="3"/>
  <c r="AI512" i="3"/>
  <c r="AD513" i="3"/>
  <c r="AF512" i="3"/>
  <c r="AA511" i="1"/>
  <c r="AF511" i="1" s="1"/>
  <c r="AB510" i="1"/>
  <c r="AF513" i="3"/>
  <c r="AD514" i="3"/>
  <c r="AI513" i="3"/>
  <c r="AE513" i="3"/>
  <c r="AB511" i="1"/>
  <c r="AA512" i="1"/>
  <c r="AF512" i="1" s="1"/>
  <c r="AI514" i="3"/>
  <c r="AD515" i="3"/>
  <c r="AE514" i="3"/>
  <c r="AF514" i="3"/>
  <c r="AA513" i="1"/>
  <c r="AF513" i="1" s="1"/>
  <c r="AB512" i="1"/>
  <c r="AE515" i="3"/>
  <c r="AF515" i="3"/>
  <c r="AI515" i="3"/>
  <c r="AD516" i="3"/>
  <c r="AB513" i="1"/>
  <c r="AA514" i="1"/>
  <c r="AF514" i="1" s="1"/>
  <c r="AF516" i="3"/>
  <c r="AD517" i="3"/>
  <c r="AI516" i="3"/>
  <c r="AE516" i="3"/>
  <c r="AB514" i="1"/>
  <c r="AA515" i="1"/>
  <c r="AF515" i="1" s="1"/>
  <c r="AE517" i="3"/>
  <c r="AF517" i="3"/>
  <c r="AD518" i="3"/>
  <c r="AI517" i="3"/>
  <c r="AB515" i="1"/>
  <c r="AA516" i="1"/>
  <c r="AF516" i="1" s="1"/>
  <c r="AI518" i="3"/>
  <c r="AE518" i="3"/>
  <c r="AF518" i="3"/>
  <c r="AD519" i="3"/>
  <c r="AB516" i="1"/>
  <c r="AA517" i="1"/>
  <c r="AF517" i="1" s="1"/>
  <c r="AE519" i="3"/>
  <c r="AF519" i="3"/>
  <c r="AD520" i="3"/>
  <c r="AI519" i="3"/>
  <c r="AB517" i="1"/>
  <c r="AA518" i="1"/>
  <c r="AF518" i="1" s="1"/>
  <c r="AI520" i="3"/>
  <c r="AE520" i="3"/>
  <c r="AF520" i="3"/>
  <c r="AD521" i="3"/>
  <c r="AA519" i="1"/>
  <c r="AF519" i="1" s="1"/>
  <c r="AB518" i="1"/>
  <c r="AF521" i="3"/>
  <c r="AD522" i="3"/>
  <c r="AE521" i="3"/>
  <c r="AI521" i="3"/>
  <c r="AB519" i="1"/>
  <c r="AA520" i="1"/>
  <c r="AF520" i="1" s="1"/>
  <c r="AD523" i="3"/>
  <c r="AI522" i="3"/>
  <c r="AE522" i="3"/>
  <c r="AF522" i="3"/>
  <c r="AB520" i="1"/>
  <c r="AA521" i="1"/>
  <c r="AF521" i="1" s="1"/>
  <c r="AF523" i="3"/>
  <c r="AD524" i="3"/>
  <c r="AE523" i="3"/>
  <c r="AI523" i="3"/>
  <c r="AA522" i="1"/>
  <c r="AF522" i="1" s="1"/>
  <c r="AB521" i="1"/>
  <c r="AF524" i="3"/>
  <c r="AD525" i="3"/>
  <c r="AE524" i="3"/>
  <c r="AI524" i="3"/>
  <c r="AB522" i="1"/>
  <c r="AA523" i="1"/>
  <c r="AF523" i="1" s="1"/>
  <c r="AD526" i="3"/>
  <c r="AF525" i="3"/>
  <c r="AE525" i="3"/>
  <c r="AI525" i="3"/>
  <c r="AB523" i="1"/>
  <c r="AA524" i="1"/>
  <c r="AF524" i="1" s="1"/>
  <c r="AE526" i="3"/>
  <c r="AF526" i="3"/>
  <c r="AD527" i="3"/>
  <c r="AI526" i="3"/>
  <c r="AA525" i="1"/>
  <c r="AF525" i="1" s="1"/>
  <c r="AB524" i="1"/>
  <c r="AI527" i="3"/>
  <c r="AF527" i="3"/>
  <c r="AE527" i="3"/>
  <c r="AD528" i="3"/>
  <c r="AA526" i="1"/>
  <c r="AF526" i="1" s="1"/>
  <c r="AB525" i="1"/>
  <c r="AD529" i="3"/>
  <c r="AE528" i="3"/>
  <c r="AI528" i="3"/>
  <c r="AF528" i="3"/>
  <c r="AB526" i="1"/>
  <c r="AA527" i="1"/>
  <c r="AF527" i="1" s="1"/>
  <c r="AF529" i="3"/>
  <c r="AD530" i="3"/>
  <c r="AI529" i="3"/>
  <c r="AE529" i="3"/>
  <c r="AA528" i="1"/>
  <c r="AF528" i="1" s="1"/>
  <c r="AB527" i="1"/>
  <c r="AE530" i="3"/>
  <c r="AI530" i="3"/>
  <c r="AF530" i="3"/>
  <c r="AD531" i="3"/>
  <c r="AB528" i="1"/>
  <c r="AA529" i="1"/>
  <c r="AF529" i="1" s="1"/>
  <c r="AF531" i="3"/>
  <c r="AD532" i="3"/>
  <c r="AI531" i="3"/>
  <c r="AE531" i="3"/>
  <c r="AA530" i="1"/>
  <c r="AF530" i="1" s="1"/>
  <c r="AB529" i="1"/>
  <c r="AF532" i="3"/>
  <c r="AI532" i="3"/>
  <c r="AD533" i="3"/>
  <c r="AE532" i="3"/>
  <c r="AA531" i="1"/>
  <c r="AF531" i="1" s="1"/>
  <c r="AB530" i="1"/>
  <c r="AE533" i="3"/>
  <c r="AF533" i="3"/>
  <c r="AD534" i="3"/>
  <c r="AI533" i="3"/>
  <c r="AB531" i="1"/>
  <c r="AA532" i="1"/>
  <c r="AF532" i="1" s="1"/>
  <c r="AD535" i="3"/>
  <c r="AF534" i="3"/>
  <c r="AE534" i="3"/>
  <c r="AI534" i="3"/>
  <c r="AB532" i="1"/>
  <c r="AA533" i="1"/>
  <c r="AF533" i="1" s="1"/>
  <c r="AE535" i="3"/>
  <c r="AF535" i="3"/>
  <c r="AI535" i="3"/>
  <c r="AD536" i="3"/>
  <c r="AA534" i="1"/>
  <c r="AF534" i="1" s="1"/>
  <c r="AB533" i="1"/>
  <c r="AD537" i="3"/>
  <c r="AI536" i="3"/>
  <c r="AE536" i="3"/>
  <c r="AF536" i="3"/>
  <c r="AA535" i="1"/>
  <c r="AF535" i="1" s="1"/>
  <c r="AB534" i="1"/>
  <c r="AF537" i="3"/>
  <c r="AE537" i="3"/>
  <c r="AD538" i="3"/>
  <c r="AI537" i="3"/>
  <c r="AB535" i="1"/>
  <c r="AA536" i="1"/>
  <c r="AF536" i="1" s="1"/>
  <c r="AE538" i="3"/>
  <c r="AI538" i="3"/>
  <c r="AD539" i="3"/>
  <c r="AF538" i="3"/>
  <c r="AA537" i="1"/>
  <c r="AF537" i="1" s="1"/>
  <c r="AB536" i="1"/>
  <c r="AD540" i="3"/>
  <c r="AF539" i="3"/>
  <c r="AI539" i="3"/>
  <c r="AE539" i="3"/>
  <c r="AA538" i="1"/>
  <c r="AF538" i="1" s="1"/>
  <c r="AB537" i="1"/>
  <c r="AF540" i="3"/>
  <c r="AE540" i="3"/>
  <c r="AD541" i="3"/>
  <c r="AI540" i="3"/>
  <c r="AA539" i="1"/>
  <c r="AF539" i="1" s="1"/>
  <c r="AB538" i="1"/>
  <c r="AF541" i="3"/>
  <c r="AE541" i="3"/>
  <c r="AI541" i="3"/>
  <c r="AD542" i="3"/>
  <c r="AB539" i="1"/>
  <c r="AA540" i="1"/>
  <c r="AF540" i="1" s="1"/>
  <c r="AD543" i="3"/>
  <c r="AE542" i="3"/>
  <c r="AF542" i="3"/>
  <c r="AI542" i="3"/>
  <c r="AA541" i="1"/>
  <c r="AF541" i="1" s="1"/>
  <c r="AB540" i="1"/>
  <c r="AI543" i="3"/>
  <c r="AF543" i="3"/>
  <c r="AD544" i="3"/>
  <c r="AE543" i="3"/>
  <c r="AA542" i="1"/>
  <c r="AF542" i="1" s="1"/>
  <c r="AB541" i="1"/>
  <c r="AI544" i="3"/>
  <c r="AD545" i="3"/>
  <c r="AF544" i="3"/>
  <c r="AE544" i="3"/>
  <c r="AA543" i="1"/>
  <c r="AF543" i="1" s="1"/>
  <c r="AB542" i="1"/>
  <c r="AF545" i="3"/>
  <c r="AD546" i="3"/>
  <c r="AI545" i="3"/>
  <c r="AE545" i="3"/>
  <c r="AA544" i="1"/>
  <c r="AF544" i="1" s="1"/>
  <c r="AB543" i="1"/>
  <c r="AE546" i="3"/>
  <c r="AI546" i="3"/>
  <c r="AD547" i="3"/>
  <c r="AF546" i="3"/>
  <c r="AA545" i="1"/>
  <c r="AF545" i="1" s="1"/>
  <c r="AB544" i="1"/>
  <c r="AI547" i="3"/>
  <c r="AF547" i="3"/>
  <c r="AE547" i="3"/>
  <c r="AD548" i="3"/>
  <c r="AB545" i="1"/>
  <c r="AA546" i="1"/>
  <c r="AF546" i="1" s="1"/>
  <c r="AF548" i="3"/>
  <c r="AE548" i="3"/>
  <c r="AI548" i="3"/>
  <c r="AD549" i="3"/>
  <c r="AA547" i="1"/>
  <c r="AF547" i="1" s="1"/>
  <c r="AB546" i="1"/>
  <c r="AF549" i="3"/>
  <c r="AI549" i="3"/>
  <c r="AD550" i="3"/>
  <c r="AE549" i="3"/>
  <c r="AA548" i="1"/>
  <c r="AF548" i="1" s="1"/>
  <c r="AB547" i="1"/>
  <c r="AI550" i="3"/>
  <c r="AD551" i="3"/>
  <c r="AF550" i="3"/>
  <c r="AE550" i="3"/>
  <c r="AA549" i="1"/>
  <c r="AF549" i="1" s="1"/>
  <c r="AB548" i="1"/>
  <c r="AE551" i="3"/>
  <c r="AF551" i="3"/>
  <c r="AD552" i="3"/>
  <c r="AI551" i="3"/>
  <c r="AB549" i="1"/>
  <c r="AA550" i="1"/>
  <c r="AF550" i="1" s="1"/>
  <c r="AI552" i="3"/>
  <c r="AE552" i="3"/>
  <c r="AD553" i="3"/>
  <c r="AF552" i="3"/>
  <c r="AB550" i="1"/>
  <c r="AA551" i="1"/>
  <c r="AF551" i="1" s="1"/>
  <c r="AF553" i="3"/>
  <c r="AD554" i="3"/>
  <c r="AE553" i="3"/>
  <c r="AI553" i="3"/>
  <c r="AA552" i="1"/>
  <c r="AF552" i="1" s="1"/>
  <c r="AB551" i="1"/>
  <c r="AD555" i="3"/>
  <c r="AE554" i="3"/>
  <c r="AI554" i="3"/>
  <c r="AF554" i="3"/>
  <c r="AB552" i="1"/>
  <c r="AA553" i="1"/>
  <c r="AF553" i="1" s="1"/>
  <c r="AE555" i="3"/>
  <c r="AF555" i="3"/>
  <c r="AD556" i="3"/>
  <c r="AI555" i="3"/>
  <c r="AB553" i="1"/>
  <c r="AA554" i="1"/>
  <c r="AF554" i="1" s="1"/>
  <c r="AF556" i="3"/>
  <c r="AI556" i="3"/>
  <c r="AE556" i="3"/>
  <c r="AD557" i="3"/>
  <c r="AB554" i="1"/>
  <c r="AA555" i="1"/>
  <c r="AF555" i="1" s="1"/>
  <c r="AE557" i="3"/>
  <c r="AF557" i="3"/>
  <c r="AD558" i="3"/>
  <c r="AI557" i="3"/>
  <c r="AA556" i="1"/>
  <c r="AF556" i="1" s="1"/>
  <c r="AB555" i="1"/>
  <c r="AE558" i="3"/>
  <c r="AF558" i="3"/>
  <c r="AI558" i="3"/>
  <c r="AD559" i="3"/>
  <c r="AA557" i="1"/>
  <c r="AF557" i="1" s="1"/>
  <c r="AB556" i="1"/>
  <c r="AI559" i="3"/>
  <c r="AF559" i="3"/>
  <c r="AE559" i="3"/>
  <c r="AD560" i="3"/>
  <c r="AB557" i="1"/>
  <c r="AA558" i="1"/>
  <c r="AF558" i="1" s="1"/>
  <c r="AI560" i="3"/>
  <c r="AD561" i="3"/>
  <c r="AF560" i="3"/>
  <c r="AE560" i="3"/>
  <c r="AA559" i="1"/>
  <c r="AF559" i="1" s="1"/>
  <c r="AB558" i="1"/>
  <c r="AF561" i="3"/>
  <c r="AD562" i="3"/>
  <c r="AI561" i="3"/>
  <c r="AE561" i="3"/>
  <c r="AA560" i="1"/>
  <c r="AF560" i="1" s="1"/>
  <c r="AB559" i="1"/>
  <c r="AD563" i="3"/>
  <c r="AI562" i="3"/>
  <c r="AE562" i="3"/>
  <c r="AF562" i="3"/>
  <c r="AA561" i="1"/>
  <c r="AF561" i="1" s="1"/>
  <c r="AB560" i="1"/>
  <c r="AD564" i="3"/>
  <c r="AF563" i="3"/>
  <c r="AE563" i="3"/>
  <c r="AI563" i="3"/>
  <c r="AB561" i="1"/>
  <c r="AA562" i="1"/>
  <c r="AF562" i="1" s="1"/>
  <c r="AF564" i="3"/>
  <c r="AD565" i="3"/>
  <c r="AI564" i="3"/>
  <c r="AE564" i="3"/>
  <c r="AB562" i="1"/>
  <c r="AA563" i="1"/>
  <c r="AF563" i="1" s="1"/>
  <c r="AE565" i="3"/>
  <c r="AF565" i="3"/>
  <c r="AI565" i="3"/>
  <c r="AD566" i="3"/>
  <c r="AB563" i="1"/>
  <c r="AA564" i="1"/>
  <c r="AF564" i="1" s="1"/>
  <c r="AF566" i="3"/>
  <c r="AE566" i="3"/>
  <c r="AI566" i="3"/>
  <c r="AD567" i="3"/>
  <c r="AA565" i="1"/>
  <c r="AF565" i="1" s="1"/>
  <c r="AB564" i="1"/>
  <c r="AE567" i="3"/>
  <c r="AF567" i="3"/>
  <c r="AI567" i="3"/>
  <c r="AD568" i="3"/>
  <c r="AA566" i="1"/>
  <c r="AF566" i="1" s="1"/>
  <c r="AB565" i="1"/>
  <c r="AD569" i="3"/>
  <c r="AI568" i="3"/>
  <c r="AF568" i="3"/>
  <c r="AE568" i="3"/>
  <c r="AA567" i="1"/>
  <c r="AF567" i="1" s="1"/>
  <c r="AB566" i="1"/>
  <c r="AF569" i="3"/>
  <c r="AD570" i="3"/>
  <c r="AI569" i="3"/>
  <c r="AE569" i="3"/>
  <c r="AA568" i="1"/>
  <c r="AF568" i="1" s="1"/>
  <c r="AB567" i="1"/>
  <c r="AI570" i="3"/>
  <c r="AD571" i="3"/>
  <c r="AE570" i="3"/>
  <c r="AF570" i="3"/>
  <c r="AA569" i="1"/>
  <c r="AF569" i="1" s="1"/>
  <c r="AB568" i="1"/>
  <c r="AD572" i="3"/>
  <c r="AF571" i="3"/>
  <c r="AI571" i="3"/>
  <c r="AE571" i="3"/>
  <c r="AB569" i="1"/>
  <c r="AA570" i="1"/>
  <c r="AF570" i="1" s="1"/>
  <c r="AF572" i="3"/>
  <c r="AE572" i="3"/>
  <c r="AI572" i="3"/>
  <c r="AD573" i="3"/>
  <c r="AB570" i="1"/>
  <c r="AA571" i="1"/>
  <c r="AF571" i="1" s="1"/>
  <c r="AF573" i="3"/>
  <c r="AE573" i="3"/>
  <c r="AD574" i="3"/>
  <c r="AI573" i="3"/>
  <c r="AA572" i="1"/>
  <c r="AF572" i="1" s="1"/>
  <c r="AB571" i="1"/>
  <c r="AF574" i="3"/>
  <c r="AE574" i="3"/>
  <c r="AI574" i="3"/>
  <c r="AD575" i="3"/>
  <c r="AB572" i="1"/>
  <c r="AA573" i="1"/>
  <c r="AF573" i="1" s="1"/>
  <c r="AI575" i="3"/>
  <c r="AF575" i="3"/>
  <c r="AE575" i="3"/>
  <c r="AD576" i="3"/>
  <c r="AB573" i="1"/>
  <c r="AA574" i="1"/>
  <c r="AF574" i="1" s="1"/>
  <c r="AD577" i="3"/>
  <c r="AE576" i="3"/>
  <c r="AI576" i="3"/>
  <c r="AF576" i="3"/>
  <c r="AB574" i="1"/>
  <c r="AA575" i="1"/>
  <c r="AF575" i="1" s="1"/>
  <c r="AF577" i="3"/>
  <c r="AD578" i="3"/>
  <c r="AI577" i="3"/>
  <c r="AE577" i="3"/>
  <c r="AA576" i="1"/>
  <c r="AF576" i="1" s="1"/>
  <c r="AB575" i="1"/>
  <c r="AD579" i="3"/>
  <c r="AI578" i="3"/>
  <c r="AE578" i="3"/>
  <c r="AF578" i="3"/>
  <c r="AB576" i="1"/>
  <c r="AA577" i="1"/>
  <c r="AF577" i="1" s="1"/>
  <c r="AI579" i="3"/>
  <c r="AF579" i="3"/>
  <c r="AD580" i="3"/>
  <c r="AE579" i="3"/>
  <c r="AB577" i="1"/>
  <c r="AA578" i="1"/>
  <c r="AF578" i="1" s="1"/>
  <c r="AF580" i="3"/>
  <c r="AE580" i="3"/>
  <c r="AI580" i="3"/>
  <c r="AD581" i="3"/>
  <c r="AB578" i="1"/>
  <c r="AA579" i="1"/>
  <c r="AF579" i="1" s="1"/>
  <c r="AF581" i="3"/>
  <c r="AD582" i="3"/>
  <c r="AE581" i="3"/>
  <c r="AI581" i="3"/>
  <c r="AB579" i="1"/>
  <c r="AA580" i="1"/>
  <c r="AF580" i="1" s="1"/>
  <c r="AI582" i="3"/>
  <c r="AD583" i="3"/>
  <c r="AF582" i="3"/>
  <c r="AE582" i="3"/>
  <c r="AA581" i="1"/>
  <c r="AF581" i="1" s="1"/>
  <c r="AB580" i="1"/>
  <c r="AD584" i="3"/>
  <c r="AF583" i="3"/>
  <c r="AI583" i="3"/>
  <c r="AE583" i="3"/>
  <c r="AB581" i="1"/>
  <c r="AA582" i="1"/>
  <c r="AF582" i="1" s="1"/>
  <c r="AD585" i="3"/>
  <c r="AI584" i="3"/>
  <c r="AE584" i="3"/>
  <c r="AF584" i="3"/>
  <c r="AB582" i="1"/>
  <c r="AA583" i="1"/>
  <c r="AF583" i="1" s="1"/>
  <c r="AF585" i="3"/>
  <c r="AE585" i="3"/>
  <c r="AD586" i="3"/>
  <c r="AI585" i="3"/>
  <c r="AB583" i="1"/>
  <c r="AA584" i="1"/>
  <c r="AF584" i="1" s="1"/>
  <c r="AI586" i="3"/>
  <c r="AD587" i="3"/>
  <c r="AE586" i="3"/>
  <c r="AF586" i="3"/>
  <c r="AB584" i="1"/>
  <c r="AA585" i="1"/>
  <c r="AF585" i="1" s="1"/>
  <c r="AD588" i="3"/>
  <c r="AF587" i="3"/>
  <c r="AE587" i="3"/>
  <c r="AI587" i="3"/>
  <c r="AB585" i="1"/>
  <c r="AA586" i="1"/>
  <c r="AF586" i="1" s="1"/>
  <c r="AF588" i="3"/>
  <c r="AI588" i="3"/>
  <c r="AD589" i="3"/>
  <c r="AE588" i="3"/>
  <c r="AA587" i="1"/>
  <c r="AF587" i="1" s="1"/>
  <c r="AB586" i="1"/>
  <c r="AF589" i="3"/>
  <c r="AI589" i="3"/>
  <c r="AD590" i="3"/>
  <c r="AE589" i="3"/>
  <c r="AB587" i="1"/>
  <c r="AA588" i="1"/>
  <c r="AF588" i="1" s="1"/>
  <c r="AD591" i="3"/>
  <c r="AI590" i="3"/>
  <c r="AF590" i="3"/>
  <c r="AE590" i="3"/>
  <c r="AB588" i="1"/>
  <c r="AA589" i="1"/>
  <c r="AF589" i="1" s="1"/>
  <c r="AI591" i="3"/>
  <c r="AF591" i="3"/>
  <c r="AD592" i="3"/>
  <c r="AE591" i="3"/>
  <c r="AB589" i="1"/>
  <c r="AA590" i="1"/>
  <c r="AF590" i="1" s="1"/>
  <c r="AD593" i="3"/>
  <c r="AE592" i="3"/>
  <c r="AI592" i="3"/>
  <c r="AF592" i="3"/>
  <c r="AB590" i="1"/>
  <c r="AA591" i="1"/>
  <c r="AF591" i="1" s="1"/>
  <c r="AF593" i="3"/>
  <c r="AD594" i="3"/>
  <c r="AI593" i="3"/>
  <c r="AE593" i="3"/>
  <c r="AA592" i="1"/>
  <c r="AF592" i="1" s="1"/>
  <c r="AB591" i="1"/>
  <c r="AE594" i="3"/>
  <c r="AI594" i="3"/>
  <c r="AD595" i="3"/>
  <c r="AF594" i="3"/>
  <c r="AA593" i="1"/>
  <c r="AF593" i="1" s="1"/>
  <c r="AB592" i="1"/>
  <c r="AF595" i="3"/>
  <c r="AD596" i="3"/>
  <c r="AI595" i="3"/>
  <c r="AE595" i="3"/>
  <c r="AB593" i="1"/>
  <c r="AA594" i="1"/>
  <c r="AF594" i="1" s="1"/>
  <c r="AF596" i="3"/>
  <c r="AI596" i="3"/>
  <c r="AD597" i="3"/>
  <c r="AE596" i="3"/>
  <c r="AB594" i="1"/>
  <c r="AA595" i="1"/>
  <c r="AF595" i="1" s="1"/>
  <c r="AF597" i="3"/>
  <c r="AD598" i="3"/>
  <c r="AE597" i="3"/>
  <c r="AI597" i="3"/>
  <c r="AB595" i="1"/>
  <c r="AA596" i="1"/>
  <c r="AF596" i="1" s="1"/>
  <c r="AI598" i="3"/>
  <c r="AD599" i="3"/>
  <c r="AF598" i="3"/>
  <c r="AE598" i="3"/>
  <c r="AA597" i="1"/>
  <c r="AF597" i="1" s="1"/>
  <c r="AB596" i="1"/>
  <c r="AE599" i="3"/>
  <c r="AF599" i="3"/>
  <c r="AD600" i="3"/>
  <c r="AI599" i="3"/>
  <c r="AB597" i="1"/>
  <c r="AA598" i="1"/>
  <c r="AF598" i="1" s="1"/>
  <c r="AI600" i="3"/>
  <c r="AE600" i="3"/>
  <c r="AD601" i="3"/>
  <c r="AF600" i="3"/>
  <c r="AA599" i="1"/>
  <c r="AF599" i="1" s="1"/>
  <c r="AB598" i="1"/>
  <c r="AF601" i="3"/>
  <c r="AI601" i="3"/>
  <c r="AE601" i="3"/>
  <c r="AD602" i="3"/>
  <c r="AB599" i="1"/>
  <c r="AA600" i="1"/>
  <c r="AF600" i="1" s="1"/>
  <c r="AI602" i="3"/>
  <c r="AD603" i="3"/>
  <c r="AE602" i="3"/>
  <c r="AF602" i="3"/>
  <c r="AB600" i="1"/>
  <c r="AA601" i="1"/>
  <c r="AF601" i="1" s="1"/>
  <c r="AD604" i="3"/>
  <c r="AF603" i="3"/>
  <c r="AE603" i="3"/>
  <c r="AI603" i="3"/>
  <c r="AB601" i="1"/>
  <c r="AA602" i="1"/>
  <c r="AF602" i="1" s="1"/>
  <c r="AF604" i="3"/>
  <c r="AI604" i="3"/>
  <c r="AD605" i="3"/>
  <c r="AE604" i="3"/>
  <c r="AB602" i="1"/>
  <c r="AA603" i="1"/>
  <c r="AF603" i="1" s="1"/>
  <c r="AD606" i="3"/>
  <c r="AF605" i="3"/>
  <c r="AE605" i="3"/>
  <c r="AI605" i="3"/>
  <c r="AB603" i="1"/>
  <c r="AA604" i="1"/>
  <c r="AF604" i="1" s="1"/>
  <c r="AI606" i="3"/>
  <c r="AE606" i="3"/>
  <c r="AF606" i="3"/>
  <c r="AD607" i="3"/>
  <c r="AB604" i="1"/>
  <c r="AA605" i="1"/>
  <c r="AF605" i="1" s="1"/>
  <c r="AI607" i="3"/>
  <c r="AF607" i="3"/>
  <c r="AD608" i="3"/>
  <c r="AE607" i="3"/>
  <c r="AA606" i="1"/>
  <c r="AF606" i="1" s="1"/>
  <c r="AB605" i="1"/>
  <c r="AE608" i="3"/>
  <c r="AD609" i="3"/>
  <c r="AI608" i="3"/>
  <c r="AF608" i="3"/>
  <c r="AA607" i="1"/>
  <c r="AF607" i="1" s="1"/>
  <c r="AB606" i="1"/>
  <c r="AF609" i="3"/>
  <c r="AI609" i="3"/>
  <c r="AE609" i="3"/>
  <c r="AD610" i="3"/>
  <c r="AB607" i="1"/>
  <c r="AA608" i="1"/>
  <c r="AF608" i="1" s="1"/>
  <c r="AI610" i="3"/>
  <c r="AD611" i="3"/>
  <c r="AE610" i="3"/>
  <c r="AF610" i="3"/>
  <c r="AB608" i="1"/>
  <c r="AA609" i="1"/>
  <c r="AF609" i="1" s="1"/>
  <c r="AE611" i="3"/>
  <c r="AF611" i="3"/>
  <c r="AD612" i="3"/>
  <c r="AI611" i="3"/>
  <c r="AB609" i="1"/>
  <c r="AA610" i="1"/>
  <c r="AF610" i="1" s="1"/>
  <c r="AF612" i="3"/>
  <c r="AI612" i="3"/>
  <c r="AE612" i="3"/>
  <c r="AD613" i="3"/>
  <c r="AB610" i="1"/>
  <c r="AA611" i="1"/>
  <c r="AF611" i="1" s="1"/>
  <c r="AE613" i="3"/>
  <c r="AF613" i="3"/>
  <c r="AI613" i="3"/>
  <c r="AD614" i="3"/>
  <c r="AB611" i="1"/>
  <c r="AA612" i="1"/>
  <c r="AF612" i="1" s="1"/>
  <c r="AI614" i="3"/>
  <c r="AF614" i="3"/>
  <c r="AD615" i="3"/>
  <c r="AE614" i="3"/>
  <c r="AA613" i="1"/>
  <c r="AF613" i="1" s="1"/>
  <c r="AB612" i="1"/>
  <c r="AD616" i="3"/>
  <c r="AF615" i="3"/>
  <c r="AE615" i="3"/>
  <c r="AI615" i="3"/>
  <c r="AA614" i="1"/>
  <c r="AF614" i="1" s="1"/>
  <c r="AB613" i="1"/>
  <c r="AD617" i="3"/>
  <c r="AE616" i="3"/>
  <c r="AI616" i="3"/>
  <c r="AF616" i="3"/>
  <c r="AA615" i="1"/>
  <c r="AF615" i="1" s="1"/>
  <c r="AB614" i="1"/>
  <c r="AF617" i="3"/>
  <c r="AD618" i="3"/>
  <c r="AI617" i="3"/>
  <c r="AE617" i="3"/>
  <c r="AA616" i="1"/>
  <c r="AF616" i="1" s="1"/>
  <c r="AB615" i="1"/>
  <c r="AE618" i="3"/>
  <c r="AI618" i="3"/>
  <c r="AF618" i="3"/>
  <c r="AD619" i="3"/>
  <c r="AB616" i="1"/>
  <c r="AA617" i="1"/>
  <c r="AF617" i="1" s="1"/>
  <c r="AI619" i="3"/>
  <c r="AF619" i="3"/>
  <c r="AE619" i="3"/>
  <c r="AD620" i="3"/>
  <c r="AA618" i="1"/>
  <c r="AF618" i="1" s="1"/>
  <c r="AB617" i="1"/>
  <c r="AF620" i="3"/>
  <c r="AD621" i="3"/>
  <c r="AI620" i="3"/>
  <c r="AE620" i="3"/>
  <c r="AB618" i="1"/>
  <c r="AA619" i="1"/>
  <c r="AF619" i="1" s="1"/>
  <c r="AE621" i="3"/>
  <c r="AF621" i="3"/>
  <c r="AD622" i="3"/>
  <c r="AI621" i="3"/>
  <c r="AA620" i="1"/>
  <c r="AF620" i="1" s="1"/>
  <c r="AB619" i="1"/>
  <c r="AF622" i="3"/>
  <c r="AI622" i="3"/>
  <c r="AD623" i="3"/>
  <c r="AE622" i="3"/>
  <c r="AB620" i="1"/>
  <c r="AA621" i="1"/>
  <c r="AF621" i="1" s="1"/>
  <c r="AI623" i="3"/>
  <c r="AF623" i="3"/>
  <c r="AE623" i="3"/>
  <c r="AD624" i="3"/>
  <c r="AA622" i="1"/>
  <c r="AF622" i="1" s="1"/>
  <c r="AB621" i="1"/>
  <c r="AD625" i="3"/>
  <c r="AI624" i="3"/>
  <c r="AE624" i="3"/>
  <c r="AF624" i="3"/>
  <c r="AB622" i="1"/>
  <c r="AA623" i="1"/>
  <c r="AF623" i="1" s="1"/>
  <c r="AF625" i="3"/>
  <c r="AE625" i="3"/>
  <c r="AI625" i="3"/>
  <c r="AD626" i="3"/>
  <c r="AB623" i="1"/>
  <c r="AA624" i="1"/>
  <c r="AF624" i="1" s="1"/>
  <c r="AI626" i="3"/>
  <c r="AE626" i="3"/>
  <c r="AF626" i="3"/>
  <c r="AD627" i="3"/>
  <c r="AA625" i="1"/>
  <c r="AF625" i="1" s="1"/>
  <c r="AB624" i="1"/>
  <c r="AD628" i="3"/>
  <c r="AF627" i="3"/>
  <c r="AI627" i="3"/>
  <c r="AE627" i="3"/>
  <c r="AB625" i="1"/>
  <c r="AA626" i="1"/>
  <c r="AF626" i="1" s="1"/>
  <c r="AE628" i="3"/>
  <c r="AI628" i="3"/>
  <c r="AF628" i="3"/>
  <c r="AD629" i="3"/>
  <c r="AA627" i="1"/>
  <c r="AF627" i="1" s="1"/>
  <c r="AB626" i="1"/>
  <c r="AF629" i="3"/>
  <c r="AE629" i="3"/>
  <c r="AD630" i="3"/>
  <c r="AI629" i="3"/>
  <c r="AA628" i="1"/>
  <c r="AF628" i="1" s="1"/>
  <c r="AB627" i="1"/>
  <c r="AI630" i="3"/>
  <c r="AD631" i="3"/>
  <c r="AE630" i="3"/>
  <c r="AF630" i="3"/>
  <c r="AA629" i="1"/>
  <c r="AF629" i="1" s="1"/>
  <c r="AB628" i="1"/>
  <c r="AE631" i="3"/>
  <c r="AI631" i="3"/>
  <c r="AF631" i="3"/>
  <c r="AD632" i="3"/>
  <c r="AA630" i="1"/>
  <c r="AF630" i="1" s="1"/>
  <c r="AB629" i="1"/>
  <c r="AF632" i="3"/>
  <c r="AI632" i="3"/>
  <c r="AE632" i="3"/>
  <c r="AD633" i="3"/>
  <c r="AA631" i="1"/>
  <c r="AF631" i="1" s="1"/>
  <c r="AB630" i="1"/>
  <c r="AE633" i="3"/>
  <c r="AD634" i="3"/>
  <c r="AF633" i="3"/>
  <c r="AI633" i="3"/>
  <c r="AA632" i="1"/>
  <c r="AF632" i="1" s="1"/>
  <c r="AB631" i="1"/>
  <c r="AE634" i="3"/>
  <c r="AF634" i="3"/>
  <c r="AI634" i="3"/>
  <c r="AD635" i="3"/>
  <c r="AB632" i="1"/>
  <c r="AA633" i="1"/>
  <c r="AF633" i="1" s="1"/>
  <c r="AE635" i="3"/>
  <c r="AF635" i="3"/>
  <c r="AI635" i="3"/>
  <c r="AD636" i="3"/>
  <c r="AA634" i="1"/>
  <c r="AF634" i="1" s="1"/>
  <c r="AB633" i="1"/>
  <c r="AF636" i="3"/>
  <c r="AD637" i="3"/>
  <c r="AI636" i="3"/>
  <c r="AE636" i="3"/>
  <c r="AB634" i="1"/>
  <c r="AA635" i="1"/>
  <c r="AF635" i="1" s="1"/>
  <c r="AD638" i="3"/>
  <c r="AE637" i="3"/>
  <c r="AF637" i="3"/>
  <c r="AI637" i="3"/>
  <c r="AA636" i="1"/>
  <c r="AF636" i="1" s="1"/>
  <c r="AB635" i="1"/>
  <c r="AE638" i="3"/>
  <c r="AI638" i="3"/>
  <c r="AD639" i="3"/>
  <c r="AF638" i="3"/>
  <c r="AB636" i="1"/>
  <c r="AA637" i="1"/>
  <c r="AF637" i="1" s="1"/>
  <c r="AD640" i="3"/>
  <c r="AI639" i="3"/>
  <c r="AF639" i="3"/>
  <c r="AE639" i="3"/>
  <c r="AA638" i="1"/>
  <c r="AF638" i="1" s="1"/>
  <c r="AB637" i="1"/>
  <c r="AD641" i="3"/>
  <c r="AE640" i="3"/>
  <c r="AF640" i="3"/>
  <c r="AI640" i="3"/>
  <c r="AB638" i="1"/>
  <c r="AA639" i="1"/>
  <c r="AF639" i="1" s="1"/>
  <c r="AF641" i="3"/>
  <c r="AE641" i="3"/>
  <c r="AD642" i="3"/>
  <c r="AI641" i="3"/>
  <c r="AB639" i="1"/>
  <c r="AA640" i="1"/>
  <c r="AF640" i="1" s="1"/>
  <c r="AE642" i="3"/>
  <c r="AF642" i="3"/>
  <c r="AI642" i="3"/>
  <c r="AD643" i="3"/>
  <c r="AA641" i="1"/>
  <c r="AF641" i="1" s="1"/>
  <c r="AB640" i="1"/>
  <c r="AF643" i="3"/>
  <c r="AE643" i="3"/>
  <c r="AI643" i="3"/>
  <c r="AD644" i="3"/>
  <c r="AA642" i="1"/>
  <c r="AF642" i="1" s="1"/>
  <c r="AB641" i="1"/>
  <c r="AD645" i="3"/>
  <c r="AI644" i="3"/>
  <c r="AE644" i="3"/>
  <c r="AF644" i="3"/>
  <c r="AB642" i="1"/>
  <c r="AA643" i="1"/>
  <c r="AF643" i="1" s="1"/>
  <c r="AI645" i="3"/>
  <c r="AD646" i="3"/>
  <c r="AF645" i="3"/>
  <c r="AE645" i="3"/>
  <c r="AA644" i="1"/>
  <c r="AF644" i="1" s="1"/>
  <c r="AB643" i="1"/>
  <c r="AD647" i="3"/>
  <c r="AI646" i="3"/>
  <c r="AE646" i="3"/>
  <c r="AF646" i="3"/>
  <c r="AA645" i="1"/>
  <c r="AF645" i="1" s="1"/>
  <c r="AB644" i="1"/>
  <c r="AE647" i="3"/>
  <c r="AD648" i="3"/>
  <c r="AF647" i="3"/>
  <c r="AI647" i="3"/>
  <c r="AA646" i="1"/>
  <c r="AF646" i="1" s="1"/>
  <c r="AB645" i="1"/>
  <c r="AF648" i="3"/>
  <c r="AD649" i="3"/>
  <c r="AI648" i="3"/>
  <c r="AE648" i="3"/>
  <c r="AB646" i="1"/>
  <c r="AA647" i="1"/>
  <c r="AF647" i="1" s="1"/>
  <c r="AE649" i="3"/>
  <c r="AD650" i="3"/>
  <c r="AF649" i="3"/>
  <c r="AI649" i="3"/>
  <c r="AA648" i="1"/>
  <c r="AF648" i="1" s="1"/>
  <c r="AB647" i="1"/>
  <c r="AE650" i="3"/>
  <c r="AF650" i="3"/>
  <c r="AI650" i="3"/>
  <c r="AD651" i="3"/>
  <c r="AA649" i="1"/>
  <c r="AF649" i="1" s="1"/>
  <c r="AB648" i="1"/>
  <c r="AD652" i="3"/>
  <c r="AE651" i="3"/>
  <c r="AF651" i="3"/>
  <c r="AI651" i="3"/>
  <c r="AA650" i="1"/>
  <c r="AF650" i="1" s="1"/>
  <c r="AB649" i="1"/>
  <c r="AD653" i="3"/>
  <c r="AF652" i="3"/>
  <c r="AE652" i="3"/>
  <c r="AI652" i="3"/>
  <c r="AB650" i="1"/>
  <c r="AA651" i="1"/>
  <c r="AF651" i="1" s="1"/>
  <c r="AI653" i="3"/>
  <c r="AE653" i="3"/>
  <c r="AF653" i="3"/>
  <c r="AD654" i="3"/>
  <c r="AB651" i="1"/>
  <c r="AA652" i="1"/>
  <c r="AF652" i="1" s="1"/>
  <c r="AD655" i="3"/>
  <c r="AI654" i="3"/>
  <c r="AE654" i="3"/>
  <c r="AF654" i="3"/>
  <c r="AA653" i="1"/>
  <c r="AF653" i="1" s="1"/>
  <c r="AB652" i="1"/>
  <c r="AI655" i="3"/>
  <c r="AD656" i="3"/>
  <c r="AF655" i="3"/>
  <c r="AE655" i="3"/>
  <c r="AA654" i="1"/>
  <c r="AF654" i="1" s="1"/>
  <c r="AB653" i="1"/>
  <c r="AE656" i="3"/>
  <c r="AD657" i="3"/>
  <c r="AI656" i="3"/>
  <c r="AF656" i="3"/>
  <c r="AB654" i="1"/>
  <c r="AA655" i="1"/>
  <c r="AF655" i="1" s="1"/>
  <c r="AF657" i="3"/>
  <c r="AD658" i="3"/>
  <c r="AE657" i="3"/>
  <c r="AI657" i="3"/>
  <c r="AA656" i="1"/>
  <c r="AF656" i="1" s="1"/>
  <c r="AB655" i="1"/>
  <c r="AI658" i="3"/>
  <c r="AD659" i="3"/>
  <c r="AE658" i="3"/>
  <c r="AF658" i="3"/>
  <c r="AB656" i="1"/>
  <c r="AA657" i="1"/>
  <c r="AF657" i="1" s="1"/>
  <c r="AE659" i="3"/>
  <c r="AF659" i="3"/>
  <c r="AD660" i="3"/>
  <c r="AI659" i="3"/>
  <c r="AA658" i="1"/>
  <c r="AF658" i="1" s="1"/>
  <c r="AB657" i="1"/>
  <c r="AI660" i="3"/>
  <c r="AF660" i="3"/>
  <c r="AE660" i="3"/>
  <c r="AD661" i="3"/>
  <c r="AA659" i="1"/>
  <c r="AF659" i="1" s="1"/>
  <c r="AB658" i="1"/>
  <c r="AD662" i="3"/>
  <c r="AE661" i="3"/>
  <c r="AF661" i="3"/>
  <c r="AI661" i="3"/>
  <c r="AB659" i="1"/>
  <c r="AA660" i="1"/>
  <c r="AF660" i="1" s="1"/>
  <c r="AE662" i="3"/>
  <c r="AI662" i="3"/>
  <c r="AD663" i="3"/>
  <c r="AF662" i="3"/>
  <c r="AB660" i="1"/>
  <c r="AA661" i="1"/>
  <c r="AF661" i="1" s="1"/>
  <c r="AE663" i="3"/>
  <c r="AD664" i="3"/>
  <c r="AF663" i="3"/>
  <c r="AI663" i="3"/>
  <c r="AB661" i="1"/>
  <c r="AA662" i="1"/>
  <c r="AF662" i="1" s="1"/>
  <c r="AF664" i="3"/>
  <c r="AD665" i="3"/>
  <c r="AI664" i="3"/>
  <c r="AE664" i="3"/>
  <c r="AB662" i="1"/>
  <c r="AA663" i="1"/>
  <c r="AF663" i="1" s="1"/>
  <c r="AI665" i="3"/>
  <c r="AE665" i="3"/>
  <c r="AF665" i="3"/>
  <c r="AD666" i="3"/>
  <c r="AA664" i="1"/>
  <c r="AF664" i="1" s="1"/>
  <c r="AB663" i="1"/>
  <c r="AF666" i="3"/>
  <c r="AE666" i="3"/>
  <c r="AD667" i="3"/>
  <c r="AI666" i="3"/>
  <c r="AA665" i="1"/>
  <c r="AF665" i="1" s="1"/>
  <c r="AB664" i="1"/>
  <c r="AD668" i="3"/>
  <c r="AF667" i="3"/>
  <c r="AE667" i="3"/>
  <c r="AI667" i="3"/>
  <c r="AB665" i="1"/>
  <c r="AA666" i="1"/>
  <c r="AF666" i="1" s="1"/>
  <c r="AI668" i="3"/>
  <c r="AE668" i="3"/>
  <c r="AF668" i="3"/>
  <c r="AD669" i="3"/>
  <c r="AB666" i="1"/>
  <c r="AA667" i="1"/>
  <c r="AF667" i="1" s="1"/>
  <c r="AI669" i="3"/>
  <c r="AF669" i="3"/>
  <c r="AD670" i="3"/>
  <c r="AE669" i="3"/>
  <c r="AA668" i="1"/>
  <c r="AF668" i="1" s="1"/>
  <c r="AB667" i="1"/>
  <c r="AE670" i="3"/>
  <c r="AI670" i="3"/>
  <c r="AD671" i="3"/>
  <c r="AF670" i="3"/>
  <c r="AB668" i="1"/>
  <c r="AA669" i="1"/>
  <c r="AF669" i="1" s="1"/>
  <c r="AE671" i="3"/>
  <c r="AI671" i="3"/>
  <c r="AF671" i="3"/>
  <c r="AD672" i="3"/>
  <c r="AA670" i="1"/>
  <c r="AF670" i="1" s="1"/>
  <c r="AB669" i="1"/>
  <c r="AD673" i="3"/>
  <c r="AI672" i="3"/>
  <c r="AE672" i="3"/>
  <c r="AF672" i="3"/>
  <c r="AB670" i="1"/>
  <c r="AA671" i="1"/>
  <c r="AF671" i="1" s="1"/>
  <c r="AF673" i="3"/>
  <c r="AD674" i="3"/>
  <c r="AI673" i="3"/>
  <c r="AE673" i="3"/>
  <c r="AA672" i="1"/>
  <c r="AF672" i="1" s="1"/>
  <c r="AB671" i="1"/>
  <c r="AD675" i="3"/>
  <c r="AF674" i="3"/>
  <c r="AI674" i="3"/>
  <c r="AE674" i="3"/>
  <c r="AB672" i="1"/>
  <c r="AA673" i="1"/>
  <c r="AF673" i="1" s="1"/>
  <c r="AF675" i="3"/>
  <c r="AI675" i="3"/>
  <c r="AE675" i="3"/>
  <c r="AD676" i="3"/>
  <c r="AA674" i="1"/>
  <c r="AF674" i="1" s="1"/>
  <c r="AB673" i="1"/>
  <c r="AE676" i="3"/>
  <c r="AD677" i="3"/>
  <c r="AI676" i="3"/>
  <c r="AF676" i="3"/>
  <c r="AB674" i="1"/>
  <c r="AA675" i="1"/>
  <c r="AF675" i="1" s="1"/>
  <c r="AE677" i="3"/>
  <c r="AD678" i="3"/>
  <c r="AF677" i="3"/>
  <c r="AI677" i="3"/>
  <c r="AB675" i="1"/>
  <c r="AA676" i="1"/>
  <c r="AF676" i="1" s="1"/>
  <c r="AI678" i="3"/>
  <c r="AD679" i="3"/>
  <c r="AE678" i="3"/>
  <c r="AF678" i="3"/>
  <c r="AA677" i="1"/>
  <c r="AF677" i="1" s="1"/>
  <c r="AB676" i="1"/>
  <c r="AE679" i="3"/>
  <c r="AD680" i="3"/>
  <c r="AF679" i="3"/>
  <c r="AI679" i="3"/>
  <c r="AB677" i="1"/>
  <c r="AA678" i="1"/>
  <c r="AF678" i="1" s="1"/>
  <c r="AF680" i="3"/>
  <c r="AD681" i="3"/>
  <c r="AI680" i="3"/>
  <c r="AE680" i="3"/>
  <c r="AA679" i="1"/>
  <c r="AF679" i="1" s="1"/>
  <c r="AB678" i="1"/>
  <c r="AD682" i="3"/>
  <c r="AE681" i="3"/>
  <c r="AF681" i="3"/>
  <c r="AI681" i="3"/>
  <c r="AA680" i="1"/>
  <c r="AF680" i="1" s="1"/>
  <c r="AB679" i="1"/>
  <c r="AI682" i="3"/>
  <c r="AF682" i="3"/>
  <c r="AD683" i="3"/>
  <c r="AE682" i="3"/>
  <c r="AA681" i="1"/>
  <c r="AF681" i="1" s="1"/>
  <c r="AB680" i="1"/>
  <c r="AI683" i="3"/>
  <c r="AE683" i="3"/>
  <c r="AF683" i="3"/>
  <c r="AD684" i="3"/>
  <c r="AA682" i="1"/>
  <c r="AF682" i="1" s="1"/>
  <c r="AB681" i="1"/>
  <c r="AE684" i="3"/>
  <c r="AF684" i="3"/>
  <c r="AD685" i="3"/>
  <c r="AI684" i="3"/>
  <c r="AB682" i="1"/>
  <c r="AA683" i="1"/>
  <c r="AF683" i="1" s="1"/>
  <c r="AD686" i="3"/>
  <c r="AF685" i="3"/>
  <c r="AE685" i="3"/>
  <c r="AI685" i="3"/>
  <c r="AA684" i="1"/>
  <c r="AF684" i="1" s="1"/>
  <c r="AB683" i="1"/>
  <c r="AD687" i="3"/>
  <c r="AI686" i="3"/>
  <c r="AE686" i="3"/>
  <c r="AF686" i="3"/>
  <c r="AA685" i="1"/>
  <c r="AF685" i="1" s="1"/>
  <c r="AB684" i="1"/>
  <c r="AD688" i="3"/>
  <c r="AI687" i="3"/>
  <c r="AF687" i="3"/>
  <c r="AE687" i="3"/>
  <c r="AA686" i="1"/>
  <c r="AF686" i="1" s="1"/>
  <c r="AB685" i="1"/>
  <c r="AD689" i="3"/>
  <c r="AI688" i="3"/>
  <c r="AF688" i="3"/>
  <c r="AE688" i="3"/>
  <c r="AB686" i="1"/>
  <c r="AA687" i="1"/>
  <c r="AF687" i="1" s="1"/>
  <c r="AF689" i="3"/>
  <c r="AI689" i="3"/>
  <c r="AE689" i="3"/>
  <c r="AD690" i="3"/>
  <c r="AA688" i="1"/>
  <c r="AF688" i="1" s="1"/>
  <c r="AB687" i="1"/>
  <c r="AI690" i="3"/>
  <c r="AF690" i="3"/>
  <c r="AD691" i="3"/>
  <c r="AE690" i="3"/>
  <c r="AB688" i="1"/>
  <c r="AA689" i="1"/>
  <c r="AF689" i="1" s="1"/>
  <c r="AD692" i="3"/>
  <c r="AF691" i="3"/>
  <c r="AI691" i="3"/>
  <c r="AE691" i="3"/>
  <c r="AA690" i="1"/>
  <c r="AF690" i="1" s="1"/>
  <c r="AB689" i="1"/>
  <c r="AE692" i="3"/>
  <c r="AI692" i="3"/>
  <c r="AD693" i="3"/>
  <c r="AF692" i="3"/>
  <c r="AB690" i="1"/>
  <c r="AA691" i="1"/>
  <c r="AF691" i="1" s="1"/>
  <c r="AE693" i="3"/>
  <c r="AI693" i="3"/>
  <c r="AF693" i="3"/>
  <c r="AD694" i="3"/>
  <c r="AA692" i="1"/>
  <c r="AF692" i="1" s="1"/>
  <c r="AB691" i="1"/>
  <c r="AI694" i="3"/>
  <c r="AE694" i="3"/>
  <c r="AF694" i="3"/>
  <c r="AB692" i="1"/>
  <c r="AA693" i="1"/>
  <c r="AF693" i="1" s="1"/>
  <c r="AB693" i="1"/>
  <c r="AA694" i="1"/>
  <c r="AF694" i="1" s="1"/>
  <c r="AB694" i="1"/>
  <c r="AI5" i="3"/>
  <c r="AF5" i="3"/>
  <c r="AR61" i="3" l="1"/>
  <c r="AR55" i="3"/>
  <c r="AR56" i="3"/>
  <c r="AR58" i="3"/>
  <c r="AR57" i="3"/>
  <c r="C20" i="3"/>
  <c r="G20" i="3" s="1"/>
  <c r="C22" i="3"/>
  <c r="G22" i="3" s="1"/>
  <c r="C24" i="3"/>
  <c r="G24" i="3" s="1"/>
  <c r="C18" i="3"/>
  <c r="G18" i="3" s="1"/>
  <c r="C27" i="3"/>
  <c r="G27" i="3" s="1"/>
  <c r="C23" i="3"/>
  <c r="G23" i="3" s="1"/>
  <c r="C26" i="3"/>
  <c r="G26" i="3" s="1"/>
  <c r="C21" i="3"/>
  <c r="G21" i="3" s="1"/>
  <c r="C25" i="3"/>
  <c r="G25" i="3" s="1"/>
  <c r="C19" i="3"/>
  <c r="G19" i="3" s="1"/>
  <c r="C17" i="3"/>
  <c r="G17" i="3" s="1"/>
  <c r="C16" i="3"/>
  <c r="G16" i="3" s="1"/>
  <c r="AR60" i="3"/>
  <c r="AR59" i="3"/>
  <c r="O32" i="1"/>
  <c r="O61" i="1"/>
  <c r="O54" i="1"/>
  <c r="O40" i="1"/>
  <c r="O18" i="1"/>
  <c r="O68" i="1"/>
  <c r="O29" i="1"/>
  <c r="O5" i="1"/>
  <c r="O21" i="1"/>
  <c r="O4" i="1"/>
  <c r="O41" i="1"/>
  <c r="O56" i="1"/>
  <c r="O43" i="1"/>
  <c r="O69" i="1"/>
  <c r="O6" i="1"/>
  <c r="O9" i="1"/>
  <c r="O26" i="1"/>
  <c r="O33" i="1"/>
  <c r="O67" i="1"/>
  <c r="O17" i="1"/>
  <c r="O35" i="1"/>
  <c r="O59" i="1"/>
  <c r="O11" i="1"/>
  <c r="O65" i="1"/>
  <c r="O52" i="1"/>
  <c r="O70" i="1"/>
  <c r="O20" i="1"/>
  <c r="O49" i="1"/>
  <c r="O46" i="1"/>
  <c r="O63" i="1"/>
  <c r="O51" i="1"/>
  <c r="O50" i="1"/>
  <c r="O66" i="1"/>
  <c r="O38" i="1"/>
  <c r="O55" i="1"/>
  <c r="O31" i="1"/>
  <c r="O22" i="1"/>
  <c r="O64" i="1"/>
  <c r="O44" i="1"/>
  <c r="O16" i="1"/>
  <c r="O3" i="1"/>
  <c r="O62" i="1"/>
  <c r="O30" i="1"/>
  <c r="O60" i="1"/>
  <c r="O47" i="1"/>
  <c r="O15" i="1"/>
  <c r="O10" i="1"/>
  <c r="O45" i="1"/>
  <c r="O27" i="1"/>
  <c r="O58" i="1"/>
  <c r="O24" i="1"/>
  <c r="O39" i="1"/>
  <c r="O8" i="1"/>
  <c r="O48" i="1"/>
  <c r="O12" i="1"/>
  <c r="O57" i="1"/>
  <c r="O14" i="1"/>
  <c r="O23" i="1"/>
  <c r="O42" i="1"/>
  <c r="O37" i="1"/>
  <c r="O28" i="1"/>
  <c r="O36" i="1"/>
  <c r="O19" i="1"/>
  <c r="O53" i="1"/>
  <c r="O34" i="1"/>
  <c r="O13" i="1"/>
  <c r="O7" i="1"/>
  <c r="O25" i="1"/>
  <c r="O71" i="1"/>
  <c r="H26" i="3"/>
  <c r="P5" i="1"/>
  <c r="S5" i="1"/>
  <c r="Q5" i="1"/>
  <c r="R5" i="1"/>
  <c r="S9" i="1"/>
  <c r="Q9" i="1"/>
  <c r="R9" i="1"/>
  <c r="P9" i="1"/>
  <c r="Q65" i="1"/>
  <c r="S65" i="1"/>
  <c r="P65" i="1"/>
  <c r="R65" i="1"/>
  <c r="Q50" i="1"/>
  <c r="P50" i="1"/>
  <c r="R50" i="1"/>
  <c r="S50" i="1"/>
  <c r="Q16" i="1"/>
  <c r="R16" i="1"/>
  <c r="S16" i="1"/>
  <c r="P16" i="1"/>
  <c r="S45" i="1"/>
  <c r="R45" i="1"/>
  <c r="P45" i="1"/>
  <c r="Q45" i="1"/>
  <c r="R57" i="1"/>
  <c r="P57" i="1"/>
  <c r="S57" i="1"/>
  <c r="Q57" i="1"/>
  <c r="P53" i="1"/>
  <c r="R53" i="1"/>
  <c r="S53" i="1"/>
  <c r="Q53" i="1"/>
  <c r="P32" i="1"/>
  <c r="S32" i="1"/>
  <c r="R32" i="1"/>
  <c r="Q32" i="1"/>
  <c r="P21" i="1"/>
  <c r="R21" i="1"/>
  <c r="S21" i="1"/>
  <c r="Q21" i="1"/>
  <c r="P26" i="1"/>
  <c r="Q26" i="1"/>
  <c r="S26" i="1"/>
  <c r="R26" i="1"/>
  <c r="R52" i="1"/>
  <c r="P52" i="1"/>
  <c r="S52" i="1"/>
  <c r="Q52" i="1"/>
  <c r="P66" i="1"/>
  <c r="Q66" i="1"/>
  <c r="S66" i="1"/>
  <c r="R66" i="1"/>
  <c r="S3" i="1"/>
  <c r="R3" i="1"/>
  <c r="Q3" i="1"/>
  <c r="P3" i="1"/>
  <c r="Q27" i="1"/>
  <c r="P27" i="1"/>
  <c r="R27" i="1"/>
  <c r="S27" i="1"/>
  <c r="S14" i="1"/>
  <c r="R14" i="1"/>
  <c r="P14" i="1"/>
  <c r="Q14" i="1"/>
  <c r="R34" i="1"/>
  <c r="Q34" i="1"/>
  <c r="P34" i="1"/>
  <c r="S34" i="1"/>
  <c r="H20" i="3"/>
  <c r="S61" i="1"/>
  <c r="Q61" i="1"/>
  <c r="P61" i="1"/>
  <c r="R61" i="1"/>
  <c r="Q4" i="1"/>
  <c r="R4" i="1"/>
  <c r="P4" i="1"/>
  <c r="S4" i="1"/>
  <c r="Q33" i="1"/>
  <c r="S33" i="1"/>
  <c r="R33" i="1"/>
  <c r="P33" i="1"/>
  <c r="S70" i="1"/>
  <c r="R70" i="1"/>
  <c r="Q70" i="1"/>
  <c r="P70" i="1"/>
  <c r="R62" i="1"/>
  <c r="S62" i="1"/>
  <c r="P62" i="1"/>
  <c r="Q62" i="1"/>
  <c r="Q58" i="1"/>
  <c r="R58" i="1"/>
  <c r="P58" i="1"/>
  <c r="S58" i="1"/>
  <c r="S23" i="1"/>
  <c r="R23" i="1"/>
  <c r="Q23" i="1"/>
  <c r="P23" i="1"/>
  <c r="R13" i="1"/>
  <c r="P13" i="1"/>
  <c r="S13" i="1"/>
  <c r="Q13" i="1"/>
  <c r="H22" i="3"/>
  <c r="Q54" i="1"/>
  <c r="R54" i="1"/>
  <c r="P54" i="1"/>
  <c r="S54" i="1"/>
  <c r="R67" i="1"/>
  <c r="P67" i="1"/>
  <c r="Q67" i="1"/>
  <c r="S67" i="1"/>
  <c r="Q55" i="1"/>
  <c r="S55" i="1"/>
  <c r="P55" i="1"/>
  <c r="R55" i="1"/>
  <c r="Q30" i="1"/>
  <c r="S30" i="1"/>
  <c r="P30" i="1"/>
  <c r="R30" i="1"/>
  <c r="P42" i="1"/>
  <c r="Q42" i="1"/>
  <c r="S42" i="1"/>
  <c r="R42" i="1"/>
  <c r="H17" i="3"/>
  <c r="P39" i="1"/>
  <c r="R39" i="1"/>
  <c r="S39" i="1"/>
  <c r="Q39" i="1"/>
  <c r="H21" i="3"/>
  <c r="H25" i="3"/>
  <c r="Q38" i="1"/>
  <c r="R38" i="1"/>
  <c r="P38" i="1"/>
  <c r="S38" i="1"/>
  <c r="H19" i="3"/>
  <c r="R20" i="1"/>
  <c r="Q20" i="1"/>
  <c r="P20" i="1"/>
  <c r="S20" i="1"/>
  <c r="R24" i="1"/>
  <c r="Q24" i="1"/>
  <c r="P24" i="1"/>
  <c r="S24" i="1"/>
  <c r="P7" i="1"/>
  <c r="Q7" i="1"/>
  <c r="S7" i="1"/>
  <c r="R7" i="1"/>
  <c r="S40" i="1"/>
  <c r="P40" i="1"/>
  <c r="R40" i="1"/>
  <c r="Q40" i="1"/>
  <c r="P56" i="1"/>
  <c r="Q56" i="1"/>
  <c r="S56" i="1"/>
  <c r="R56" i="1"/>
  <c r="R17" i="1"/>
  <c r="Q17" i="1"/>
  <c r="P17" i="1"/>
  <c r="S17" i="1"/>
  <c r="P49" i="1"/>
  <c r="R49" i="1"/>
  <c r="Q49" i="1"/>
  <c r="S49" i="1"/>
  <c r="R31" i="1"/>
  <c r="Q31" i="1"/>
  <c r="S31" i="1"/>
  <c r="P31" i="1"/>
  <c r="S60" i="1"/>
  <c r="P60" i="1"/>
  <c r="R60" i="1"/>
  <c r="Q60" i="1"/>
  <c r="S37" i="1"/>
  <c r="Q37" i="1"/>
  <c r="R37" i="1"/>
  <c r="P37" i="1"/>
  <c r="R25" i="1"/>
  <c r="P25" i="1"/>
  <c r="S25" i="1"/>
  <c r="Q25" i="1"/>
  <c r="P41" i="1"/>
  <c r="Q41" i="1"/>
  <c r="R41" i="1"/>
  <c r="S41" i="1"/>
  <c r="H24" i="3"/>
  <c r="H27" i="3"/>
  <c r="R68" i="1"/>
  <c r="Q68" i="1"/>
  <c r="S68" i="1"/>
  <c r="P68" i="1"/>
  <c r="R69" i="1"/>
  <c r="Q69" i="1"/>
  <c r="S69" i="1"/>
  <c r="P69" i="1"/>
  <c r="S59" i="1"/>
  <c r="R59" i="1"/>
  <c r="P59" i="1"/>
  <c r="Q59" i="1"/>
  <c r="R63" i="1"/>
  <c r="Q63" i="1"/>
  <c r="P63" i="1"/>
  <c r="S63" i="1"/>
  <c r="S64" i="1"/>
  <c r="Q64" i="1"/>
  <c r="R64" i="1"/>
  <c r="P64" i="1"/>
  <c r="P15" i="1"/>
  <c r="R15" i="1"/>
  <c r="Q15" i="1"/>
  <c r="S15" i="1"/>
  <c r="Q48" i="1"/>
  <c r="R48" i="1"/>
  <c r="S48" i="1"/>
  <c r="P48" i="1"/>
  <c r="S36" i="1"/>
  <c r="Q36" i="1"/>
  <c r="R36" i="1"/>
  <c r="P36" i="1"/>
  <c r="H18" i="3"/>
  <c r="H16" i="3"/>
  <c r="Q18" i="1"/>
  <c r="P18" i="1"/>
  <c r="R18" i="1"/>
  <c r="S18" i="1"/>
  <c r="Q43" i="1"/>
  <c r="R43" i="1"/>
  <c r="S43" i="1"/>
  <c r="P43" i="1"/>
  <c r="P35" i="1"/>
  <c r="R35" i="1"/>
  <c r="S35" i="1"/>
  <c r="Q35" i="1"/>
  <c r="P46" i="1"/>
  <c r="R46" i="1"/>
  <c r="Q46" i="1"/>
  <c r="S46" i="1"/>
  <c r="R22" i="1"/>
  <c r="P22" i="1"/>
  <c r="S22" i="1"/>
  <c r="Q22" i="1"/>
  <c r="Q47" i="1"/>
  <c r="S47" i="1"/>
  <c r="R47" i="1"/>
  <c r="P47" i="1"/>
  <c r="R8" i="1"/>
  <c r="P8" i="1"/>
  <c r="S8" i="1"/>
  <c r="Q8" i="1"/>
  <c r="Q28" i="1"/>
  <c r="P28" i="1"/>
  <c r="R28" i="1"/>
  <c r="S28" i="1"/>
  <c r="Q71" i="1"/>
  <c r="R71" i="1"/>
  <c r="P71" i="1"/>
  <c r="S71" i="1"/>
  <c r="H23" i="3"/>
  <c r="M3" i="3" s="1" a="1"/>
  <c r="P29" i="1"/>
  <c r="Q29" i="1"/>
  <c r="S29" i="1"/>
  <c r="R29" i="1"/>
  <c r="P6" i="1"/>
  <c r="Q6" i="1"/>
  <c r="S6" i="1"/>
  <c r="R6" i="1"/>
  <c r="Q11" i="1"/>
  <c r="S11" i="1"/>
  <c r="R11" i="1"/>
  <c r="P11" i="1"/>
  <c r="P51" i="1"/>
  <c r="R51" i="1"/>
  <c r="S51" i="1"/>
  <c r="Q51" i="1"/>
  <c r="P44" i="1"/>
  <c r="R44" i="1"/>
  <c r="S44" i="1"/>
  <c r="Q44" i="1"/>
  <c r="S10" i="1"/>
  <c r="R10" i="1"/>
  <c r="P10" i="1"/>
  <c r="Q10" i="1"/>
  <c r="S12" i="1"/>
  <c r="R12" i="1"/>
  <c r="P12" i="1"/>
  <c r="Q12" i="1"/>
  <c r="Q19" i="1"/>
  <c r="S19" i="1"/>
  <c r="R19" i="1"/>
  <c r="P19" i="1"/>
  <c r="BC23" i="1"/>
  <c r="BC17" i="1"/>
  <c r="BC25" i="1"/>
  <c r="BC18" i="1"/>
  <c r="BC20" i="1"/>
  <c r="BC24" i="1"/>
  <c r="BC19" i="1"/>
  <c r="BC21" i="1"/>
  <c r="BC26" i="1"/>
  <c r="BC22" i="1"/>
  <c r="BD22" i="1" l="1"/>
  <c r="BD26" i="1"/>
  <c r="BD21" i="1"/>
  <c r="BD19" i="1"/>
  <c r="BD24" i="1"/>
  <c r="BD20" i="1"/>
  <c r="BD18" i="1"/>
  <c r="BD25" i="1"/>
  <c r="BD17" i="1"/>
  <c r="BD23" i="1"/>
  <c r="M28" i="3"/>
  <c r="M4" i="3"/>
  <c r="M5" i="3"/>
  <c r="M48" i="3"/>
  <c r="M26" i="3"/>
  <c r="M49" i="3"/>
  <c r="M27" i="3"/>
  <c r="M42" i="3"/>
  <c r="M47" i="3"/>
  <c r="M29" i="3"/>
  <c r="M57" i="3"/>
  <c r="M10" i="3"/>
  <c r="M3" i="3"/>
  <c r="M13" i="3"/>
  <c r="M56" i="3"/>
  <c r="M22" i="3"/>
  <c r="M36" i="3"/>
  <c r="M44" i="3"/>
  <c r="M31" i="3"/>
  <c r="M8" i="3"/>
  <c r="M54" i="3"/>
  <c r="M18" i="3"/>
  <c r="M21" i="3"/>
  <c r="M50" i="3"/>
  <c r="M53" i="3"/>
  <c r="M39" i="3"/>
  <c r="M51" i="3"/>
  <c r="M19" i="3"/>
  <c r="M37" i="3"/>
  <c r="M34" i="3"/>
  <c r="M30" i="3"/>
  <c r="M15" i="3"/>
  <c r="M55" i="3"/>
  <c r="M12" i="3"/>
  <c r="M7" i="3"/>
  <c r="M17" i="3"/>
  <c r="M6" i="3"/>
  <c r="M43" i="3"/>
  <c r="M35" i="3"/>
  <c r="M40" i="3"/>
  <c r="M41" i="3"/>
  <c r="M33" i="3"/>
  <c r="M11" i="3"/>
  <c r="M14" i="3"/>
  <c r="M16" i="3"/>
  <c r="M52" i="3"/>
  <c r="M25" i="3"/>
  <c r="M23" i="3"/>
  <c r="M24" i="3"/>
  <c r="M9" i="3"/>
  <c r="M32" i="3"/>
  <c r="M38" i="3"/>
  <c r="M20" i="3"/>
  <c r="M45" i="3"/>
  <c r="M46" i="3"/>
  <c r="T29" i="1"/>
  <c r="Q42" i="3"/>
  <c r="P42" i="3"/>
  <c r="O42" i="3"/>
  <c r="N42" i="3"/>
  <c r="P22" i="3"/>
  <c r="Q22" i="3"/>
  <c r="O22" i="3"/>
  <c r="N22" i="3"/>
  <c r="Q50" i="3"/>
  <c r="O50" i="3"/>
  <c r="P50" i="3"/>
  <c r="N50" i="3"/>
  <c r="P15" i="3"/>
  <c r="O15" i="3"/>
  <c r="Q15" i="3"/>
  <c r="N15" i="3"/>
  <c r="O40" i="3"/>
  <c r="Q40" i="3"/>
  <c r="P40" i="3"/>
  <c r="N40" i="3"/>
  <c r="O23" i="3"/>
  <c r="Q23" i="3"/>
  <c r="N23" i="3"/>
  <c r="P23" i="3"/>
  <c r="T71" i="1"/>
  <c r="T18" i="1"/>
  <c r="T69" i="1"/>
  <c r="T17" i="1"/>
  <c r="T42" i="1"/>
  <c r="T62" i="1"/>
  <c r="T3" i="1"/>
  <c r="T45" i="1"/>
  <c r="T19" i="1"/>
  <c r="Q28" i="3"/>
  <c r="P28" i="3"/>
  <c r="N28" i="3"/>
  <c r="O28" i="3"/>
  <c r="N47" i="3"/>
  <c r="P47" i="3"/>
  <c r="O47" i="3"/>
  <c r="Q47" i="3"/>
  <c r="O36" i="3"/>
  <c r="P36" i="3"/>
  <c r="N36" i="3"/>
  <c r="Q36" i="3"/>
  <c r="N53" i="3"/>
  <c r="O53" i="3"/>
  <c r="P53" i="3"/>
  <c r="Q53" i="3"/>
  <c r="N55" i="3"/>
  <c r="P55" i="3"/>
  <c r="O55" i="3"/>
  <c r="Q55" i="3"/>
  <c r="Q41" i="3"/>
  <c r="P41" i="3"/>
  <c r="O41" i="3"/>
  <c r="N41" i="3"/>
  <c r="Q24" i="3"/>
  <c r="O24" i="3"/>
  <c r="P24" i="3"/>
  <c r="N24" i="3"/>
  <c r="T28" i="1"/>
  <c r="T68" i="1"/>
  <c r="T56" i="1"/>
  <c r="T30" i="1"/>
  <c r="T70" i="1"/>
  <c r="T66" i="1"/>
  <c r="T16" i="1"/>
  <c r="T10" i="1"/>
  <c r="O7" i="3"/>
  <c r="N7" i="3"/>
  <c r="Q7" i="3"/>
  <c r="P7" i="3"/>
  <c r="T25" i="1"/>
  <c r="T67" i="1"/>
  <c r="T26" i="1"/>
  <c r="P10" i="3"/>
  <c r="N10" i="3"/>
  <c r="O10" i="3"/>
  <c r="Q10" i="3"/>
  <c r="N17" i="3"/>
  <c r="O17" i="3"/>
  <c r="P17" i="3"/>
  <c r="Q17" i="3"/>
  <c r="N38" i="3"/>
  <c r="P38" i="3"/>
  <c r="O38" i="3"/>
  <c r="Q38" i="3"/>
  <c r="T37" i="1"/>
  <c r="T61" i="1"/>
  <c r="T9" i="1"/>
  <c r="P54" i="3"/>
  <c r="N54" i="3"/>
  <c r="O54" i="3"/>
  <c r="Q54" i="3"/>
  <c r="P6" i="3"/>
  <c r="Q6" i="3"/>
  <c r="O6" i="3"/>
  <c r="N6" i="3"/>
  <c r="T46" i="1"/>
  <c r="T20" i="1"/>
  <c r="T32" i="1"/>
  <c r="Q27" i="3"/>
  <c r="P27" i="3"/>
  <c r="O27" i="3"/>
  <c r="N27" i="3"/>
  <c r="T43" i="1"/>
  <c r="T57" i="1"/>
  <c r="O57" i="3"/>
  <c r="Q57" i="3"/>
  <c r="N57" i="3"/>
  <c r="P57" i="3"/>
  <c r="T47" i="1"/>
  <c r="T44" i="1"/>
  <c r="N19" i="3"/>
  <c r="O19" i="3"/>
  <c r="P19" i="3"/>
  <c r="Q19" i="3"/>
  <c r="T15" i="1"/>
  <c r="T54" i="1"/>
  <c r="T51" i="1"/>
  <c r="O16" i="3"/>
  <c r="N16" i="3"/>
  <c r="P16" i="3"/>
  <c r="Q16" i="3"/>
  <c r="T60" i="1"/>
  <c r="T34" i="1"/>
  <c r="O21" i="3"/>
  <c r="Q21" i="3"/>
  <c r="N21" i="3"/>
  <c r="P21" i="3"/>
  <c r="O35" i="3"/>
  <c r="N35" i="3"/>
  <c r="P35" i="3"/>
  <c r="Q35" i="3"/>
  <c r="O46" i="3"/>
  <c r="N46" i="3"/>
  <c r="P46" i="3"/>
  <c r="Q46" i="3"/>
  <c r="T49" i="1"/>
  <c r="T27" i="1"/>
  <c r="T12" i="1"/>
  <c r="P4" i="3"/>
  <c r="N4" i="3"/>
  <c r="O4" i="3"/>
  <c r="Q4" i="3"/>
  <c r="P29" i="3"/>
  <c r="N29" i="3"/>
  <c r="O29" i="3"/>
  <c r="Q29" i="3"/>
  <c r="N44" i="3"/>
  <c r="P44" i="3"/>
  <c r="O44" i="3"/>
  <c r="Q44" i="3"/>
  <c r="N39" i="3"/>
  <c r="P39" i="3"/>
  <c r="O39" i="3"/>
  <c r="Q39" i="3"/>
  <c r="P12" i="3"/>
  <c r="N12" i="3"/>
  <c r="Q12" i="3"/>
  <c r="O12" i="3"/>
  <c r="O33" i="3"/>
  <c r="Q33" i="3"/>
  <c r="P33" i="3"/>
  <c r="N33" i="3"/>
  <c r="P9" i="3"/>
  <c r="O9" i="3"/>
  <c r="N9" i="3"/>
  <c r="Q9" i="3"/>
  <c r="T8" i="1"/>
  <c r="T36" i="1"/>
  <c r="T41" i="1"/>
  <c r="T40" i="1"/>
  <c r="T55" i="1"/>
  <c r="T33" i="1"/>
  <c r="T52" i="1"/>
  <c r="T50" i="1"/>
  <c r="N5" i="3"/>
  <c r="O5" i="3"/>
  <c r="P5" i="3"/>
  <c r="Q5" i="3"/>
  <c r="P31" i="3"/>
  <c r="Q31" i="3"/>
  <c r="O31" i="3"/>
  <c r="N31" i="3"/>
  <c r="P51" i="3"/>
  <c r="N51" i="3"/>
  <c r="O51" i="3"/>
  <c r="Q51" i="3"/>
  <c r="N11" i="3"/>
  <c r="P11" i="3"/>
  <c r="Q11" i="3"/>
  <c r="O11" i="3"/>
  <c r="N32" i="3"/>
  <c r="O32" i="3"/>
  <c r="P32" i="3"/>
  <c r="Q32" i="3"/>
  <c r="T48" i="1"/>
  <c r="T7" i="1"/>
  <c r="T4" i="1"/>
  <c r="T65" i="1"/>
  <c r="O48" i="3"/>
  <c r="Q48" i="3"/>
  <c r="P48" i="3"/>
  <c r="N48" i="3"/>
  <c r="P8" i="3"/>
  <c r="O8" i="3"/>
  <c r="Q8" i="3"/>
  <c r="N8" i="3"/>
  <c r="N14" i="3"/>
  <c r="O14" i="3"/>
  <c r="P14" i="3"/>
  <c r="Q14" i="3"/>
  <c r="T22" i="1"/>
  <c r="T24" i="1"/>
  <c r="T21" i="1"/>
  <c r="N26" i="3"/>
  <c r="O26" i="3"/>
  <c r="Q26" i="3"/>
  <c r="P26" i="3"/>
  <c r="O3" i="3"/>
  <c r="N3" i="3"/>
  <c r="Q3" i="3"/>
  <c r="P3" i="3"/>
  <c r="O37" i="3"/>
  <c r="N37" i="3"/>
  <c r="P37" i="3"/>
  <c r="Q37" i="3"/>
  <c r="P20" i="3"/>
  <c r="O20" i="3"/>
  <c r="N20" i="3"/>
  <c r="Q20" i="3"/>
  <c r="T64" i="1"/>
  <c r="T13" i="1"/>
  <c r="T5" i="1"/>
  <c r="P56" i="3"/>
  <c r="Q56" i="3"/>
  <c r="N56" i="3"/>
  <c r="O56" i="3"/>
  <c r="Q25" i="3"/>
  <c r="N25" i="3"/>
  <c r="P25" i="3"/>
  <c r="O25" i="3"/>
  <c r="T59" i="1"/>
  <c r="T58" i="1"/>
  <c r="T11" i="1"/>
  <c r="N49" i="3"/>
  <c r="P49" i="3"/>
  <c r="O49" i="3"/>
  <c r="Q49" i="3"/>
  <c r="Q13" i="3"/>
  <c r="O13" i="3"/>
  <c r="P13" i="3"/>
  <c r="N13" i="3"/>
  <c r="P18" i="3"/>
  <c r="O18" i="3"/>
  <c r="N18" i="3"/>
  <c r="Q18" i="3"/>
  <c r="Q34" i="3"/>
  <c r="P34" i="3"/>
  <c r="N34" i="3"/>
  <c r="O34" i="3"/>
  <c r="N43" i="3"/>
  <c r="Q43" i="3"/>
  <c r="P43" i="3"/>
  <c r="O43" i="3"/>
  <c r="N52" i="3"/>
  <c r="Q52" i="3"/>
  <c r="P52" i="3"/>
  <c r="O52" i="3"/>
  <c r="Q45" i="3"/>
  <c r="P45" i="3"/>
  <c r="O45" i="3"/>
  <c r="N45" i="3"/>
  <c r="T35" i="1"/>
  <c r="T63" i="1"/>
  <c r="T31" i="1"/>
  <c r="T38" i="1"/>
  <c r="T23" i="1"/>
  <c r="T14" i="1"/>
  <c r="T53" i="1"/>
  <c r="T6" i="1"/>
  <c r="N30" i="3"/>
  <c r="Q30" i="3"/>
  <c r="P30" i="3"/>
  <c r="O30" i="3"/>
  <c r="T39" i="1"/>
  <c r="R30" i="3" l="1"/>
  <c r="R45" i="3"/>
  <c r="R52" i="3"/>
  <c r="R43" i="3"/>
  <c r="R34" i="3"/>
  <c r="R18" i="3"/>
  <c r="R13" i="3"/>
  <c r="R49" i="3"/>
  <c r="R25" i="3"/>
  <c r="R56" i="3"/>
  <c r="R20" i="3"/>
  <c r="R37" i="3"/>
  <c r="R3" i="3"/>
  <c r="R26" i="3"/>
  <c r="R14" i="3"/>
  <c r="R8" i="3"/>
  <c r="R48" i="3"/>
  <c r="R32" i="3"/>
  <c r="R11" i="3"/>
  <c r="R51" i="3"/>
  <c r="R31" i="3"/>
  <c r="R5" i="3"/>
  <c r="R9" i="3"/>
  <c r="R33" i="3"/>
  <c r="R12" i="3"/>
  <c r="R39" i="3"/>
  <c r="R44" i="3"/>
  <c r="R29" i="3"/>
  <c r="R4" i="3"/>
  <c r="R46" i="3"/>
  <c r="R35" i="3"/>
  <c r="R21" i="3"/>
  <c r="R16" i="3"/>
  <c r="R19" i="3"/>
  <c r="R57" i="3"/>
  <c r="R27" i="3"/>
  <c r="R6" i="3"/>
  <c r="R54" i="3"/>
  <c r="R38" i="3"/>
  <c r="R17" i="3"/>
  <c r="R10" i="3"/>
  <c r="R7" i="3"/>
  <c r="R24" i="3"/>
  <c r="R41" i="3"/>
  <c r="R55" i="3"/>
  <c r="R53" i="3"/>
  <c r="R36" i="3"/>
  <c r="R47" i="3"/>
  <c r="R28" i="3"/>
  <c r="R23" i="3"/>
  <c r="R40" i="3"/>
  <c r="R15" i="3"/>
  <c r="R50" i="3"/>
  <c r="R22" i="3"/>
  <c r="R42" i="3"/>
  <c r="S30" i="3"/>
  <c r="S25" i="3"/>
  <c r="S48" i="3"/>
  <c r="S12" i="3"/>
  <c r="S16" i="3"/>
  <c r="S10" i="3"/>
  <c r="S28" i="3"/>
  <c r="S45" i="3"/>
  <c r="S56" i="3"/>
  <c r="S32" i="3"/>
  <c r="S39" i="3"/>
  <c r="S19" i="3"/>
  <c r="S7" i="3"/>
  <c r="S23" i="3"/>
  <c r="S52" i="3"/>
  <c r="S20" i="3"/>
  <c r="S11" i="3"/>
  <c r="S44" i="3"/>
  <c r="S57" i="3"/>
  <c r="S24" i="3"/>
  <c r="S40" i="3"/>
  <c r="S43" i="3"/>
  <c r="S37" i="3"/>
  <c r="S51" i="3"/>
  <c r="S29" i="3"/>
  <c r="S27" i="3"/>
  <c r="S41" i="3"/>
  <c r="S15" i="3"/>
  <c r="S34" i="3"/>
  <c r="S3" i="3"/>
  <c r="S31" i="3"/>
  <c r="S4" i="3"/>
  <c r="S6" i="3"/>
  <c r="S55" i="3"/>
  <c r="S50" i="3"/>
  <c r="S18" i="3"/>
  <c r="S26" i="3"/>
  <c r="S5" i="3"/>
  <c r="S46" i="3"/>
  <c r="S54" i="3"/>
  <c r="S53" i="3"/>
  <c r="S22" i="3"/>
  <c r="S13" i="3"/>
  <c r="S14" i="3"/>
  <c r="S9" i="3"/>
  <c r="S35" i="3"/>
  <c r="S38" i="3"/>
  <c r="S36" i="3"/>
  <c r="S42" i="3"/>
  <c r="S49" i="3"/>
  <c r="S8" i="3"/>
  <c r="S33" i="3"/>
  <c r="S21" i="3"/>
  <c r="S17" i="3"/>
  <c r="S47" i="3"/>
  <c r="V34" i="3" l="1"/>
  <c r="AA28" i="3" a="1"/>
  <c r="AA32" i="3"/>
  <c r="AA28" i="3"/>
  <c r="AA29" i="3"/>
  <c r="AA30" i="3"/>
  <c r="AA31" i="3"/>
  <c r="W24" i="1"/>
  <c r="W25" i="1" a="1"/>
  <c r="X18" i="1"/>
  <c r="AC3" i="1"/>
  <c r="AC49" i="1"/>
  <c r="AC163" i="1"/>
  <c r="AC291" i="1"/>
  <c r="AC433" i="1"/>
  <c r="AC631" i="1"/>
  <c r="AC167" i="1"/>
  <c r="AC306" i="1"/>
  <c r="AC537" i="1"/>
  <c r="AC51" i="1"/>
  <c r="AC35" i="1"/>
  <c r="AC152" i="1"/>
  <c r="AC266" i="1"/>
  <c r="AC394" i="1"/>
  <c r="AC615" i="1"/>
  <c r="AC25" i="1"/>
  <c r="AC178" i="1"/>
  <c r="AC320" i="1"/>
  <c r="AC459" i="1"/>
  <c r="AC632" i="1"/>
  <c r="AC104" i="1"/>
  <c r="AC207" i="1"/>
  <c r="AC335" i="1"/>
  <c r="AC633" i="1"/>
  <c r="AC4" i="1"/>
  <c r="AC55" i="1"/>
  <c r="AC119" i="1"/>
  <c r="AC219" i="1"/>
  <c r="AC337" i="1"/>
  <c r="AC639" i="1"/>
  <c r="AC11" i="1"/>
  <c r="AC74" i="1"/>
  <c r="AC113" i="1"/>
  <c r="AC191" i="1"/>
  <c r="AC227" i="1"/>
  <c r="AC280" i="1"/>
  <c r="AC330" i="1"/>
  <c r="AC369" i="1"/>
  <c r="AC408" i="1"/>
  <c r="AC458" i="1"/>
  <c r="AC497" i="1"/>
  <c r="AC536" i="1"/>
  <c r="AC599" i="1"/>
  <c r="AC647" i="1"/>
  <c r="AC12" i="1"/>
  <c r="AC64" i="1"/>
  <c r="AC103" i="1"/>
  <c r="AC139" i="1"/>
  <c r="AC203" i="1"/>
  <c r="AC242" i="1"/>
  <c r="AC281" i="1"/>
  <c r="AC345" i="1"/>
  <c r="AC384" i="1"/>
  <c r="AC423" i="1"/>
  <c r="AC473" i="1"/>
  <c r="AC512" i="1"/>
  <c r="AC568" i="1"/>
  <c r="AC616" i="1"/>
  <c r="AC648" i="1"/>
  <c r="AC15" i="1"/>
  <c r="AC65" i="1"/>
  <c r="AC115" i="1"/>
  <c r="AC154" i="1"/>
  <c r="AC193" i="1"/>
  <c r="AC243" i="1"/>
  <c r="AC282" i="1"/>
  <c r="AC321" i="1"/>
  <c r="AC371" i="1"/>
  <c r="AC410" i="1"/>
  <c r="AC449" i="1"/>
  <c r="AC488" i="1"/>
  <c r="AC527" i="1"/>
  <c r="AC553" i="1"/>
  <c r="AC601" i="1"/>
  <c r="AC617" i="1"/>
  <c r="AC681" i="1"/>
  <c r="AC41" i="1"/>
  <c r="AC91" i="1"/>
  <c r="AC144" i="1"/>
  <c r="AC183" i="1"/>
  <c r="AC233" i="1"/>
  <c r="AC272" i="1"/>
  <c r="AC311" i="1"/>
  <c r="AC347" i="1"/>
  <c r="AC386" i="1"/>
  <c r="AC425" i="1"/>
  <c r="AC464" i="1"/>
  <c r="AC489" i="1"/>
  <c r="AC528" i="1"/>
  <c r="AC554" i="1"/>
  <c r="AC618" i="1"/>
  <c r="AC682" i="1"/>
  <c r="AC31" i="1"/>
  <c r="AC67" i="1"/>
  <c r="AC106" i="1"/>
  <c r="AC131" i="1"/>
  <c r="AC170" i="1"/>
  <c r="AC209" i="1"/>
  <c r="AC248" i="1"/>
  <c r="AC259" i="1"/>
  <c r="AC298" i="1"/>
  <c r="AC351" i="1"/>
  <c r="AC387" i="1"/>
  <c r="AC415" i="1"/>
  <c r="AC451" i="1"/>
  <c r="AC490" i="1"/>
  <c r="AC529" i="1"/>
  <c r="AC543" i="1"/>
  <c r="AC591" i="1"/>
  <c r="AC607" i="1"/>
  <c r="AC623" i="1"/>
  <c r="AC655" i="1"/>
  <c r="AC18" i="1"/>
  <c r="AC57" i="1"/>
  <c r="AC107" i="1"/>
  <c r="AC160" i="1"/>
  <c r="AC199" i="1"/>
  <c r="AC235" i="1"/>
  <c r="AC263" i="1"/>
  <c r="AC288" i="1"/>
  <c r="AC313" i="1"/>
  <c r="AC327" i="1"/>
  <c r="AC338" i="1"/>
  <c r="AC352" i="1"/>
  <c r="AC363" i="1"/>
  <c r="AC377" i="1"/>
  <c r="AC391" i="1"/>
  <c r="AC402" i="1"/>
  <c r="AC416" i="1"/>
  <c r="AC427" i="1"/>
  <c r="AC441" i="1"/>
  <c r="AC455" i="1"/>
  <c r="AC466" i="1"/>
  <c r="AC480" i="1"/>
  <c r="AC491" i="1"/>
  <c r="AC505" i="1"/>
  <c r="AC519" i="1"/>
  <c r="AC530" i="1"/>
  <c r="AC544" i="1"/>
  <c r="AC560" i="1"/>
  <c r="AC576" i="1"/>
  <c r="AC592" i="1"/>
  <c r="AC608" i="1"/>
  <c r="AC624" i="1"/>
  <c r="AC640" i="1"/>
  <c r="AC656" i="1"/>
  <c r="AC672" i="1"/>
  <c r="AC688" i="1"/>
  <c r="AC63" i="1"/>
  <c r="AC99" i="1"/>
  <c r="AC138" i="1"/>
  <c r="AC202" i="1"/>
  <c r="AC241" i="1"/>
  <c r="AC305" i="1"/>
  <c r="AC344" i="1"/>
  <c r="AC383" i="1"/>
  <c r="AC447" i="1"/>
  <c r="AC483" i="1"/>
  <c r="AC522" i="1"/>
  <c r="AC567" i="1"/>
  <c r="AC663" i="1"/>
  <c r="AC39" i="1"/>
  <c r="AC75" i="1"/>
  <c r="AC114" i="1"/>
  <c r="AC153" i="1"/>
  <c r="AC217" i="1"/>
  <c r="AC256" i="1"/>
  <c r="AC295" i="1"/>
  <c r="AC359" i="1"/>
  <c r="AC409" i="1"/>
  <c r="AC448" i="1"/>
  <c r="AC498" i="1"/>
  <c r="AC552" i="1"/>
  <c r="AC600" i="1"/>
  <c r="AC664" i="1"/>
  <c r="AC26" i="1"/>
  <c r="AC90" i="1"/>
  <c r="AC143" i="1"/>
  <c r="AC179" i="1"/>
  <c r="AC232" i="1"/>
  <c r="AC271" i="1"/>
  <c r="AC307" i="1"/>
  <c r="AC360" i="1"/>
  <c r="AC399" i="1"/>
  <c r="AC435" i="1"/>
  <c r="AC474" i="1"/>
  <c r="AC513" i="1"/>
  <c r="AC569" i="1"/>
  <c r="AC665" i="1"/>
  <c r="AC27" i="1"/>
  <c r="AC80" i="1"/>
  <c r="AC130" i="1"/>
  <c r="AC169" i="1"/>
  <c r="AC208" i="1"/>
  <c r="AC258" i="1"/>
  <c r="AC297" i="1"/>
  <c r="AC336" i="1"/>
  <c r="AC375" i="1"/>
  <c r="AC411" i="1"/>
  <c r="AC450" i="1"/>
  <c r="AC503" i="1"/>
  <c r="AC539" i="1"/>
  <c r="AC570" i="1"/>
  <c r="AC602" i="1"/>
  <c r="AC666" i="1"/>
  <c r="AC17" i="1"/>
  <c r="AC56" i="1"/>
  <c r="AC95" i="1"/>
  <c r="AC145" i="1"/>
  <c r="AC184" i="1"/>
  <c r="AC234" i="1"/>
  <c r="AC287" i="1"/>
  <c r="AC323" i="1"/>
  <c r="AC376" i="1"/>
  <c r="AC426" i="1"/>
  <c r="AC465" i="1"/>
  <c r="AC504" i="1"/>
  <c r="AC559" i="1"/>
  <c r="AC671" i="1"/>
  <c r="AC8" i="1"/>
  <c r="AC43" i="1"/>
  <c r="AC82" i="1"/>
  <c r="AC121" i="1"/>
  <c r="AC146" i="1"/>
  <c r="AC185" i="1"/>
  <c r="AC224" i="1"/>
  <c r="AC274" i="1"/>
  <c r="AC9" i="1"/>
  <c r="AC47" i="1"/>
  <c r="AC72" i="1"/>
  <c r="AC97" i="1"/>
  <c r="AC122" i="1"/>
  <c r="AC161" i="1"/>
  <c r="AC186" i="1"/>
  <c r="AC211" i="1"/>
  <c r="AC250" i="1"/>
  <c r="AC275" i="1"/>
  <c r="AC314" i="1"/>
  <c r="AC353" i="1"/>
  <c r="AC378" i="1"/>
  <c r="AC403" i="1"/>
  <c r="AC442" i="1"/>
  <c r="AC481" i="1"/>
  <c r="AC531" i="1"/>
  <c r="AC641" i="1"/>
  <c r="AC24" i="1"/>
  <c r="AC88" i="1"/>
  <c r="AC127" i="1"/>
  <c r="AC177" i="1"/>
  <c r="AC216" i="1"/>
  <c r="AC255" i="1"/>
  <c r="AC319" i="1"/>
  <c r="AC355" i="1"/>
  <c r="AC419" i="1"/>
  <c r="AC472" i="1"/>
  <c r="AC511" i="1"/>
  <c r="AC551" i="1"/>
  <c r="AC583" i="1"/>
  <c r="AC679" i="1"/>
  <c r="AC50" i="1"/>
  <c r="AC89" i="1"/>
  <c r="AC128" i="1"/>
  <c r="AC192" i="1"/>
  <c r="AC231" i="1"/>
  <c r="AC267" i="1"/>
  <c r="AC331" i="1"/>
  <c r="AC370" i="1"/>
  <c r="AC395" i="1"/>
  <c r="AC434" i="1"/>
  <c r="AC487" i="1"/>
  <c r="AC523" i="1"/>
  <c r="AC584" i="1"/>
  <c r="AC680" i="1"/>
  <c r="AC40" i="1"/>
  <c r="AC79" i="1"/>
  <c r="AC129" i="1"/>
  <c r="AC168" i="1"/>
  <c r="AC218" i="1"/>
  <c r="AC257" i="1"/>
  <c r="AC296" i="1"/>
  <c r="AC346" i="1"/>
  <c r="AC385" i="1"/>
  <c r="AC424" i="1"/>
  <c r="AC463" i="1"/>
  <c r="AC499" i="1"/>
  <c r="AC538" i="1"/>
  <c r="AC585" i="1"/>
  <c r="AC649" i="1"/>
  <c r="AC16" i="1"/>
  <c r="AC66" i="1"/>
  <c r="AC105" i="1"/>
  <c r="AC155" i="1"/>
  <c r="AC194" i="1"/>
  <c r="AC247" i="1"/>
  <c r="AC283" i="1"/>
  <c r="AC322" i="1"/>
  <c r="AC361" i="1"/>
  <c r="AC400" i="1"/>
  <c r="AC439" i="1"/>
  <c r="AC475" i="1"/>
  <c r="AC514" i="1"/>
  <c r="AC586" i="1"/>
  <c r="AC634" i="1"/>
  <c r="AC650" i="1"/>
  <c r="AC7" i="1"/>
  <c r="AC42" i="1"/>
  <c r="AC81" i="1"/>
  <c r="AC120" i="1"/>
  <c r="AC159" i="1"/>
  <c r="AC195" i="1"/>
  <c r="AC223" i="1"/>
  <c r="AC273" i="1"/>
  <c r="AC312" i="1"/>
  <c r="AC362" i="1"/>
  <c r="AC401" i="1"/>
  <c r="AC440" i="1"/>
  <c r="AC479" i="1"/>
  <c r="AC515" i="1"/>
  <c r="AC575" i="1"/>
  <c r="AC687" i="1"/>
  <c r="AC32" i="1"/>
  <c r="AC71" i="1"/>
  <c r="AC96" i="1"/>
  <c r="AC135" i="1"/>
  <c r="AC171" i="1"/>
  <c r="AC210" i="1"/>
  <c r="AC249" i="1"/>
  <c r="AC299" i="1"/>
  <c r="AC19" i="1"/>
  <c r="AC33" i="1"/>
  <c r="AC58" i="1"/>
  <c r="AC83" i="1"/>
  <c r="AC111" i="1"/>
  <c r="AC136" i="1"/>
  <c r="AC147" i="1"/>
  <c r="AC175" i="1"/>
  <c r="AC200" i="1"/>
  <c r="AC225" i="1"/>
  <c r="AC239" i="1"/>
  <c r="AC264" i="1"/>
  <c r="AC289" i="1"/>
  <c r="AC303" i="1"/>
  <c r="AC328" i="1"/>
  <c r="AC339" i="1"/>
  <c r="AC367" i="1"/>
  <c r="AC392" i="1"/>
  <c r="AC417" i="1"/>
  <c r="AC431" i="1"/>
  <c r="AC456" i="1"/>
  <c r="AC467" i="1"/>
  <c r="AC495" i="1"/>
  <c r="AC506" i="1"/>
  <c r="AC520" i="1"/>
  <c r="AC545" i="1"/>
  <c r="AC561" i="1"/>
  <c r="AC577" i="1"/>
  <c r="AC593" i="1"/>
  <c r="AC609" i="1"/>
  <c r="AC625" i="1"/>
  <c r="AC657" i="1"/>
  <c r="AC673" i="1"/>
  <c r="AC689" i="1"/>
  <c r="AC10" i="1"/>
  <c r="AC23" i="1"/>
  <c r="AC34" i="1"/>
  <c r="AC48" i="1"/>
  <c r="AC59" i="1"/>
  <c r="AC73" i="1"/>
  <c r="AC87" i="1"/>
  <c r="AC98" i="1"/>
  <c r="AC112" i="1"/>
  <c r="AC123" i="1"/>
  <c r="AC137" i="1"/>
  <c r="AC151" i="1"/>
  <c r="AC162" i="1"/>
  <c r="AC176" i="1"/>
  <c r="AC187" i="1"/>
  <c r="AC201" i="1"/>
  <c r="AC215" i="1"/>
  <c r="AC226" i="1"/>
  <c r="AC240" i="1"/>
  <c r="AC251" i="1"/>
  <c r="AC265" i="1"/>
  <c r="AC279" i="1"/>
  <c r="AC290" i="1"/>
  <c r="AC304" i="1"/>
  <c r="AC315" i="1"/>
  <c r="AC329" i="1"/>
  <c r="AC343" i="1"/>
  <c r="AC354" i="1"/>
  <c r="AC368" i="1"/>
  <c r="AC379" i="1"/>
  <c r="AC393" i="1"/>
  <c r="AC407" i="1"/>
  <c r="AC418" i="1"/>
  <c r="AC432" i="1"/>
  <c r="AC443" i="1"/>
  <c r="AC457" i="1"/>
  <c r="AC471" i="1"/>
  <c r="AC482" i="1"/>
  <c r="AC496" i="1"/>
  <c r="AC507" i="1"/>
  <c r="AC521" i="1"/>
  <c r="AC535" i="1"/>
  <c r="AC546" i="1"/>
  <c r="AC562" i="1"/>
  <c r="AC578" i="1"/>
  <c r="AC594" i="1"/>
  <c r="AC610" i="1"/>
  <c r="AC626" i="1"/>
  <c r="AC642" i="1"/>
  <c r="AC658" i="1"/>
  <c r="AC674" i="1"/>
  <c r="AC690" i="1"/>
  <c r="AC547" i="1"/>
  <c r="AC555" i="1"/>
  <c r="AC563" i="1"/>
  <c r="AC571" i="1"/>
  <c r="AC579" i="1"/>
  <c r="AC587" i="1"/>
  <c r="AC595" i="1"/>
  <c r="AC603" i="1"/>
  <c r="AC611" i="1"/>
  <c r="AC619" i="1"/>
  <c r="AC627" i="1"/>
  <c r="AC635" i="1"/>
  <c r="AC643" i="1"/>
  <c r="AC651" i="1"/>
  <c r="AC659" i="1"/>
  <c r="AC667" i="1"/>
  <c r="AC675" i="1"/>
  <c r="AC683" i="1"/>
  <c r="AC691" i="1"/>
  <c r="AC116" i="1"/>
  <c r="AC236" i="1"/>
  <c r="AC340" i="1"/>
  <c r="AC420" i="1"/>
  <c r="AC468" i="1"/>
  <c r="AC492" i="1"/>
  <c r="AC500" i="1"/>
  <c r="AC508" i="1"/>
  <c r="AC516" i="1"/>
  <c r="AC532" i="1"/>
  <c r="AC548" i="1"/>
  <c r="AC556" i="1"/>
  <c r="AC564" i="1"/>
  <c r="AC572" i="1"/>
  <c r="AC580" i="1"/>
  <c r="AC588" i="1"/>
  <c r="AC596" i="1"/>
  <c r="AC604" i="1"/>
  <c r="AC612" i="1"/>
  <c r="AC620" i="1"/>
  <c r="AC628" i="1"/>
  <c r="AC636" i="1"/>
  <c r="AC644" i="1"/>
  <c r="AC652" i="1"/>
  <c r="AC660" i="1"/>
  <c r="AC668" i="1"/>
  <c r="AC676" i="1"/>
  <c r="AC684" i="1"/>
  <c r="AC692" i="1"/>
  <c r="AC20" i="1"/>
  <c r="AC36" i="1"/>
  <c r="AC52" i="1"/>
  <c r="AC68" i="1"/>
  <c r="AC84" i="1"/>
  <c r="AC100" i="1"/>
  <c r="AC132" i="1"/>
  <c r="AC148" i="1"/>
  <c r="AC164" i="1"/>
  <c r="AC180" i="1"/>
  <c r="AC188" i="1"/>
  <c r="AC204" i="1"/>
  <c r="AC220" i="1"/>
  <c r="AC252" i="1"/>
  <c r="AC268" i="1"/>
  <c r="AC284" i="1"/>
  <c r="AC300" i="1"/>
  <c r="AC316" i="1"/>
  <c r="AC332" i="1"/>
  <c r="AC356" i="1"/>
  <c r="AC372" i="1"/>
  <c r="AC388" i="1"/>
  <c r="AC404" i="1"/>
  <c r="AC428" i="1"/>
  <c r="AC444" i="1"/>
  <c r="AC460" i="1"/>
  <c r="AC476" i="1"/>
  <c r="AC524" i="1"/>
  <c r="AC13" i="1"/>
  <c r="AC29" i="1"/>
  <c r="AC53" i="1"/>
  <c r="AC69" i="1"/>
  <c r="AC93" i="1"/>
  <c r="AC117" i="1"/>
  <c r="AC133" i="1"/>
  <c r="AC149" i="1"/>
  <c r="AC157" i="1"/>
  <c r="AC173" i="1"/>
  <c r="AC181" i="1"/>
  <c r="AC189" i="1"/>
  <c r="AC197" i="1"/>
  <c r="AC205" i="1"/>
  <c r="AC213" i="1"/>
  <c r="AC221" i="1"/>
  <c r="AC229" i="1"/>
  <c r="AC237" i="1"/>
  <c r="AC245" i="1"/>
  <c r="AC253" i="1"/>
  <c r="AC261" i="1"/>
  <c r="AC269" i="1"/>
  <c r="AC277" i="1"/>
  <c r="AC285" i="1"/>
  <c r="AC293" i="1"/>
  <c r="AC301" i="1"/>
  <c r="AC309" i="1"/>
  <c r="AC317" i="1"/>
  <c r="AC325" i="1"/>
  <c r="AC333" i="1"/>
  <c r="AC341" i="1"/>
  <c r="AC349" i="1"/>
  <c r="AC357" i="1"/>
  <c r="AC365" i="1"/>
  <c r="AC373" i="1"/>
  <c r="AC381" i="1"/>
  <c r="AC389" i="1"/>
  <c r="AC397" i="1"/>
  <c r="AC405" i="1"/>
  <c r="AC413" i="1"/>
  <c r="AC421" i="1"/>
  <c r="AC429" i="1"/>
  <c r="AC437" i="1"/>
  <c r="AC445" i="1"/>
  <c r="AC453" i="1"/>
  <c r="AC461" i="1"/>
  <c r="AC469" i="1"/>
  <c r="AC477" i="1"/>
  <c r="AC485" i="1"/>
  <c r="AC493" i="1"/>
  <c r="AC501" i="1"/>
  <c r="AC509" i="1"/>
  <c r="AC517" i="1"/>
  <c r="AC525" i="1"/>
  <c r="AC533" i="1"/>
  <c r="AC541" i="1"/>
  <c r="AC549" i="1"/>
  <c r="AC557" i="1"/>
  <c r="AC565" i="1"/>
  <c r="AC573" i="1"/>
  <c r="AC581" i="1"/>
  <c r="AC589" i="1"/>
  <c r="AC597" i="1"/>
  <c r="AC605" i="1"/>
  <c r="AC613" i="1"/>
  <c r="AC621" i="1"/>
  <c r="AC629" i="1"/>
  <c r="AC637" i="1"/>
  <c r="AC645" i="1"/>
  <c r="AC653" i="1"/>
  <c r="AC661" i="1"/>
  <c r="AC669" i="1"/>
  <c r="AC677" i="1"/>
  <c r="AC685" i="1"/>
  <c r="AC693" i="1"/>
  <c r="AC28" i="1"/>
  <c r="AC44" i="1"/>
  <c r="AC60" i="1"/>
  <c r="AC76" i="1"/>
  <c r="AC92" i="1"/>
  <c r="AC108" i="1"/>
  <c r="AC124" i="1"/>
  <c r="AC140" i="1"/>
  <c r="AC156" i="1"/>
  <c r="AC172" i="1"/>
  <c r="AC196" i="1"/>
  <c r="AC212" i="1"/>
  <c r="AC228" i="1"/>
  <c r="AC244" i="1"/>
  <c r="AC260" i="1"/>
  <c r="AC276" i="1"/>
  <c r="AC292" i="1"/>
  <c r="AC308" i="1"/>
  <c r="AC324" i="1"/>
  <c r="AC348" i="1"/>
  <c r="AC364" i="1"/>
  <c r="AC380" i="1"/>
  <c r="AC396" i="1"/>
  <c r="AC412" i="1"/>
  <c r="AC436" i="1"/>
  <c r="AC452" i="1"/>
  <c r="AC484" i="1"/>
  <c r="AC540" i="1"/>
  <c r="AC5" i="1"/>
  <c r="AC21" i="1"/>
  <c r="AC37" i="1"/>
  <c r="AC45" i="1"/>
  <c r="AC61" i="1"/>
  <c r="AC77" i="1"/>
  <c r="AC85" i="1"/>
  <c r="AC101" i="1"/>
  <c r="AC109" i="1"/>
  <c r="AC125" i="1"/>
  <c r="AC141" i="1"/>
  <c r="AC165" i="1"/>
  <c r="AC6" i="1"/>
  <c r="AC14" i="1"/>
  <c r="AC22" i="1"/>
  <c r="AC30" i="1"/>
  <c r="AC38" i="1"/>
  <c r="AC46" i="1"/>
  <c r="AC54" i="1"/>
  <c r="AC62" i="1"/>
  <c r="AC70" i="1"/>
  <c r="AC78" i="1"/>
  <c r="AC86" i="1"/>
  <c r="AC94" i="1"/>
  <c r="AC102" i="1"/>
  <c r="AC110" i="1"/>
  <c r="AC118" i="1"/>
  <c r="AC126" i="1"/>
  <c r="AC134" i="1"/>
  <c r="AC142" i="1"/>
  <c r="AC150" i="1"/>
  <c r="AC158" i="1"/>
  <c r="AC166" i="1"/>
  <c r="AC174" i="1"/>
  <c r="AC182" i="1"/>
  <c r="AC190" i="1"/>
  <c r="AC198" i="1"/>
  <c r="AC206" i="1"/>
  <c r="AC214" i="1"/>
  <c r="AC222" i="1"/>
  <c r="AC230" i="1"/>
  <c r="AC238" i="1"/>
  <c r="AC246" i="1"/>
  <c r="AC254" i="1"/>
  <c r="AC262" i="1"/>
  <c r="AC270" i="1"/>
  <c r="AC278" i="1"/>
  <c r="AC286" i="1"/>
  <c r="AC294" i="1"/>
  <c r="AC302" i="1"/>
  <c r="AC310" i="1"/>
  <c r="AC318" i="1"/>
  <c r="AC326" i="1"/>
  <c r="AC334" i="1"/>
  <c r="AC342" i="1"/>
  <c r="AC350" i="1"/>
  <c r="AC358" i="1"/>
  <c r="AC366" i="1"/>
  <c r="AC374" i="1"/>
  <c r="AC382" i="1"/>
  <c r="AC390" i="1"/>
  <c r="AC398" i="1"/>
  <c r="AC406" i="1"/>
  <c r="AC414" i="1"/>
  <c r="AC422" i="1"/>
  <c r="AC430" i="1"/>
  <c r="AC438" i="1"/>
  <c r="AC446" i="1"/>
  <c r="AC454" i="1"/>
  <c r="AC462" i="1"/>
  <c r="AC470" i="1"/>
  <c r="AC478" i="1"/>
  <c r="AC486" i="1"/>
  <c r="AC494" i="1"/>
  <c r="AC502" i="1"/>
  <c r="AC510" i="1"/>
  <c r="AC518" i="1"/>
  <c r="AC526" i="1"/>
  <c r="AC534" i="1"/>
  <c r="AC542" i="1"/>
  <c r="AC550" i="1"/>
  <c r="AC558" i="1"/>
  <c r="AC566" i="1"/>
  <c r="AC574" i="1"/>
  <c r="AC582" i="1"/>
  <c r="AC590" i="1"/>
  <c r="AC598" i="1"/>
  <c r="AC606" i="1"/>
  <c r="AC614" i="1"/>
  <c r="AC622" i="1"/>
  <c r="AC630" i="1"/>
  <c r="AC638" i="1"/>
  <c r="AC646" i="1"/>
  <c r="AC654" i="1"/>
  <c r="AC662" i="1"/>
  <c r="AC670" i="1"/>
  <c r="AC678" i="1"/>
  <c r="AC686" i="1"/>
  <c r="AC694" i="1"/>
  <c r="AD3" i="1"/>
  <c r="AD55" i="1"/>
  <c r="AD33" i="1"/>
  <c r="AD11" i="1"/>
  <c r="AD87" i="1"/>
  <c r="AD169" i="1"/>
  <c r="AD233" i="1"/>
  <c r="AD297" i="1"/>
  <c r="AD349" i="1"/>
  <c r="AD423" i="1"/>
  <c r="AD503" i="1"/>
  <c r="AD535" i="1"/>
  <c r="AD583" i="1"/>
  <c r="AD631" i="1"/>
  <c r="AD647" i="1"/>
  <c r="AD24" i="1"/>
  <c r="AD77" i="1"/>
  <c r="AD133" i="1"/>
  <c r="AD223" i="1"/>
  <c r="AD325" i="1"/>
  <c r="AD648" i="1"/>
  <c r="AD35" i="1"/>
  <c r="AD23" i="1"/>
  <c r="AD65" i="1"/>
  <c r="AD107" i="1"/>
  <c r="AD130" i="1"/>
  <c r="AD157" i="1"/>
  <c r="AD194" i="1"/>
  <c r="AD221" i="1"/>
  <c r="AD258" i="1"/>
  <c r="AD285" i="1"/>
  <c r="AD322" i="1"/>
  <c r="AD375" i="1"/>
  <c r="AD407" i="1"/>
  <c r="AD455" i="1"/>
  <c r="AD471" i="1"/>
  <c r="AD519" i="1"/>
  <c r="AD551" i="1"/>
  <c r="AD599" i="1"/>
  <c r="AD663" i="1"/>
  <c r="AD13" i="1"/>
  <c r="AD45" i="1"/>
  <c r="AD66" i="1"/>
  <c r="AD88" i="1"/>
  <c r="AD109" i="1"/>
  <c r="AD145" i="1"/>
  <c r="AD170" i="1"/>
  <c r="AD197" i="1"/>
  <c r="AD234" i="1"/>
  <c r="AD261" i="1"/>
  <c r="AD287" i="1"/>
  <c r="AD312" i="1"/>
  <c r="AD351" i="1"/>
  <c r="AD376" i="1"/>
  <c r="AD408" i="1"/>
  <c r="AD440" i="1"/>
  <c r="AD472" i="1"/>
  <c r="AD504" i="1"/>
  <c r="AD536" i="1"/>
  <c r="AD568" i="1"/>
  <c r="AD600" i="1"/>
  <c r="AD632" i="1"/>
  <c r="AD664" i="1"/>
  <c r="AD25" i="1"/>
  <c r="AD57" i="1"/>
  <c r="AD79" i="1"/>
  <c r="AD99" i="1"/>
  <c r="AD121" i="1"/>
  <c r="AD146" i="1"/>
  <c r="AD173" i="1"/>
  <c r="AD199" i="1"/>
  <c r="AD224" i="1"/>
  <c r="AD249" i="1"/>
  <c r="AD274" i="1"/>
  <c r="AD301" i="1"/>
  <c r="AD327" i="1"/>
  <c r="AD352" i="1"/>
  <c r="AD377" i="1"/>
  <c r="AD409" i="1"/>
  <c r="AD441" i="1"/>
  <c r="AD473" i="1"/>
  <c r="AD505" i="1"/>
  <c r="AD537" i="1"/>
  <c r="AD569" i="1"/>
  <c r="AD601" i="1"/>
  <c r="AD633" i="1"/>
  <c r="AD665" i="1"/>
  <c r="AD5" i="1"/>
  <c r="AD26" i="1"/>
  <c r="AD48" i="1"/>
  <c r="AD69" i="1"/>
  <c r="AD90" i="1"/>
  <c r="AD112" i="1"/>
  <c r="AD136" i="1"/>
  <c r="AD161" i="1"/>
  <c r="AD186" i="1"/>
  <c r="AD213" i="1"/>
  <c r="AD239" i="1"/>
  <c r="AD264" i="1"/>
  <c r="AD289" i="1"/>
  <c r="AD314" i="1"/>
  <c r="AD341" i="1"/>
  <c r="AD367" i="1"/>
  <c r="AD394" i="1"/>
  <c r="AD426" i="1"/>
  <c r="AD458" i="1"/>
  <c r="AD490" i="1"/>
  <c r="AD522" i="1"/>
  <c r="AD554" i="1"/>
  <c r="AD586" i="1"/>
  <c r="AD618" i="1"/>
  <c r="AD650" i="1"/>
  <c r="AD682" i="1"/>
  <c r="AD7" i="1"/>
  <c r="AD49" i="1"/>
  <c r="AD137" i="1"/>
  <c r="AD343" i="1"/>
  <c r="AD368" i="1"/>
  <c r="AD399" i="1"/>
  <c r="AD431" i="1"/>
  <c r="AD463" i="1"/>
  <c r="AD495" i="1"/>
  <c r="AD527" i="1"/>
  <c r="AD559" i="1"/>
  <c r="AD591" i="1"/>
  <c r="AD623" i="1"/>
  <c r="AD655" i="1"/>
  <c r="AD687" i="1"/>
  <c r="AD18" i="1"/>
  <c r="AD40" i="1"/>
  <c r="AD61" i="1"/>
  <c r="AD82" i="1"/>
  <c r="AD104" i="1"/>
  <c r="AD127" i="1"/>
  <c r="AD152" i="1"/>
  <c r="AD177" i="1"/>
  <c r="AD202" i="1"/>
  <c r="AD229" i="1"/>
  <c r="AD255" i="1"/>
  <c r="AD280" i="1"/>
  <c r="AD305" i="1"/>
  <c r="AD330" i="1"/>
  <c r="AD369" i="1"/>
  <c r="AD400" i="1"/>
  <c r="AD432" i="1"/>
  <c r="AD464" i="1"/>
  <c r="AD496" i="1"/>
  <c r="AD528" i="1"/>
  <c r="AD560" i="1"/>
  <c r="AD592" i="1"/>
  <c r="AD624" i="1"/>
  <c r="AD656" i="1"/>
  <c r="AD688" i="1"/>
  <c r="AD31" i="1"/>
  <c r="AD51" i="1"/>
  <c r="AD73" i="1"/>
  <c r="AD95" i="1"/>
  <c r="AD115" i="1"/>
  <c r="AD153" i="1"/>
  <c r="AD205" i="1"/>
  <c r="AD370" i="1"/>
  <c r="AD43" i="1"/>
  <c r="AD75" i="1"/>
  <c r="AD97" i="1"/>
  <c r="AD119" i="1"/>
  <c r="AD144" i="1"/>
  <c r="AD183" i="1"/>
  <c r="AD208" i="1"/>
  <c r="AD247" i="1"/>
  <c r="AD272" i="1"/>
  <c r="AD311" i="1"/>
  <c r="AD336" i="1"/>
  <c r="AD361" i="1"/>
  <c r="AD391" i="1"/>
  <c r="AD439" i="1"/>
  <c r="AD487" i="1"/>
  <c r="AD567" i="1"/>
  <c r="AD615" i="1"/>
  <c r="AD679" i="1"/>
  <c r="AD34" i="1"/>
  <c r="AD56" i="1"/>
  <c r="AD98" i="1"/>
  <c r="AD120" i="1"/>
  <c r="AD159" i="1"/>
  <c r="AD184" i="1"/>
  <c r="AD209" i="1"/>
  <c r="AD248" i="1"/>
  <c r="AD273" i="1"/>
  <c r="AD298" i="1"/>
  <c r="AD337" i="1"/>
  <c r="AD362" i="1"/>
  <c r="AD392" i="1"/>
  <c r="AD424" i="1"/>
  <c r="AD456" i="1"/>
  <c r="AD488" i="1"/>
  <c r="AD520" i="1"/>
  <c r="AD552" i="1"/>
  <c r="AD584" i="1"/>
  <c r="AD616" i="1"/>
  <c r="AD680" i="1"/>
  <c r="AD15" i="1"/>
  <c r="AD47" i="1"/>
  <c r="AD67" i="1"/>
  <c r="AD89" i="1"/>
  <c r="AD111" i="1"/>
  <c r="AD135" i="1"/>
  <c r="AD160" i="1"/>
  <c r="AD185" i="1"/>
  <c r="AD210" i="1"/>
  <c r="AD237" i="1"/>
  <c r="AD263" i="1"/>
  <c r="AD288" i="1"/>
  <c r="AD313" i="1"/>
  <c r="AD338" i="1"/>
  <c r="AD365" i="1"/>
  <c r="AD393" i="1"/>
  <c r="AD425" i="1"/>
  <c r="AD457" i="1"/>
  <c r="AD489" i="1"/>
  <c r="AD521" i="1"/>
  <c r="AD553" i="1"/>
  <c r="AD585" i="1"/>
  <c r="AD617" i="1"/>
  <c r="AD649" i="1"/>
  <c r="AD681" i="1"/>
  <c r="AD16" i="1"/>
  <c r="AD37" i="1"/>
  <c r="AD58" i="1"/>
  <c r="AD80" i="1"/>
  <c r="AD101" i="1"/>
  <c r="AD122" i="1"/>
  <c r="AD149" i="1"/>
  <c r="AD175" i="1"/>
  <c r="AD200" i="1"/>
  <c r="AD225" i="1"/>
  <c r="AD250" i="1"/>
  <c r="AD277" i="1"/>
  <c r="AD303" i="1"/>
  <c r="AD328" i="1"/>
  <c r="AD353" i="1"/>
  <c r="AD378" i="1"/>
  <c r="AD410" i="1"/>
  <c r="AD442" i="1"/>
  <c r="AD474" i="1"/>
  <c r="AD506" i="1"/>
  <c r="AD538" i="1"/>
  <c r="AD570" i="1"/>
  <c r="AD602" i="1"/>
  <c r="AD634" i="1"/>
  <c r="AD666" i="1"/>
  <c r="AD17" i="1"/>
  <c r="AD27" i="1"/>
  <c r="AD39" i="1"/>
  <c r="AD59" i="1"/>
  <c r="AD71" i="1"/>
  <c r="AD81" i="1"/>
  <c r="AD91" i="1"/>
  <c r="AD103" i="1"/>
  <c r="AD113" i="1"/>
  <c r="AD125" i="1"/>
  <c r="AD151" i="1"/>
  <c r="AD162" i="1"/>
  <c r="AD176" i="1"/>
  <c r="AD189" i="1"/>
  <c r="AD201" i="1"/>
  <c r="AD215" i="1"/>
  <c r="AD226" i="1"/>
  <c r="AD240" i="1"/>
  <c r="AD253" i="1"/>
  <c r="AD265" i="1"/>
  <c r="AD279" i="1"/>
  <c r="AD290" i="1"/>
  <c r="AD304" i="1"/>
  <c r="AD317" i="1"/>
  <c r="AD329" i="1"/>
  <c r="AD354" i="1"/>
  <c r="AD383" i="1"/>
  <c r="AD415" i="1"/>
  <c r="AD447" i="1"/>
  <c r="AD479" i="1"/>
  <c r="AD511" i="1"/>
  <c r="AD543" i="1"/>
  <c r="AD575" i="1"/>
  <c r="AD607" i="1"/>
  <c r="AD639" i="1"/>
  <c r="AD671" i="1"/>
  <c r="AD8" i="1"/>
  <c r="AD29" i="1"/>
  <c r="AD50" i="1"/>
  <c r="AD72" i="1"/>
  <c r="AD93" i="1"/>
  <c r="AD114" i="1"/>
  <c r="AD138" i="1"/>
  <c r="AD165" i="1"/>
  <c r="AD191" i="1"/>
  <c r="AD216" i="1"/>
  <c r="AD241" i="1"/>
  <c r="AD266" i="1"/>
  <c r="AD293" i="1"/>
  <c r="AD319" i="1"/>
  <c r="AD344" i="1"/>
  <c r="AD357" i="1"/>
  <c r="AD384" i="1"/>
  <c r="AD416" i="1"/>
  <c r="AD448" i="1"/>
  <c r="AD480" i="1"/>
  <c r="AD512" i="1"/>
  <c r="AD544" i="1"/>
  <c r="AD576" i="1"/>
  <c r="AD608" i="1"/>
  <c r="AD640" i="1"/>
  <c r="AD672" i="1"/>
  <c r="AD9" i="1"/>
  <c r="AD19" i="1"/>
  <c r="AD41" i="1"/>
  <c r="AD63" i="1"/>
  <c r="AD83" i="1"/>
  <c r="AD105" i="1"/>
  <c r="AD128" i="1"/>
  <c r="AD141" i="1"/>
  <c r="AD167" i="1"/>
  <c r="AD178" i="1"/>
  <c r="AD192" i="1"/>
  <c r="AD217" i="1"/>
  <c r="AD231" i="1"/>
  <c r="AD242" i="1"/>
  <c r="AD256" i="1"/>
  <c r="AD269" i="1"/>
  <c r="AD281" i="1"/>
  <c r="AD295" i="1"/>
  <c r="AD306" i="1"/>
  <c r="AD320" i="1"/>
  <c r="AD333" i="1"/>
  <c r="AD345" i="1"/>
  <c r="AD359" i="1"/>
  <c r="AD385" i="1"/>
  <c r="AD401" i="1"/>
  <c r="AD417" i="1"/>
  <c r="AD433" i="1"/>
  <c r="AD449" i="1"/>
  <c r="AD465" i="1"/>
  <c r="AD481" i="1"/>
  <c r="AD497" i="1"/>
  <c r="AD513" i="1"/>
  <c r="AD529" i="1"/>
  <c r="AD545" i="1"/>
  <c r="AD561" i="1"/>
  <c r="AD577" i="1"/>
  <c r="AD593" i="1"/>
  <c r="AD609" i="1"/>
  <c r="AD625" i="1"/>
  <c r="AD641" i="1"/>
  <c r="AD657" i="1"/>
  <c r="AD673" i="1"/>
  <c r="AD689" i="1"/>
  <c r="AD10" i="1"/>
  <c r="AD21" i="1"/>
  <c r="AD32" i="1"/>
  <c r="AD42" i="1"/>
  <c r="AD53" i="1"/>
  <c r="AD64" i="1"/>
  <c r="AD74" i="1"/>
  <c r="AD85" i="1"/>
  <c r="AD96" i="1"/>
  <c r="AD106" i="1"/>
  <c r="AD117" i="1"/>
  <c r="AD129" i="1"/>
  <c r="AD143" i="1"/>
  <c r="AD154" i="1"/>
  <c r="AD168" i="1"/>
  <c r="AD181" i="1"/>
  <c r="AD193" i="1"/>
  <c r="AD207" i="1"/>
  <c r="AD218" i="1"/>
  <c r="AD232" i="1"/>
  <c r="AD245" i="1"/>
  <c r="AD257" i="1"/>
  <c r="AD271" i="1"/>
  <c r="AD282" i="1"/>
  <c r="AD296" i="1"/>
  <c r="AD309" i="1"/>
  <c r="AD321" i="1"/>
  <c r="AD335" i="1"/>
  <c r="AD346" i="1"/>
  <c r="AD360" i="1"/>
  <c r="AD373" i="1"/>
  <c r="AD386" i="1"/>
  <c r="AD402" i="1"/>
  <c r="AD418" i="1"/>
  <c r="AD434" i="1"/>
  <c r="AD450" i="1"/>
  <c r="AD466" i="1"/>
  <c r="AD482" i="1"/>
  <c r="AD498" i="1"/>
  <c r="AD514" i="1"/>
  <c r="AD530" i="1"/>
  <c r="AD546" i="1"/>
  <c r="AD562" i="1"/>
  <c r="AD578" i="1"/>
  <c r="AD594" i="1"/>
  <c r="AD610" i="1"/>
  <c r="AD626" i="1"/>
  <c r="AD642" i="1"/>
  <c r="AD658" i="1"/>
  <c r="AD674" i="1"/>
  <c r="AD690" i="1"/>
  <c r="AD139" i="1"/>
  <c r="AD171" i="1"/>
  <c r="AD195" i="1"/>
  <c r="AD219" i="1"/>
  <c r="AD243" i="1"/>
  <c r="AD259" i="1"/>
  <c r="AD275" i="1"/>
  <c r="AD291" i="1"/>
  <c r="AD315" i="1"/>
  <c r="AD339" i="1"/>
  <c r="AD355" i="1"/>
  <c r="AD379" i="1"/>
  <c r="AD403" i="1"/>
  <c r="AD427" i="1"/>
  <c r="AD443" i="1"/>
  <c r="AD459" i="1"/>
  <c r="AD483" i="1"/>
  <c r="AD499" i="1"/>
  <c r="AD507" i="1"/>
  <c r="AD515" i="1"/>
  <c r="AD523" i="1"/>
  <c r="AD539" i="1"/>
  <c r="AD547" i="1"/>
  <c r="AD555" i="1"/>
  <c r="AD563" i="1"/>
  <c r="AD571" i="1"/>
  <c r="AD579" i="1"/>
  <c r="AD587" i="1"/>
  <c r="AD595" i="1"/>
  <c r="AD603" i="1"/>
  <c r="AD611" i="1"/>
  <c r="AD619" i="1"/>
  <c r="AD627" i="1"/>
  <c r="AD635" i="1"/>
  <c r="AD643" i="1"/>
  <c r="AD651" i="1"/>
  <c r="AD659" i="1"/>
  <c r="AD667" i="1"/>
  <c r="AD675" i="1"/>
  <c r="AD683" i="1"/>
  <c r="AD691" i="1"/>
  <c r="AD123" i="1"/>
  <c r="AD131" i="1"/>
  <c r="AD147" i="1"/>
  <c r="AD155" i="1"/>
  <c r="AD163" i="1"/>
  <c r="AD179" i="1"/>
  <c r="AD187" i="1"/>
  <c r="AD203" i="1"/>
  <c r="AD211" i="1"/>
  <c r="AD227" i="1"/>
  <c r="AD235" i="1"/>
  <c r="AD251" i="1"/>
  <c r="AD267" i="1"/>
  <c r="AD283" i="1"/>
  <c r="AD299" i="1"/>
  <c r="AD307" i="1"/>
  <c r="AD323" i="1"/>
  <c r="AD331" i="1"/>
  <c r="AD347" i="1"/>
  <c r="AD363" i="1"/>
  <c r="AD371" i="1"/>
  <c r="AD387" i="1"/>
  <c r="AD395" i="1"/>
  <c r="AD411" i="1"/>
  <c r="AD419" i="1"/>
  <c r="AD435" i="1"/>
  <c r="AD451" i="1"/>
  <c r="AD467" i="1"/>
  <c r="AD475" i="1"/>
  <c r="AD491" i="1"/>
  <c r="AD531" i="1"/>
  <c r="AD4" i="1"/>
  <c r="AD12" i="1"/>
  <c r="AD20" i="1"/>
  <c r="AD28" i="1"/>
  <c r="AD36" i="1"/>
  <c r="AD44" i="1"/>
  <c r="AD52" i="1"/>
  <c r="AD60" i="1"/>
  <c r="AD68" i="1"/>
  <c r="AD76" i="1"/>
  <c r="AD84" i="1"/>
  <c r="AD92" i="1"/>
  <c r="AD100" i="1"/>
  <c r="AD108" i="1"/>
  <c r="AD116" i="1"/>
  <c r="AD124" i="1"/>
  <c r="AD132" i="1"/>
  <c r="AD140" i="1"/>
  <c r="AD148" i="1"/>
  <c r="AD156" i="1"/>
  <c r="AD164" i="1"/>
  <c r="AD172" i="1"/>
  <c r="AD180" i="1"/>
  <c r="AD188" i="1"/>
  <c r="AD196" i="1"/>
  <c r="AD204" i="1"/>
  <c r="AD212" i="1"/>
  <c r="AD220" i="1"/>
  <c r="AD228" i="1"/>
  <c r="AD236" i="1"/>
  <c r="AD244" i="1"/>
  <c r="AD252" i="1"/>
  <c r="AD260" i="1"/>
  <c r="AD268" i="1"/>
  <c r="AD276" i="1"/>
  <c r="AD284" i="1"/>
  <c r="AD292" i="1"/>
  <c r="AD300" i="1"/>
  <c r="AD308" i="1"/>
  <c r="AD316" i="1"/>
  <c r="AD324" i="1"/>
  <c r="AD332" i="1"/>
  <c r="AD340" i="1"/>
  <c r="AD348" i="1"/>
  <c r="AD356" i="1"/>
  <c r="AD364" i="1"/>
  <c r="AD372" i="1"/>
  <c r="AD380" i="1"/>
  <c r="AD388" i="1"/>
  <c r="AD396" i="1"/>
  <c r="AD404" i="1"/>
  <c r="AD412" i="1"/>
  <c r="AD420" i="1"/>
  <c r="AD428" i="1"/>
  <c r="AD436" i="1"/>
  <c r="AD444" i="1"/>
  <c r="AD452" i="1"/>
  <c r="AD460" i="1"/>
  <c r="AD468" i="1"/>
  <c r="AD476" i="1"/>
  <c r="AD484" i="1"/>
  <c r="AD492" i="1"/>
  <c r="AD500" i="1"/>
  <c r="AD508" i="1"/>
  <c r="AD516" i="1"/>
  <c r="AD524" i="1"/>
  <c r="AD532" i="1"/>
  <c r="AD540" i="1"/>
  <c r="AD548" i="1"/>
  <c r="AD556" i="1"/>
  <c r="AD564" i="1"/>
  <c r="AD572" i="1"/>
  <c r="AD580" i="1"/>
  <c r="AD588" i="1"/>
  <c r="AD596" i="1"/>
  <c r="AD604" i="1"/>
  <c r="AD612" i="1"/>
  <c r="AD620" i="1"/>
  <c r="AD628" i="1"/>
  <c r="AD636" i="1"/>
  <c r="AD644" i="1"/>
  <c r="AD652" i="1"/>
  <c r="AD660" i="1"/>
  <c r="AD668" i="1"/>
  <c r="AD676" i="1"/>
  <c r="AD684" i="1"/>
  <c r="AD692" i="1"/>
  <c r="AD381" i="1"/>
  <c r="AD389" i="1"/>
  <c r="AD397" i="1"/>
  <c r="AD405" i="1"/>
  <c r="AD413" i="1"/>
  <c r="AD421" i="1"/>
  <c r="AD429" i="1"/>
  <c r="AD437" i="1"/>
  <c r="AD445" i="1"/>
  <c r="AD453" i="1"/>
  <c r="AD461" i="1"/>
  <c r="AD469" i="1"/>
  <c r="AD477" i="1"/>
  <c r="AD485" i="1"/>
  <c r="AD493" i="1"/>
  <c r="AD501" i="1"/>
  <c r="AD509" i="1"/>
  <c r="AD517" i="1"/>
  <c r="AD525" i="1"/>
  <c r="AD533" i="1"/>
  <c r="AD541" i="1"/>
  <c r="AD549" i="1"/>
  <c r="AD557" i="1"/>
  <c r="AD565" i="1"/>
  <c r="AD573" i="1"/>
  <c r="AD581" i="1"/>
  <c r="AD589" i="1"/>
  <c r="AD597" i="1"/>
  <c r="AD605" i="1"/>
  <c r="AD613" i="1"/>
  <c r="AD621" i="1"/>
  <c r="AD629" i="1"/>
  <c r="AD637" i="1"/>
  <c r="AD645" i="1"/>
  <c r="AD653" i="1"/>
  <c r="AD661" i="1"/>
  <c r="AD669" i="1"/>
  <c r="AD677" i="1"/>
  <c r="AD685" i="1"/>
  <c r="AD693" i="1"/>
  <c r="AD6" i="1"/>
  <c r="AD14" i="1"/>
  <c r="AD22" i="1"/>
  <c r="AD30" i="1"/>
  <c r="AD38" i="1"/>
  <c r="AD46" i="1"/>
  <c r="AD54" i="1"/>
  <c r="AD62" i="1"/>
  <c r="AD70" i="1"/>
  <c r="AD78" i="1"/>
  <c r="AD86" i="1"/>
  <c r="AD94" i="1"/>
  <c r="AD102" i="1"/>
  <c r="AD110" i="1"/>
  <c r="AD118" i="1"/>
  <c r="AD126" i="1"/>
  <c r="AD134" i="1"/>
  <c r="AD142" i="1"/>
  <c r="AD150" i="1"/>
  <c r="AD158" i="1"/>
  <c r="AD166" i="1"/>
  <c r="AD174" i="1"/>
  <c r="AD182" i="1"/>
  <c r="AD190" i="1"/>
  <c r="AD198" i="1"/>
  <c r="AD206" i="1"/>
  <c r="AD214" i="1"/>
  <c r="AD222" i="1"/>
  <c r="AD230" i="1"/>
  <c r="AD238" i="1"/>
  <c r="AD246" i="1"/>
  <c r="AD254" i="1"/>
  <c r="AD262" i="1"/>
  <c r="AD270" i="1"/>
  <c r="AD278" i="1"/>
  <c r="AD286" i="1"/>
  <c r="AD294" i="1"/>
  <c r="AD302" i="1"/>
  <c r="AD310" i="1"/>
  <c r="AD318" i="1"/>
  <c r="AD326" i="1"/>
  <c r="AD334" i="1"/>
  <c r="AD342" i="1"/>
  <c r="AD350" i="1"/>
  <c r="AD358" i="1"/>
  <c r="AD366" i="1"/>
  <c r="AD374" i="1"/>
  <c r="AD382" i="1"/>
  <c r="AD390" i="1"/>
  <c r="AD398" i="1"/>
  <c r="AD406" i="1"/>
  <c r="AD414" i="1"/>
  <c r="AD422" i="1"/>
  <c r="AD430" i="1"/>
  <c r="AD438" i="1"/>
  <c r="AD446" i="1"/>
  <c r="AD454" i="1"/>
  <c r="AD462" i="1"/>
  <c r="AD470" i="1"/>
  <c r="AD478" i="1"/>
  <c r="AD486" i="1"/>
  <c r="AD494" i="1"/>
  <c r="AD502" i="1"/>
  <c r="AD510" i="1"/>
  <c r="AD518" i="1"/>
  <c r="AD526" i="1"/>
  <c r="AD534" i="1"/>
  <c r="AD542" i="1"/>
  <c r="AD550" i="1"/>
  <c r="AD558" i="1"/>
  <c r="AD566" i="1"/>
  <c r="AD574" i="1"/>
  <c r="AD582" i="1"/>
  <c r="AD590" i="1"/>
  <c r="AD598" i="1"/>
  <c r="AD606" i="1"/>
  <c r="AD614" i="1"/>
  <c r="AD622" i="1"/>
  <c r="AD630" i="1"/>
  <c r="AD638" i="1"/>
  <c r="AD646" i="1"/>
  <c r="AD654" i="1"/>
  <c r="AD662" i="1"/>
  <c r="AD670" i="1"/>
  <c r="AD678" i="1"/>
  <c r="AD686" i="1"/>
  <c r="AD694" i="1"/>
  <c r="AE3" i="1"/>
  <c r="AE40" i="1"/>
  <c r="AE124" i="1"/>
  <c r="AE210" i="1"/>
  <c r="AE50" i="1"/>
  <c r="AE136" i="1"/>
  <c r="AE220" i="1"/>
  <c r="AE60" i="1"/>
  <c r="AE146" i="1"/>
  <c r="AE232" i="1"/>
  <c r="AE72" i="1"/>
  <c r="AE156" i="1"/>
  <c r="AE242" i="1"/>
  <c r="AE82" i="1"/>
  <c r="AE168" i="1"/>
  <c r="AE252" i="1"/>
  <c r="AE8" i="1"/>
  <c r="AE92" i="1"/>
  <c r="AE178" i="1"/>
  <c r="AE264" i="1"/>
  <c r="AE18" i="1"/>
  <c r="AE104" i="1"/>
  <c r="AE188" i="1"/>
  <c r="AE274" i="1"/>
  <c r="AE28" i="1"/>
  <c r="AE114" i="1"/>
  <c r="AE200" i="1"/>
  <c r="AE284" i="1"/>
  <c r="AE296" i="1"/>
  <c r="AE328" i="1"/>
  <c r="AE360" i="1"/>
  <c r="AE412" i="1"/>
  <c r="AE444" i="1"/>
  <c r="AE476" i="1"/>
  <c r="AE530" i="1"/>
  <c r="AE562" i="1"/>
  <c r="AE594" i="1"/>
  <c r="AE617" i="1"/>
  <c r="AE631" i="1"/>
  <c r="AE19" i="1"/>
  <c r="AE73" i="1"/>
  <c r="AE105" i="1"/>
  <c r="AE147" i="1"/>
  <c r="AE211" i="1"/>
  <c r="AE255" i="1"/>
  <c r="AE297" i="1"/>
  <c r="AE329" i="1"/>
  <c r="AE383" i="1"/>
  <c r="AE479" i="1"/>
  <c r="AE632" i="1"/>
  <c r="AE380" i="1"/>
  <c r="AE508" i="1"/>
  <c r="AE642" i="1"/>
  <c r="AE51" i="1"/>
  <c r="AE179" i="1"/>
  <c r="AE435" i="1"/>
  <c r="AE402" i="1"/>
  <c r="AE520" i="1"/>
  <c r="AE656" i="1"/>
  <c r="AE63" i="1"/>
  <c r="AE137" i="1"/>
  <c r="AE223" i="1"/>
  <c r="AE287" i="1"/>
  <c r="AE361" i="1"/>
  <c r="AE447" i="1"/>
  <c r="AE511" i="1"/>
  <c r="AE563" i="1"/>
  <c r="AE657" i="1"/>
  <c r="AE32" i="1"/>
  <c r="AE84" i="1"/>
  <c r="AE138" i="1"/>
  <c r="AE212" i="1"/>
  <c r="AE288" i="1"/>
  <c r="AE362" i="1"/>
  <c r="AE512" i="1"/>
  <c r="AE33" i="1"/>
  <c r="AE306" i="1"/>
  <c r="AE338" i="1"/>
  <c r="AE370" i="1"/>
  <c r="AE424" i="1"/>
  <c r="AE456" i="1"/>
  <c r="AE498" i="1"/>
  <c r="AE552" i="1"/>
  <c r="AE584" i="1"/>
  <c r="AE681" i="1"/>
  <c r="AE41" i="1"/>
  <c r="AE95" i="1"/>
  <c r="AE127" i="1"/>
  <c r="AE159" i="1"/>
  <c r="AE201" i="1"/>
  <c r="AE243" i="1"/>
  <c r="AE275" i="1"/>
  <c r="AE319" i="1"/>
  <c r="AE351" i="1"/>
  <c r="AE403" i="1"/>
  <c r="AE425" i="1"/>
  <c r="AE467" i="1"/>
  <c r="AE499" i="1"/>
  <c r="AE531" i="1"/>
  <c r="AE543" i="1"/>
  <c r="AE575" i="1"/>
  <c r="AE595" i="1"/>
  <c r="AE618" i="1"/>
  <c r="AE671" i="1"/>
  <c r="AE10" i="1"/>
  <c r="AE42" i="1"/>
  <c r="AE74" i="1"/>
  <c r="AE106" i="1"/>
  <c r="AE128" i="1"/>
  <c r="AE160" i="1"/>
  <c r="AE180" i="1"/>
  <c r="AE202" i="1"/>
  <c r="AE234" i="1"/>
  <c r="AE256" i="1"/>
  <c r="AE266" i="1"/>
  <c r="AE298" i="1"/>
  <c r="AE330" i="1"/>
  <c r="AE352" i="1"/>
  <c r="AE384" i="1"/>
  <c r="AE404" i="1"/>
  <c r="AE426" i="1"/>
  <c r="AE448" i="1"/>
  <c r="AE468" i="1"/>
  <c r="AE490" i="1"/>
  <c r="AE522" i="1"/>
  <c r="AE544" i="1"/>
  <c r="AE564" i="1"/>
  <c r="AE586" i="1"/>
  <c r="AE608" i="1"/>
  <c r="AE633" i="1"/>
  <c r="AE647" i="1"/>
  <c r="AE672" i="1"/>
  <c r="AE11" i="1"/>
  <c r="AE43" i="1"/>
  <c r="AE65" i="1"/>
  <c r="AE87" i="1"/>
  <c r="AE107" i="1"/>
  <c r="AE129" i="1"/>
  <c r="AE139" i="1"/>
  <c r="AE161" i="1"/>
  <c r="AE183" i="1"/>
  <c r="AE203" i="1"/>
  <c r="AE225" i="1"/>
  <c r="AE257" i="1"/>
  <c r="AE279" i="1"/>
  <c r="AE299" i="1"/>
  <c r="AE321" i="1"/>
  <c r="AE343" i="1"/>
  <c r="AE363" i="1"/>
  <c r="AE385" i="1"/>
  <c r="AE407" i="1"/>
  <c r="AE427" i="1"/>
  <c r="AE449" i="1"/>
  <c r="AE471" i="1"/>
  <c r="AE491" i="1"/>
  <c r="AE513" i="1"/>
  <c r="AE535" i="1"/>
  <c r="AE555" i="1"/>
  <c r="AE577" i="1"/>
  <c r="AE599" i="1"/>
  <c r="AE623" i="1"/>
  <c r="AE648" i="1"/>
  <c r="AE673" i="1"/>
  <c r="AE12" i="1"/>
  <c r="AE44" i="1"/>
  <c r="AE66" i="1"/>
  <c r="AE88" i="1"/>
  <c r="AE108" i="1"/>
  <c r="AE130" i="1"/>
  <c r="AE152" i="1"/>
  <c r="AE172" i="1"/>
  <c r="AE194" i="1"/>
  <c r="AE216" i="1"/>
  <c r="AE248" i="1"/>
  <c r="AE280" i="1"/>
  <c r="AE322" i="1"/>
  <c r="AE354" i="1"/>
  <c r="AE386" i="1"/>
  <c r="AE418" i="1"/>
  <c r="AE460" i="1"/>
  <c r="AE635" i="1"/>
  <c r="AE236" i="1"/>
  <c r="AE268" i="1"/>
  <c r="AE300" i="1"/>
  <c r="AE332" i="1"/>
  <c r="AE364" i="1"/>
  <c r="AE408" i="1"/>
  <c r="AE440" i="1"/>
  <c r="AE472" i="1"/>
  <c r="AE492" i="1"/>
  <c r="AE514" i="1"/>
  <c r="AE536" i="1"/>
  <c r="AE556" i="1"/>
  <c r="AE578" i="1"/>
  <c r="AE600" i="1"/>
  <c r="AE624" i="1"/>
  <c r="AE663" i="1"/>
  <c r="AE688" i="1"/>
  <c r="AE25" i="1"/>
  <c r="AE47" i="1"/>
  <c r="AE67" i="1"/>
  <c r="AE89" i="1"/>
  <c r="AE111" i="1"/>
  <c r="AE131" i="1"/>
  <c r="AE153" i="1"/>
  <c r="AE175" i="1"/>
  <c r="AE195" i="1"/>
  <c r="AE217" i="1"/>
  <c r="AE239" i="1"/>
  <c r="AE259" i="1"/>
  <c r="AE281" i="1"/>
  <c r="AE303" i="1"/>
  <c r="AE323" i="1"/>
  <c r="AE345" i="1"/>
  <c r="AE367" i="1"/>
  <c r="AE387" i="1"/>
  <c r="AE409" i="1"/>
  <c r="AE431" i="1"/>
  <c r="AE451" i="1"/>
  <c r="AE473" i="1"/>
  <c r="AE495" i="1"/>
  <c r="AE515" i="1"/>
  <c r="AE537" i="1"/>
  <c r="AE559" i="1"/>
  <c r="AE579" i="1"/>
  <c r="AE601" i="1"/>
  <c r="AE625" i="1"/>
  <c r="AE650" i="1"/>
  <c r="AE675" i="1"/>
  <c r="AE4" i="1"/>
  <c r="AE26" i="1"/>
  <c r="AE48" i="1"/>
  <c r="AE68" i="1"/>
  <c r="AE100" i="1"/>
  <c r="AE122" i="1"/>
  <c r="AE144" i="1"/>
  <c r="AE164" i="1"/>
  <c r="AE186" i="1"/>
  <c r="AE208" i="1"/>
  <c r="AE228" i="1"/>
  <c r="AE250" i="1"/>
  <c r="AE282" i="1"/>
  <c r="AE304" i="1"/>
  <c r="AE324" i="1"/>
  <c r="AE346" i="1"/>
  <c r="AE368" i="1"/>
  <c r="AE388" i="1"/>
  <c r="AE410" i="1"/>
  <c r="AE442" i="1"/>
  <c r="AE464" i="1"/>
  <c r="AE496" i="1"/>
  <c r="AE592" i="1"/>
  <c r="AE316" i="1"/>
  <c r="AE348" i="1"/>
  <c r="AE392" i="1"/>
  <c r="AE434" i="1"/>
  <c r="AE466" i="1"/>
  <c r="AE488" i="1"/>
  <c r="AE540" i="1"/>
  <c r="AE572" i="1"/>
  <c r="AE604" i="1"/>
  <c r="AE667" i="1"/>
  <c r="AE9" i="1"/>
  <c r="AE31" i="1"/>
  <c r="AE83" i="1"/>
  <c r="AE115" i="1"/>
  <c r="AE169" i="1"/>
  <c r="AE191" i="1"/>
  <c r="AE233" i="1"/>
  <c r="AE265" i="1"/>
  <c r="AE307" i="1"/>
  <c r="AE339" i="1"/>
  <c r="AE371" i="1"/>
  <c r="AE393" i="1"/>
  <c r="AE415" i="1"/>
  <c r="AE457" i="1"/>
  <c r="AE489" i="1"/>
  <c r="AE521" i="1"/>
  <c r="AE553" i="1"/>
  <c r="AE585" i="1"/>
  <c r="AE607" i="1"/>
  <c r="AE643" i="1"/>
  <c r="AE682" i="1"/>
  <c r="AE20" i="1"/>
  <c r="AE52" i="1"/>
  <c r="AE64" i="1"/>
  <c r="AE96" i="1"/>
  <c r="AE116" i="1"/>
  <c r="AE148" i="1"/>
  <c r="AE170" i="1"/>
  <c r="AE192" i="1"/>
  <c r="AE224" i="1"/>
  <c r="AE244" i="1"/>
  <c r="AE276" i="1"/>
  <c r="AE308" i="1"/>
  <c r="AE320" i="1"/>
  <c r="AE340" i="1"/>
  <c r="AE372" i="1"/>
  <c r="AE394" i="1"/>
  <c r="AE416" i="1"/>
  <c r="AE436" i="1"/>
  <c r="AE458" i="1"/>
  <c r="AE480" i="1"/>
  <c r="AE500" i="1"/>
  <c r="AE532" i="1"/>
  <c r="AE554" i="1"/>
  <c r="AE576" i="1"/>
  <c r="AE596" i="1"/>
  <c r="AE619" i="1"/>
  <c r="AE658" i="1"/>
  <c r="AE683" i="1"/>
  <c r="AE23" i="1"/>
  <c r="AE55" i="1"/>
  <c r="AE75" i="1"/>
  <c r="AE97" i="1"/>
  <c r="AE119" i="1"/>
  <c r="AE151" i="1"/>
  <c r="AE171" i="1"/>
  <c r="AE193" i="1"/>
  <c r="AE215" i="1"/>
  <c r="AE235" i="1"/>
  <c r="AE247" i="1"/>
  <c r="AE267" i="1"/>
  <c r="AE289" i="1"/>
  <c r="AE311" i="1"/>
  <c r="AE331" i="1"/>
  <c r="AE353" i="1"/>
  <c r="AE375" i="1"/>
  <c r="AE395" i="1"/>
  <c r="AE417" i="1"/>
  <c r="AE439" i="1"/>
  <c r="AE459" i="1"/>
  <c r="AE481" i="1"/>
  <c r="AE503" i="1"/>
  <c r="AE523" i="1"/>
  <c r="AE545" i="1"/>
  <c r="AE567" i="1"/>
  <c r="AE587" i="1"/>
  <c r="AE609" i="1"/>
  <c r="AE634" i="1"/>
  <c r="AE659" i="1"/>
  <c r="AE687" i="1"/>
  <c r="AE24" i="1"/>
  <c r="AE34" i="1"/>
  <c r="AE56" i="1"/>
  <c r="AE76" i="1"/>
  <c r="AE98" i="1"/>
  <c r="AE120" i="1"/>
  <c r="AE140" i="1"/>
  <c r="AE162" i="1"/>
  <c r="AE184" i="1"/>
  <c r="AE204" i="1"/>
  <c r="AE226" i="1"/>
  <c r="AE258" i="1"/>
  <c r="AE290" i="1"/>
  <c r="AE312" i="1"/>
  <c r="AE344" i="1"/>
  <c r="AE376" i="1"/>
  <c r="AE396" i="1"/>
  <c r="AE428" i="1"/>
  <c r="AE450" i="1"/>
  <c r="AE482" i="1"/>
  <c r="AE504" i="1"/>
  <c r="AE524" i="1"/>
  <c r="AE546" i="1"/>
  <c r="AE568" i="1"/>
  <c r="AE588" i="1"/>
  <c r="AE610" i="1"/>
  <c r="AE649" i="1"/>
  <c r="AE674" i="1"/>
  <c r="AE15" i="1"/>
  <c r="AE35" i="1"/>
  <c r="AE57" i="1"/>
  <c r="AE79" i="1"/>
  <c r="AE99" i="1"/>
  <c r="AE121" i="1"/>
  <c r="AE143" i="1"/>
  <c r="AE163" i="1"/>
  <c r="AE185" i="1"/>
  <c r="AE207" i="1"/>
  <c r="AE227" i="1"/>
  <c r="AE249" i="1"/>
  <c r="AE271" i="1"/>
  <c r="AE291" i="1"/>
  <c r="AE313" i="1"/>
  <c r="AE335" i="1"/>
  <c r="AE355" i="1"/>
  <c r="AE377" i="1"/>
  <c r="AE399" i="1"/>
  <c r="AE419" i="1"/>
  <c r="AE441" i="1"/>
  <c r="AE463" i="1"/>
  <c r="AE483" i="1"/>
  <c r="AE505" i="1"/>
  <c r="AE527" i="1"/>
  <c r="AE547" i="1"/>
  <c r="AE569" i="1"/>
  <c r="AE591" i="1"/>
  <c r="AE611" i="1"/>
  <c r="AE639" i="1"/>
  <c r="AE664" i="1"/>
  <c r="AE689" i="1"/>
  <c r="AE16" i="1"/>
  <c r="AE36" i="1"/>
  <c r="AE58" i="1"/>
  <c r="AE80" i="1"/>
  <c r="AE90" i="1"/>
  <c r="AE112" i="1"/>
  <c r="AE132" i="1"/>
  <c r="AE154" i="1"/>
  <c r="AE176" i="1"/>
  <c r="AE196" i="1"/>
  <c r="AE218" i="1"/>
  <c r="AE240" i="1"/>
  <c r="AE260" i="1"/>
  <c r="AE272" i="1"/>
  <c r="AE292" i="1"/>
  <c r="AE314" i="1"/>
  <c r="AE336" i="1"/>
  <c r="AE356" i="1"/>
  <c r="AE378" i="1"/>
  <c r="AE400" i="1"/>
  <c r="AE420" i="1"/>
  <c r="AE432" i="1"/>
  <c r="AE452" i="1"/>
  <c r="AE474" i="1"/>
  <c r="AE484" i="1"/>
  <c r="AE506" i="1"/>
  <c r="AE516" i="1"/>
  <c r="AE528" i="1"/>
  <c r="AE538" i="1"/>
  <c r="AE548" i="1"/>
  <c r="AE560" i="1"/>
  <c r="AE570" i="1"/>
  <c r="AE580" i="1"/>
  <c r="AE602" i="1"/>
  <c r="AE615" i="1"/>
  <c r="AE626" i="1"/>
  <c r="AE640" i="1"/>
  <c r="AE651" i="1"/>
  <c r="AE665" i="1"/>
  <c r="AE679" i="1"/>
  <c r="AE690" i="1"/>
  <c r="AE7" i="1"/>
  <c r="AE17" i="1"/>
  <c r="AE27" i="1"/>
  <c r="AE39" i="1"/>
  <c r="AE49" i="1"/>
  <c r="AE59" i="1"/>
  <c r="AE71" i="1"/>
  <c r="AE81" i="1"/>
  <c r="AE91" i="1"/>
  <c r="AE103" i="1"/>
  <c r="AE113" i="1"/>
  <c r="AE123" i="1"/>
  <c r="AE135" i="1"/>
  <c r="AE145" i="1"/>
  <c r="AE155" i="1"/>
  <c r="AE167" i="1"/>
  <c r="AE177" i="1"/>
  <c r="AE187" i="1"/>
  <c r="AE199" i="1"/>
  <c r="AE209" i="1"/>
  <c r="AE219" i="1"/>
  <c r="AE231" i="1"/>
  <c r="AE241" i="1"/>
  <c r="AE251" i="1"/>
  <c r="AE263" i="1"/>
  <c r="AE273" i="1"/>
  <c r="AE283" i="1"/>
  <c r="AE295" i="1"/>
  <c r="AE305" i="1"/>
  <c r="AE315" i="1"/>
  <c r="AE327" i="1"/>
  <c r="AE337" i="1"/>
  <c r="AE347" i="1"/>
  <c r="AE359" i="1"/>
  <c r="AE369" i="1"/>
  <c r="AE379" i="1"/>
  <c r="AE391" i="1"/>
  <c r="AE401" i="1"/>
  <c r="AE411" i="1"/>
  <c r="AE423" i="1"/>
  <c r="AE433" i="1"/>
  <c r="AE443" i="1"/>
  <c r="AE455" i="1"/>
  <c r="AE465" i="1"/>
  <c r="AE475" i="1"/>
  <c r="AE487" i="1"/>
  <c r="AE497" i="1"/>
  <c r="AE507" i="1"/>
  <c r="AE519" i="1"/>
  <c r="AE529" i="1"/>
  <c r="AE539" i="1"/>
  <c r="AE551" i="1"/>
  <c r="AE561" i="1"/>
  <c r="AE571" i="1"/>
  <c r="AE583" i="1"/>
  <c r="AE593" i="1"/>
  <c r="AE603" i="1"/>
  <c r="AE616" i="1"/>
  <c r="AE627" i="1"/>
  <c r="AE641" i="1"/>
  <c r="AE655" i="1"/>
  <c r="AE666" i="1"/>
  <c r="AE680" i="1"/>
  <c r="AE691" i="1"/>
  <c r="AE620" i="1"/>
  <c r="AE612" i="1"/>
  <c r="AE636" i="1"/>
  <c r="AE652" i="1"/>
  <c r="AE668" i="1"/>
  <c r="AE684" i="1"/>
  <c r="AE13" i="1"/>
  <c r="AE29" i="1"/>
  <c r="AE45" i="1"/>
  <c r="AE61" i="1"/>
  <c r="AE77" i="1"/>
  <c r="AE101" i="1"/>
  <c r="AE117" i="1"/>
  <c r="AE133" i="1"/>
  <c r="AE149" i="1"/>
  <c r="AE165" i="1"/>
  <c r="AE181" i="1"/>
  <c r="AE197" i="1"/>
  <c r="AE213" i="1"/>
  <c r="AE229" i="1"/>
  <c r="AE245" i="1"/>
  <c r="AE261" i="1"/>
  <c r="AE277" i="1"/>
  <c r="AE293" i="1"/>
  <c r="AE309" i="1"/>
  <c r="AE325" i="1"/>
  <c r="AE349" i="1"/>
  <c r="AE365" i="1"/>
  <c r="AE381" i="1"/>
  <c r="AE397" i="1"/>
  <c r="AE413" i="1"/>
  <c r="AE429" i="1"/>
  <c r="AE445" i="1"/>
  <c r="AE461" i="1"/>
  <c r="AE477" i="1"/>
  <c r="AE493" i="1"/>
  <c r="AE509" i="1"/>
  <c r="AE525" i="1"/>
  <c r="AE533" i="1"/>
  <c r="AE541" i="1"/>
  <c r="AE549" i="1"/>
  <c r="AE557" i="1"/>
  <c r="AE565" i="1"/>
  <c r="AE581" i="1"/>
  <c r="AE589" i="1"/>
  <c r="AE597" i="1"/>
  <c r="AE605" i="1"/>
  <c r="AE613" i="1"/>
  <c r="AE621" i="1"/>
  <c r="AE629" i="1"/>
  <c r="AE637" i="1"/>
  <c r="AE645" i="1"/>
  <c r="AE653" i="1"/>
  <c r="AE661" i="1"/>
  <c r="AE669" i="1"/>
  <c r="AE677" i="1"/>
  <c r="AE685" i="1"/>
  <c r="AE693" i="1"/>
  <c r="AE628" i="1"/>
  <c r="AE644" i="1"/>
  <c r="AE660" i="1"/>
  <c r="AE676" i="1"/>
  <c r="AE692" i="1"/>
  <c r="AE5" i="1"/>
  <c r="AE21" i="1"/>
  <c r="AE37" i="1"/>
  <c r="AE53" i="1"/>
  <c r="AE69" i="1"/>
  <c r="AE85" i="1"/>
  <c r="AE93" i="1"/>
  <c r="AE109" i="1"/>
  <c r="AE125" i="1"/>
  <c r="AE141" i="1"/>
  <c r="AE157" i="1"/>
  <c r="AE173" i="1"/>
  <c r="AE189" i="1"/>
  <c r="AE205" i="1"/>
  <c r="AE221" i="1"/>
  <c r="AE237" i="1"/>
  <c r="AE253" i="1"/>
  <c r="AE269" i="1"/>
  <c r="AE285" i="1"/>
  <c r="AE301" i="1"/>
  <c r="AE317" i="1"/>
  <c r="AE333" i="1"/>
  <c r="AE341" i="1"/>
  <c r="AE357" i="1"/>
  <c r="AE373" i="1"/>
  <c r="AE389" i="1"/>
  <c r="AE405" i="1"/>
  <c r="AE421" i="1"/>
  <c r="AE437" i="1"/>
  <c r="AE453" i="1"/>
  <c r="AE469" i="1"/>
  <c r="AE485" i="1"/>
  <c r="AE501" i="1"/>
  <c r="AE517" i="1"/>
  <c r="AE573" i="1"/>
  <c r="AE6" i="1"/>
  <c r="AE14" i="1"/>
  <c r="AE22" i="1"/>
  <c r="AE30" i="1"/>
  <c r="AE38" i="1"/>
  <c r="AE46" i="1"/>
  <c r="AE54" i="1"/>
  <c r="AE62" i="1"/>
  <c r="AE70" i="1"/>
  <c r="AE78" i="1"/>
  <c r="AE86" i="1"/>
  <c r="AE94" i="1"/>
  <c r="AE102" i="1"/>
  <c r="AE110" i="1"/>
  <c r="AE118" i="1"/>
  <c r="AE126" i="1"/>
  <c r="AE134" i="1"/>
  <c r="AE142" i="1"/>
  <c r="AE150" i="1"/>
  <c r="AE158" i="1"/>
  <c r="AE166" i="1"/>
  <c r="AE174" i="1"/>
  <c r="AE182" i="1"/>
  <c r="AE190" i="1"/>
  <c r="AE198" i="1"/>
  <c r="AE206" i="1"/>
  <c r="AE214" i="1"/>
  <c r="AE222" i="1"/>
  <c r="AE230" i="1"/>
  <c r="AE238" i="1"/>
  <c r="AE246" i="1"/>
  <c r="AE254" i="1"/>
  <c r="AE262" i="1"/>
  <c r="AE270" i="1"/>
  <c r="AE278" i="1"/>
  <c r="AE286" i="1"/>
  <c r="AE294" i="1"/>
  <c r="AE302" i="1"/>
  <c r="AE310" i="1"/>
  <c r="AE318" i="1"/>
  <c r="AE326" i="1"/>
  <c r="AE334" i="1"/>
  <c r="AE342" i="1"/>
  <c r="AE350" i="1"/>
  <c r="AE358" i="1"/>
  <c r="AE366" i="1"/>
  <c r="AE374" i="1"/>
  <c r="AE382" i="1"/>
  <c r="AE390" i="1"/>
  <c r="AE398" i="1"/>
  <c r="AE406" i="1"/>
  <c r="AE414" i="1"/>
  <c r="AE422" i="1"/>
  <c r="AE430" i="1"/>
  <c r="AE438" i="1"/>
  <c r="AE446" i="1"/>
  <c r="AE454" i="1"/>
  <c r="AE462" i="1"/>
  <c r="AE470" i="1"/>
  <c r="AE478" i="1"/>
  <c r="AE486" i="1"/>
  <c r="AE494" i="1"/>
  <c r="AE502" i="1"/>
  <c r="AE510" i="1"/>
  <c r="AE518" i="1"/>
  <c r="AE526" i="1"/>
  <c r="AE534" i="1"/>
  <c r="AE542" i="1"/>
  <c r="AE550" i="1"/>
  <c r="AE558" i="1"/>
  <c r="AE566" i="1"/>
  <c r="AE574" i="1"/>
  <c r="AE582" i="1"/>
  <c r="AE590" i="1"/>
  <c r="AE598" i="1"/>
  <c r="AE606" i="1"/>
  <c r="AE614" i="1"/>
  <c r="AE622" i="1"/>
  <c r="AE630" i="1"/>
  <c r="AE638" i="1"/>
  <c r="AE646" i="1"/>
  <c r="AE654" i="1"/>
  <c r="AE662" i="1"/>
  <c r="AE670" i="1"/>
  <c r="AE678" i="1"/>
  <c r="AE686" i="1"/>
  <c r="AE694" i="1"/>
  <c r="AH694" i="1" l="1"/>
  <c r="AH686" i="1"/>
  <c r="AH678" i="1"/>
  <c r="AH670" i="1"/>
  <c r="AH662" i="1"/>
  <c r="AH654" i="1"/>
  <c r="AH646" i="1"/>
  <c r="AH638" i="1"/>
  <c r="AH630" i="1"/>
  <c r="AH622" i="1"/>
  <c r="AH614" i="1"/>
  <c r="AH606" i="1"/>
  <c r="AH598" i="1"/>
  <c r="AH590" i="1"/>
  <c r="AH582" i="1"/>
  <c r="AH574" i="1"/>
  <c r="AH566" i="1"/>
  <c r="AH558" i="1"/>
  <c r="AH550" i="1"/>
  <c r="AH542" i="1"/>
  <c r="AH534" i="1"/>
  <c r="AH526" i="1"/>
  <c r="AH518" i="1"/>
  <c r="AH510" i="1"/>
  <c r="AH502" i="1"/>
  <c r="AH494" i="1"/>
  <c r="AH486" i="1"/>
  <c r="AH478" i="1"/>
  <c r="AH470" i="1"/>
  <c r="AH462" i="1"/>
  <c r="AH454" i="1"/>
  <c r="AH446" i="1"/>
  <c r="AH438" i="1"/>
  <c r="AH430" i="1"/>
  <c r="AH422" i="1"/>
  <c r="AH414" i="1"/>
  <c r="AH406" i="1"/>
  <c r="AH398" i="1"/>
  <c r="AH390" i="1"/>
  <c r="AH382" i="1"/>
  <c r="AH374" i="1"/>
  <c r="AH366" i="1"/>
  <c r="AH358" i="1"/>
  <c r="AH350" i="1"/>
  <c r="AH342" i="1"/>
  <c r="AH334" i="1"/>
  <c r="AH326" i="1"/>
  <c r="AH318" i="1"/>
  <c r="AH310" i="1"/>
  <c r="AH302" i="1"/>
  <c r="AH294" i="1"/>
  <c r="AH286" i="1"/>
  <c r="AH278" i="1"/>
  <c r="AH270" i="1"/>
  <c r="AH262" i="1"/>
  <c r="AH254" i="1"/>
  <c r="AH246" i="1"/>
  <c r="AH238" i="1"/>
  <c r="AH230" i="1"/>
  <c r="AH222" i="1"/>
  <c r="AH214" i="1"/>
  <c r="AH206" i="1"/>
  <c r="AH198" i="1"/>
  <c r="AH190" i="1"/>
  <c r="AH182" i="1"/>
  <c r="AH174" i="1"/>
  <c r="AH166" i="1"/>
  <c r="AH158" i="1"/>
  <c r="AH150" i="1"/>
  <c r="AH142" i="1"/>
  <c r="AH134" i="1"/>
  <c r="AH126" i="1"/>
  <c r="AH118" i="1"/>
  <c r="AH110" i="1"/>
  <c r="AH102" i="1"/>
  <c r="AH94" i="1"/>
  <c r="AH86" i="1"/>
  <c r="AH78" i="1"/>
  <c r="AH70" i="1"/>
  <c r="AH62" i="1"/>
  <c r="AH54" i="1"/>
  <c r="AH46" i="1"/>
  <c r="AH38" i="1"/>
  <c r="AH30" i="1"/>
  <c r="AH22" i="1"/>
  <c r="AH14" i="1"/>
  <c r="AH6" i="1"/>
  <c r="AH573" i="1"/>
  <c r="AH517" i="1"/>
  <c r="AH501" i="1"/>
  <c r="AH485" i="1"/>
  <c r="AH469" i="1"/>
  <c r="AH453" i="1"/>
  <c r="AH437" i="1"/>
  <c r="AH421" i="1"/>
  <c r="AH405" i="1"/>
  <c r="AH389" i="1"/>
  <c r="AH373" i="1"/>
  <c r="AH357" i="1"/>
  <c r="AH341" i="1"/>
  <c r="AH333" i="1"/>
  <c r="AH317" i="1"/>
  <c r="AH301" i="1"/>
  <c r="AH285" i="1"/>
  <c r="AH269" i="1"/>
  <c r="AH253" i="1"/>
  <c r="AH237" i="1"/>
  <c r="AH221" i="1"/>
  <c r="AH205" i="1"/>
  <c r="AH189" i="1"/>
  <c r="AH173" i="1"/>
  <c r="AH157" i="1"/>
  <c r="AH141" i="1"/>
  <c r="AH125" i="1"/>
  <c r="AH109" i="1"/>
  <c r="AH93" i="1"/>
  <c r="AH85" i="1"/>
  <c r="AH69" i="1"/>
  <c r="AH53" i="1"/>
  <c r="AH37" i="1"/>
  <c r="AH21" i="1"/>
  <c r="AH5" i="1"/>
  <c r="AH692" i="1"/>
  <c r="AH676" i="1"/>
  <c r="AH660" i="1"/>
  <c r="AH644" i="1"/>
  <c r="AH628" i="1"/>
  <c r="AH693" i="1"/>
  <c r="AH685" i="1"/>
  <c r="AH677" i="1"/>
  <c r="AH669" i="1"/>
  <c r="AH661" i="1"/>
  <c r="AH653" i="1"/>
  <c r="AH645" i="1"/>
  <c r="AH637" i="1"/>
  <c r="AH629" i="1"/>
  <c r="AH621" i="1"/>
  <c r="AH613" i="1"/>
  <c r="AH605" i="1"/>
  <c r="AH597" i="1"/>
  <c r="AH589" i="1"/>
  <c r="AH581" i="1"/>
  <c r="AH565" i="1"/>
  <c r="AH557" i="1"/>
  <c r="AH549" i="1"/>
  <c r="AH541" i="1"/>
  <c r="AH533" i="1"/>
  <c r="AH525" i="1"/>
  <c r="AH509" i="1"/>
  <c r="AH493" i="1"/>
  <c r="AH477" i="1"/>
  <c r="AH461" i="1"/>
  <c r="AH445" i="1"/>
  <c r="AH429" i="1"/>
  <c r="AH413" i="1"/>
  <c r="AH397" i="1"/>
  <c r="AH381" i="1"/>
  <c r="AH365" i="1"/>
  <c r="AH349" i="1"/>
  <c r="AH325" i="1"/>
  <c r="AH309" i="1"/>
  <c r="AH293" i="1"/>
  <c r="AH277" i="1"/>
  <c r="AH261" i="1"/>
  <c r="AH245" i="1"/>
  <c r="AH229" i="1"/>
  <c r="AH213" i="1"/>
  <c r="AH197" i="1"/>
  <c r="AH181" i="1"/>
  <c r="AH165" i="1"/>
  <c r="AH149" i="1"/>
  <c r="AH133" i="1"/>
  <c r="AH117" i="1"/>
  <c r="AH101" i="1"/>
  <c r="AH77" i="1"/>
  <c r="AH61" i="1"/>
  <c r="AH45" i="1"/>
  <c r="AH29" i="1"/>
  <c r="AH13" i="1"/>
  <c r="AH684" i="1"/>
  <c r="AH668" i="1"/>
  <c r="AH652" i="1"/>
  <c r="AH636" i="1"/>
  <c r="AH612" i="1"/>
  <c r="AH620" i="1"/>
  <c r="AH691" i="1"/>
  <c r="AH680" i="1"/>
  <c r="AH666" i="1"/>
  <c r="AH655" i="1"/>
  <c r="AH641" i="1"/>
  <c r="AH627" i="1"/>
  <c r="AH616" i="1"/>
  <c r="AH603" i="1"/>
  <c r="AH593" i="1"/>
  <c r="AH583" i="1"/>
  <c r="AH571" i="1"/>
  <c r="AH561" i="1"/>
  <c r="AH551" i="1"/>
  <c r="AH539" i="1"/>
  <c r="AH529" i="1"/>
  <c r="AH519" i="1"/>
  <c r="AH507" i="1"/>
  <c r="AH497" i="1"/>
  <c r="AH487" i="1"/>
  <c r="AH475" i="1"/>
  <c r="AH465" i="1"/>
  <c r="AH455" i="1"/>
  <c r="AH443" i="1"/>
  <c r="AH433" i="1"/>
  <c r="AH423" i="1"/>
  <c r="AH411" i="1"/>
  <c r="AH401" i="1"/>
  <c r="AH391" i="1"/>
  <c r="AH379" i="1"/>
  <c r="AH369" i="1"/>
  <c r="AH359" i="1"/>
  <c r="AH347" i="1"/>
  <c r="AH337" i="1"/>
  <c r="AH327" i="1"/>
  <c r="AH315" i="1"/>
  <c r="AH305" i="1"/>
  <c r="AH295" i="1"/>
  <c r="AH283" i="1"/>
  <c r="AH273" i="1"/>
  <c r="AH263" i="1"/>
  <c r="AH251" i="1"/>
  <c r="AH241" i="1"/>
  <c r="AH231" i="1"/>
  <c r="AH219" i="1"/>
  <c r="AH209" i="1"/>
  <c r="AH199" i="1"/>
  <c r="AH187" i="1"/>
  <c r="AH177" i="1"/>
  <c r="AH167" i="1"/>
  <c r="AH155" i="1"/>
  <c r="AH145" i="1"/>
  <c r="AH135" i="1"/>
  <c r="AH123" i="1"/>
  <c r="AH113" i="1"/>
  <c r="AH103" i="1"/>
  <c r="AH91" i="1"/>
  <c r="AH81" i="1"/>
  <c r="AH71" i="1"/>
  <c r="AH59" i="1"/>
  <c r="AH49" i="1"/>
  <c r="AH39" i="1"/>
  <c r="AH27" i="1"/>
  <c r="AH17" i="1"/>
  <c r="AH7" i="1"/>
  <c r="AH690" i="1"/>
  <c r="AH679" i="1"/>
  <c r="AH665" i="1"/>
  <c r="AH651" i="1"/>
  <c r="AH640" i="1"/>
  <c r="AH626" i="1"/>
  <c r="AH615" i="1"/>
  <c r="AH602" i="1"/>
  <c r="AH580" i="1"/>
  <c r="AH570" i="1"/>
  <c r="AH560" i="1"/>
  <c r="AH548" i="1"/>
  <c r="AH538" i="1"/>
  <c r="AH528" i="1"/>
  <c r="AH516" i="1"/>
  <c r="AH506" i="1"/>
  <c r="AH484" i="1"/>
  <c r="AH474" i="1"/>
  <c r="AH452" i="1"/>
  <c r="AH432" i="1"/>
  <c r="AH420" i="1"/>
  <c r="AH400" i="1"/>
  <c r="AH378" i="1"/>
  <c r="AH356" i="1"/>
  <c r="AH336" i="1"/>
  <c r="AH314" i="1"/>
  <c r="AH292" i="1"/>
  <c r="AH272" i="1"/>
  <c r="AH260" i="1"/>
  <c r="AH240" i="1"/>
  <c r="AH218" i="1"/>
  <c r="AH196" i="1"/>
  <c r="AH176" i="1"/>
  <c r="AH154" i="1"/>
  <c r="AH132" i="1"/>
  <c r="AH112" i="1"/>
  <c r="AH90" i="1"/>
  <c r="AH80" i="1"/>
  <c r="AH58" i="1"/>
  <c r="AH36" i="1"/>
  <c r="AH16" i="1"/>
  <c r="AH689" i="1"/>
  <c r="AH664" i="1"/>
  <c r="AH639" i="1"/>
  <c r="AH611" i="1"/>
  <c r="AH591" i="1"/>
  <c r="AH569" i="1"/>
  <c r="AH547" i="1"/>
  <c r="AH527" i="1"/>
  <c r="AH505" i="1"/>
  <c r="AH483" i="1"/>
  <c r="AH463" i="1"/>
  <c r="AH441" i="1"/>
  <c r="AH419" i="1"/>
  <c r="AH399" i="1"/>
  <c r="AH377" i="1"/>
  <c r="AH355" i="1"/>
  <c r="AH335" i="1"/>
  <c r="AH313" i="1"/>
  <c r="AH291" i="1"/>
  <c r="AH271" i="1"/>
  <c r="AH249" i="1"/>
  <c r="AH227" i="1"/>
  <c r="AH207" i="1"/>
  <c r="AH185" i="1"/>
  <c r="AH163" i="1"/>
  <c r="AH143" i="1"/>
  <c r="AH121" i="1"/>
  <c r="AH99" i="1"/>
  <c r="AH79" i="1"/>
  <c r="AH57" i="1"/>
  <c r="AH35" i="1"/>
  <c r="AH15" i="1"/>
  <c r="AH674" i="1"/>
  <c r="AH649" i="1"/>
  <c r="AH610" i="1"/>
  <c r="AH588" i="1"/>
  <c r="AH568" i="1"/>
  <c r="AH546" i="1"/>
  <c r="AH524" i="1"/>
  <c r="AH504" i="1"/>
  <c r="AH482" i="1"/>
  <c r="AH450" i="1"/>
  <c r="AH428" i="1"/>
  <c r="AH396" i="1"/>
  <c r="AH376" i="1"/>
  <c r="AH344" i="1"/>
  <c r="AH312" i="1"/>
  <c r="AH290" i="1"/>
  <c r="AH258" i="1"/>
  <c r="AH226" i="1"/>
  <c r="AH204" i="1"/>
  <c r="AH184" i="1"/>
  <c r="AH162" i="1"/>
  <c r="AH140" i="1"/>
  <c r="AH120" i="1"/>
  <c r="AH98" i="1"/>
  <c r="AH76" i="1"/>
  <c r="AH56" i="1"/>
  <c r="AH34" i="1"/>
  <c r="AH24" i="1"/>
  <c r="AH687" i="1"/>
  <c r="AH659" i="1"/>
  <c r="AH634" i="1"/>
  <c r="AH609" i="1"/>
  <c r="AH587" i="1"/>
  <c r="AH567" i="1"/>
  <c r="AH545" i="1"/>
  <c r="AH523" i="1"/>
  <c r="AH503" i="1"/>
  <c r="AH481" i="1"/>
  <c r="AH459" i="1"/>
  <c r="AH439" i="1"/>
  <c r="AH417" i="1"/>
  <c r="AH395" i="1"/>
  <c r="AH375" i="1"/>
  <c r="AH353" i="1"/>
  <c r="AH331" i="1"/>
  <c r="AH311" i="1"/>
  <c r="AH289" i="1"/>
  <c r="AH267" i="1"/>
  <c r="AH247" i="1"/>
  <c r="AH235" i="1"/>
  <c r="AH215" i="1"/>
  <c r="AH193" i="1"/>
  <c r="AH171" i="1"/>
  <c r="AH151" i="1"/>
  <c r="AH119" i="1"/>
  <c r="AH97" i="1"/>
  <c r="AH75" i="1"/>
  <c r="AH55" i="1"/>
  <c r="AH23" i="1"/>
  <c r="AH683" i="1"/>
  <c r="AH658" i="1"/>
  <c r="AH619" i="1"/>
  <c r="AH596" i="1"/>
  <c r="AH576" i="1"/>
  <c r="AH554" i="1"/>
  <c r="AH532" i="1"/>
  <c r="AH500" i="1"/>
  <c r="AH480" i="1"/>
  <c r="AH458" i="1"/>
  <c r="AH436" i="1"/>
  <c r="AH416" i="1"/>
  <c r="AH394" i="1"/>
  <c r="AH372" i="1"/>
  <c r="AH340" i="1"/>
  <c r="AH320" i="1"/>
  <c r="AH308" i="1"/>
  <c r="AH276" i="1"/>
  <c r="AH244" i="1"/>
  <c r="AH224" i="1"/>
  <c r="AH192" i="1"/>
  <c r="AH170" i="1"/>
  <c r="AH148" i="1"/>
  <c r="AH116" i="1"/>
  <c r="AH96" i="1"/>
  <c r="AH64" i="1"/>
  <c r="AH52" i="1"/>
  <c r="AH20" i="1"/>
  <c r="AH682" i="1"/>
  <c r="AH643" i="1"/>
  <c r="AH607" i="1"/>
  <c r="AH585" i="1"/>
  <c r="AH553" i="1"/>
  <c r="AH521" i="1"/>
  <c r="AH489" i="1"/>
  <c r="AH457" i="1"/>
  <c r="AH415" i="1"/>
  <c r="AH393" i="1"/>
  <c r="AH371" i="1"/>
  <c r="AH339" i="1"/>
  <c r="AH307" i="1"/>
  <c r="AH265" i="1"/>
  <c r="AH233" i="1"/>
  <c r="AH191" i="1"/>
  <c r="AH169" i="1"/>
  <c r="AH115" i="1"/>
  <c r="AH83" i="1"/>
  <c r="AH31" i="1"/>
  <c r="AH9" i="1"/>
  <c r="AH667" i="1"/>
  <c r="AH604" i="1"/>
  <c r="AH572" i="1"/>
  <c r="AH540" i="1"/>
  <c r="AH488" i="1"/>
  <c r="AH466" i="1"/>
  <c r="AH434" i="1"/>
  <c r="AH392" i="1"/>
  <c r="AH348" i="1"/>
  <c r="AH316" i="1"/>
  <c r="AH592" i="1"/>
  <c r="AH496" i="1"/>
  <c r="AH464" i="1"/>
  <c r="AH442" i="1"/>
  <c r="AH410" i="1"/>
  <c r="AH388" i="1"/>
  <c r="AH368" i="1"/>
  <c r="AH346" i="1"/>
  <c r="AH324" i="1"/>
  <c r="AH304" i="1"/>
  <c r="AH282" i="1"/>
  <c r="AH250" i="1"/>
  <c r="AH228" i="1"/>
  <c r="AH208" i="1"/>
  <c r="AH186" i="1"/>
  <c r="AH164" i="1"/>
  <c r="AH144" i="1"/>
  <c r="AH122" i="1"/>
  <c r="AH100" i="1"/>
  <c r="AH68" i="1"/>
  <c r="AH48" i="1"/>
  <c r="AH26" i="1"/>
  <c r="AH4" i="1"/>
  <c r="AH675" i="1"/>
  <c r="AH650" i="1"/>
  <c r="AH625" i="1"/>
  <c r="AH601" i="1"/>
  <c r="AH579" i="1"/>
  <c r="AH559" i="1"/>
  <c r="AH537" i="1"/>
  <c r="AH515" i="1"/>
  <c r="AH495" i="1"/>
  <c r="AH473" i="1"/>
  <c r="AH451" i="1"/>
  <c r="AH431" i="1"/>
  <c r="AH409" i="1"/>
  <c r="AH387" i="1"/>
  <c r="AH367" i="1"/>
  <c r="AH345" i="1"/>
  <c r="AH323" i="1"/>
  <c r="AH303" i="1"/>
  <c r="AH281" i="1"/>
  <c r="AH259" i="1"/>
  <c r="AH239" i="1"/>
  <c r="AH217" i="1"/>
  <c r="AH195" i="1"/>
  <c r="AH175" i="1"/>
  <c r="AH153" i="1"/>
  <c r="AH131" i="1"/>
  <c r="AH111" i="1"/>
  <c r="AH89" i="1"/>
  <c r="AH67" i="1"/>
  <c r="AH47" i="1"/>
  <c r="AH25" i="1"/>
  <c r="AH688" i="1"/>
  <c r="AH663" i="1"/>
  <c r="AH624" i="1"/>
  <c r="AH600" i="1"/>
  <c r="AH578" i="1"/>
  <c r="AH556" i="1"/>
  <c r="AH536" i="1"/>
  <c r="AH514" i="1"/>
  <c r="AH492" i="1"/>
  <c r="AH472" i="1"/>
  <c r="AH440" i="1"/>
  <c r="AH408" i="1"/>
  <c r="AH364" i="1"/>
  <c r="AH332" i="1"/>
  <c r="AH300" i="1"/>
  <c r="AH268" i="1"/>
  <c r="AH236" i="1"/>
  <c r="AH635" i="1"/>
  <c r="AH460" i="1"/>
  <c r="AH418" i="1"/>
  <c r="AH386" i="1"/>
  <c r="AH354" i="1"/>
  <c r="AH322" i="1"/>
  <c r="AH280" i="1"/>
  <c r="AH248" i="1"/>
  <c r="AH216" i="1"/>
  <c r="AH194" i="1"/>
  <c r="AH172" i="1"/>
  <c r="AH152" i="1"/>
  <c r="AH130" i="1"/>
  <c r="AH108" i="1"/>
  <c r="AH88" i="1"/>
  <c r="AH66" i="1"/>
  <c r="AH44" i="1"/>
  <c r="AH12" i="1"/>
  <c r="AH673" i="1"/>
  <c r="AH648" i="1"/>
  <c r="AH623" i="1"/>
  <c r="AH599" i="1"/>
  <c r="AH577" i="1"/>
  <c r="AH555" i="1"/>
  <c r="AH535" i="1"/>
  <c r="AH513" i="1"/>
  <c r="AH491" i="1"/>
  <c r="AH471" i="1"/>
  <c r="AH449" i="1"/>
  <c r="AH427" i="1"/>
  <c r="AH407" i="1"/>
  <c r="AH385" i="1"/>
  <c r="AH363" i="1"/>
  <c r="AH343" i="1"/>
  <c r="AH321" i="1"/>
  <c r="AH299" i="1"/>
  <c r="AH279" i="1"/>
  <c r="AH257" i="1"/>
  <c r="AH225" i="1"/>
  <c r="AH203" i="1"/>
  <c r="AH183" i="1"/>
  <c r="AH161" i="1"/>
  <c r="AH139" i="1"/>
  <c r="AH129" i="1"/>
  <c r="AH107" i="1"/>
  <c r="AH87" i="1"/>
  <c r="AH65" i="1"/>
  <c r="AH43" i="1"/>
  <c r="AH11" i="1"/>
  <c r="AH672" i="1"/>
  <c r="AH647" i="1"/>
  <c r="AH633" i="1"/>
  <c r="AH608" i="1"/>
  <c r="AH586" i="1"/>
  <c r="AH564" i="1"/>
  <c r="AH544" i="1"/>
  <c r="AH522" i="1"/>
  <c r="AH490" i="1"/>
  <c r="AH468" i="1"/>
  <c r="AH448" i="1"/>
  <c r="AH426" i="1"/>
  <c r="AH404" i="1"/>
  <c r="AH384" i="1"/>
  <c r="AH352" i="1"/>
  <c r="AH330" i="1"/>
  <c r="AH298" i="1"/>
  <c r="AH266" i="1"/>
  <c r="AH256" i="1"/>
  <c r="AH234" i="1"/>
  <c r="AH202" i="1"/>
  <c r="AH180" i="1"/>
  <c r="AH160" i="1"/>
  <c r="AH128" i="1"/>
  <c r="AH106" i="1"/>
  <c r="AH74" i="1"/>
  <c r="AH42" i="1"/>
  <c r="AH10" i="1"/>
  <c r="AH671" i="1"/>
  <c r="AH618" i="1"/>
  <c r="AH595" i="1"/>
  <c r="AH575" i="1"/>
  <c r="AH543" i="1"/>
  <c r="AH531" i="1"/>
  <c r="AH499" i="1"/>
  <c r="AH467" i="1"/>
  <c r="AH425" i="1"/>
  <c r="AH403" i="1"/>
  <c r="AH351" i="1"/>
  <c r="AH319" i="1"/>
  <c r="AH275" i="1"/>
  <c r="AH243" i="1"/>
  <c r="AH201" i="1"/>
  <c r="AH159" i="1"/>
  <c r="AH127" i="1"/>
  <c r="AH95" i="1"/>
  <c r="AH41" i="1"/>
  <c r="AH681" i="1"/>
  <c r="AH584" i="1"/>
  <c r="AH552" i="1"/>
  <c r="AH498" i="1"/>
  <c r="AH456" i="1"/>
  <c r="AH424" i="1"/>
  <c r="AH370" i="1"/>
  <c r="AH338" i="1"/>
  <c r="AH306" i="1"/>
  <c r="AH33" i="1"/>
  <c r="AH512" i="1"/>
  <c r="AH362" i="1"/>
  <c r="AH288" i="1"/>
  <c r="AH212" i="1"/>
  <c r="AH138" i="1"/>
  <c r="AH84" i="1"/>
  <c r="AH32" i="1"/>
  <c r="AH657" i="1"/>
  <c r="AH563" i="1"/>
  <c r="AH511" i="1"/>
  <c r="AH447" i="1"/>
  <c r="AH361" i="1"/>
  <c r="AH287" i="1"/>
  <c r="AH223" i="1"/>
  <c r="AH137" i="1"/>
  <c r="AH63" i="1"/>
  <c r="AH656" i="1"/>
  <c r="AH520" i="1"/>
  <c r="AH402" i="1"/>
  <c r="AH435" i="1"/>
  <c r="AH179" i="1"/>
  <c r="AH51" i="1"/>
  <c r="AH642" i="1"/>
  <c r="AH508" i="1"/>
  <c r="AH380" i="1"/>
  <c r="AH632" i="1"/>
  <c r="AH479" i="1"/>
  <c r="AH383" i="1"/>
  <c r="AH329" i="1"/>
  <c r="AH297" i="1"/>
  <c r="AH255" i="1"/>
  <c r="AH211" i="1"/>
  <c r="AH147" i="1"/>
  <c r="AH105" i="1"/>
  <c r="AH73" i="1"/>
  <c r="AH19" i="1"/>
  <c r="AH631" i="1"/>
  <c r="AH617" i="1"/>
  <c r="AH594" i="1"/>
  <c r="AH562" i="1"/>
  <c r="AH530" i="1"/>
  <c r="AH476" i="1"/>
  <c r="AH444" i="1"/>
  <c r="AH412" i="1"/>
  <c r="AH360" i="1"/>
  <c r="AH328" i="1"/>
  <c r="AH296" i="1"/>
  <c r="AH284" i="1"/>
  <c r="AH200" i="1"/>
  <c r="AH114" i="1"/>
  <c r="AH28" i="1"/>
  <c r="AH274" i="1"/>
  <c r="AH188" i="1"/>
  <c r="AH104" i="1"/>
  <c r="AH18" i="1"/>
  <c r="AH264" i="1"/>
  <c r="AH178" i="1"/>
  <c r="AH92" i="1"/>
  <c r="AH8" i="1"/>
  <c r="AH252" i="1"/>
  <c r="AH168" i="1"/>
  <c r="AH82" i="1"/>
  <c r="AH242" i="1"/>
  <c r="AH156" i="1"/>
  <c r="AH72" i="1"/>
  <c r="AH232" i="1"/>
  <c r="AH146" i="1"/>
  <c r="AH60" i="1"/>
  <c r="AH220" i="1"/>
  <c r="AH136" i="1"/>
  <c r="AH50" i="1"/>
  <c r="AH210" i="1"/>
  <c r="AH124" i="1"/>
  <c r="AH40" i="1"/>
  <c r="AH3" i="1"/>
  <c r="AG694" i="1"/>
  <c r="AG686" i="1"/>
  <c r="AG678" i="1"/>
  <c r="AG670" i="1"/>
  <c r="AG662" i="1"/>
  <c r="AG654" i="1"/>
  <c r="AG646" i="1"/>
  <c r="AG638" i="1"/>
  <c r="AG630" i="1"/>
  <c r="AG622" i="1"/>
  <c r="AG614" i="1"/>
  <c r="AG606" i="1"/>
  <c r="AG598" i="1"/>
  <c r="AG590" i="1"/>
  <c r="AG582" i="1"/>
  <c r="AG574" i="1"/>
  <c r="AG566" i="1"/>
  <c r="AG558" i="1"/>
  <c r="AG550" i="1"/>
  <c r="AG542" i="1"/>
  <c r="AG534" i="1"/>
  <c r="AG526" i="1"/>
  <c r="AG518" i="1"/>
  <c r="AG510" i="1"/>
  <c r="AG502" i="1"/>
  <c r="AG494" i="1"/>
  <c r="AG486" i="1"/>
  <c r="AG478" i="1"/>
  <c r="AG470" i="1"/>
  <c r="AG462" i="1"/>
  <c r="AG454" i="1"/>
  <c r="AG446" i="1"/>
  <c r="AG438" i="1"/>
  <c r="AG430" i="1"/>
  <c r="AG422" i="1"/>
  <c r="AG414" i="1"/>
  <c r="AG406" i="1"/>
  <c r="AG398" i="1"/>
  <c r="AG390" i="1"/>
  <c r="AG382" i="1"/>
  <c r="AG374" i="1"/>
  <c r="AG366" i="1"/>
  <c r="AG358" i="1"/>
  <c r="AG350" i="1"/>
  <c r="AG342" i="1"/>
  <c r="AG334" i="1"/>
  <c r="AG326" i="1"/>
  <c r="AG318" i="1"/>
  <c r="AG310" i="1"/>
  <c r="AG302" i="1"/>
  <c r="AG294" i="1"/>
  <c r="AG286" i="1"/>
  <c r="AG278" i="1"/>
  <c r="AG270" i="1"/>
  <c r="AG262" i="1"/>
  <c r="AG254" i="1"/>
  <c r="AG246" i="1"/>
  <c r="AG238" i="1"/>
  <c r="AG230" i="1"/>
  <c r="AG222" i="1"/>
  <c r="AG214" i="1"/>
  <c r="AG206" i="1"/>
  <c r="AG198" i="1"/>
  <c r="AG190" i="1"/>
  <c r="AG182" i="1"/>
  <c r="AG174" i="1"/>
  <c r="AG166" i="1"/>
  <c r="AG158" i="1"/>
  <c r="AG150" i="1"/>
  <c r="AG142" i="1"/>
  <c r="AG134" i="1"/>
  <c r="AG126" i="1"/>
  <c r="AG118" i="1"/>
  <c r="AG110" i="1"/>
  <c r="AG102" i="1"/>
  <c r="AG94" i="1"/>
  <c r="AG86" i="1"/>
  <c r="AG78" i="1"/>
  <c r="AG70" i="1"/>
  <c r="AG62" i="1"/>
  <c r="AG54" i="1"/>
  <c r="AG46" i="1"/>
  <c r="AG38" i="1"/>
  <c r="AG30" i="1"/>
  <c r="AG22" i="1"/>
  <c r="AG14" i="1"/>
  <c r="AG6" i="1"/>
  <c r="AG693" i="1"/>
  <c r="AG685" i="1"/>
  <c r="AG677" i="1"/>
  <c r="AG669" i="1"/>
  <c r="AG661" i="1"/>
  <c r="AG653" i="1"/>
  <c r="AG645" i="1"/>
  <c r="AG637" i="1"/>
  <c r="AG629" i="1"/>
  <c r="AG621" i="1"/>
  <c r="AG613" i="1"/>
  <c r="AG605" i="1"/>
  <c r="AG597" i="1"/>
  <c r="AG589" i="1"/>
  <c r="AG581" i="1"/>
  <c r="AG573" i="1"/>
  <c r="AG565" i="1"/>
  <c r="AG557" i="1"/>
  <c r="AG549" i="1"/>
  <c r="AG541" i="1"/>
  <c r="AG533" i="1"/>
  <c r="AG525" i="1"/>
  <c r="AG517" i="1"/>
  <c r="AG509" i="1"/>
  <c r="AG501" i="1"/>
  <c r="AG493" i="1"/>
  <c r="AG485" i="1"/>
  <c r="AG477" i="1"/>
  <c r="AG469" i="1"/>
  <c r="AG461" i="1"/>
  <c r="AG453" i="1"/>
  <c r="AG445" i="1"/>
  <c r="AG437" i="1"/>
  <c r="AG429" i="1"/>
  <c r="AG421" i="1"/>
  <c r="AG413" i="1"/>
  <c r="AG405" i="1"/>
  <c r="AG397" i="1"/>
  <c r="AG389" i="1"/>
  <c r="AG381" i="1"/>
  <c r="AG692" i="1"/>
  <c r="AG684" i="1"/>
  <c r="AG676" i="1"/>
  <c r="AG668" i="1"/>
  <c r="AG660" i="1"/>
  <c r="AG652" i="1"/>
  <c r="AG644" i="1"/>
  <c r="AG636" i="1"/>
  <c r="AG628" i="1"/>
  <c r="AG620" i="1"/>
  <c r="AG612" i="1"/>
  <c r="AG604" i="1"/>
  <c r="AG596" i="1"/>
  <c r="AG588" i="1"/>
  <c r="AG580" i="1"/>
  <c r="AG572" i="1"/>
  <c r="AG564" i="1"/>
  <c r="AG556" i="1"/>
  <c r="AG548" i="1"/>
  <c r="AG540" i="1"/>
  <c r="AG532" i="1"/>
  <c r="AG524" i="1"/>
  <c r="AG516" i="1"/>
  <c r="AG508" i="1"/>
  <c r="AG500" i="1"/>
  <c r="AG492" i="1"/>
  <c r="AG484" i="1"/>
  <c r="AG476" i="1"/>
  <c r="AG468" i="1"/>
  <c r="AG460" i="1"/>
  <c r="AG452" i="1"/>
  <c r="AG444" i="1"/>
  <c r="AG436" i="1"/>
  <c r="AG428" i="1"/>
  <c r="AG420" i="1"/>
  <c r="AG412" i="1"/>
  <c r="AG404" i="1"/>
  <c r="AG396" i="1"/>
  <c r="AG388" i="1"/>
  <c r="AG380" i="1"/>
  <c r="AG372" i="1"/>
  <c r="AG364" i="1"/>
  <c r="AG356" i="1"/>
  <c r="AG348" i="1"/>
  <c r="AG340" i="1"/>
  <c r="AG332" i="1"/>
  <c r="AG324" i="1"/>
  <c r="AG316" i="1"/>
  <c r="AG308" i="1"/>
  <c r="AG300" i="1"/>
  <c r="AG292" i="1"/>
  <c r="AG284" i="1"/>
  <c r="AG276" i="1"/>
  <c r="AG268" i="1"/>
  <c r="AG260" i="1"/>
  <c r="AG252" i="1"/>
  <c r="AG244" i="1"/>
  <c r="AG236" i="1"/>
  <c r="AG228" i="1"/>
  <c r="AG220" i="1"/>
  <c r="AG212" i="1"/>
  <c r="AG204" i="1"/>
  <c r="AG196" i="1"/>
  <c r="AG188" i="1"/>
  <c r="AG180" i="1"/>
  <c r="AG172" i="1"/>
  <c r="AG164" i="1"/>
  <c r="AG156" i="1"/>
  <c r="AG148" i="1"/>
  <c r="AG140" i="1"/>
  <c r="AG132" i="1"/>
  <c r="AG124" i="1"/>
  <c r="AG116" i="1"/>
  <c r="AG108" i="1"/>
  <c r="AG100" i="1"/>
  <c r="AG92" i="1"/>
  <c r="AG84" i="1"/>
  <c r="AG76" i="1"/>
  <c r="AG68" i="1"/>
  <c r="AG60" i="1"/>
  <c r="AG52" i="1"/>
  <c r="AG44" i="1"/>
  <c r="AG36" i="1"/>
  <c r="AG28" i="1"/>
  <c r="AG20" i="1"/>
  <c r="AG12" i="1"/>
  <c r="AG4" i="1"/>
  <c r="AG531" i="1"/>
  <c r="AG491" i="1"/>
  <c r="AG475" i="1"/>
  <c r="AG467" i="1"/>
  <c r="AG451" i="1"/>
  <c r="AG435" i="1"/>
  <c r="AG419" i="1"/>
  <c r="AG411" i="1"/>
  <c r="AG395" i="1"/>
  <c r="AG387" i="1"/>
  <c r="AG371" i="1"/>
  <c r="AG363" i="1"/>
  <c r="AG347" i="1"/>
  <c r="AG331" i="1"/>
  <c r="AG323" i="1"/>
  <c r="AG307" i="1"/>
  <c r="AG299" i="1"/>
  <c r="AG283" i="1"/>
  <c r="AG267" i="1"/>
  <c r="AG251" i="1"/>
  <c r="AG235" i="1"/>
  <c r="AG227" i="1"/>
  <c r="AG211" i="1"/>
  <c r="AG203" i="1"/>
  <c r="AG187" i="1"/>
  <c r="AG179" i="1"/>
  <c r="AG163" i="1"/>
  <c r="AG155" i="1"/>
  <c r="AG147" i="1"/>
  <c r="AG131" i="1"/>
  <c r="AG123" i="1"/>
  <c r="AG691" i="1"/>
  <c r="AG683" i="1"/>
  <c r="AG675" i="1"/>
  <c r="AG667" i="1"/>
  <c r="AG659" i="1"/>
  <c r="AG651" i="1"/>
  <c r="AG643" i="1"/>
  <c r="AG635" i="1"/>
  <c r="AG627" i="1"/>
  <c r="AG619" i="1"/>
  <c r="AG611" i="1"/>
  <c r="AG603" i="1"/>
  <c r="AG595" i="1"/>
  <c r="AG587" i="1"/>
  <c r="AG579" i="1"/>
  <c r="AG571" i="1"/>
  <c r="AG563" i="1"/>
  <c r="AG555" i="1"/>
  <c r="AG547" i="1"/>
  <c r="AG539" i="1"/>
  <c r="AG523" i="1"/>
  <c r="AG515" i="1"/>
  <c r="AG507" i="1"/>
  <c r="AG499" i="1"/>
  <c r="AG483" i="1"/>
  <c r="AG459" i="1"/>
  <c r="AG443" i="1"/>
  <c r="AG427" i="1"/>
  <c r="AG403" i="1"/>
  <c r="AG379" i="1"/>
  <c r="AG355" i="1"/>
  <c r="AG339" i="1"/>
  <c r="AG315" i="1"/>
  <c r="AG291" i="1"/>
  <c r="AG275" i="1"/>
  <c r="AG259" i="1"/>
  <c r="AG243" i="1"/>
  <c r="AG219" i="1"/>
  <c r="AG195" i="1"/>
  <c r="AG171" i="1"/>
  <c r="AG139" i="1"/>
  <c r="AG690" i="1"/>
  <c r="AG674" i="1"/>
  <c r="AG658" i="1"/>
  <c r="AG642" i="1"/>
  <c r="AG626" i="1"/>
  <c r="AG610" i="1"/>
  <c r="AG594" i="1"/>
  <c r="AG578" i="1"/>
  <c r="AG562" i="1"/>
  <c r="AG546" i="1"/>
  <c r="AG530" i="1"/>
  <c r="AG514" i="1"/>
  <c r="AG498" i="1"/>
  <c r="AG482" i="1"/>
  <c r="AG466" i="1"/>
  <c r="AG450" i="1"/>
  <c r="AG434" i="1"/>
  <c r="AG418" i="1"/>
  <c r="AG402" i="1"/>
  <c r="AG386" i="1"/>
  <c r="AG373" i="1"/>
  <c r="AG360" i="1"/>
  <c r="AG346" i="1"/>
  <c r="AG335" i="1"/>
  <c r="AG321" i="1"/>
  <c r="AG309" i="1"/>
  <c r="AG296" i="1"/>
  <c r="AG282" i="1"/>
  <c r="AG271" i="1"/>
  <c r="AG257" i="1"/>
  <c r="AG245" i="1"/>
  <c r="AG232" i="1"/>
  <c r="AG218" i="1"/>
  <c r="AG207" i="1"/>
  <c r="AG193" i="1"/>
  <c r="AG181" i="1"/>
  <c r="AG168" i="1"/>
  <c r="AG154" i="1"/>
  <c r="AG143" i="1"/>
  <c r="AG129" i="1"/>
  <c r="AG117" i="1"/>
  <c r="AG106" i="1"/>
  <c r="AG96" i="1"/>
  <c r="AG85" i="1"/>
  <c r="AG74" i="1"/>
  <c r="AG64" i="1"/>
  <c r="AG53" i="1"/>
  <c r="AG42" i="1"/>
  <c r="AG32" i="1"/>
  <c r="AG21" i="1"/>
  <c r="AG10" i="1"/>
  <c r="AG689" i="1"/>
  <c r="AG673" i="1"/>
  <c r="AG657" i="1"/>
  <c r="AG641" i="1"/>
  <c r="AG625" i="1"/>
  <c r="AG609" i="1"/>
  <c r="AG593" i="1"/>
  <c r="AG577" i="1"/>
  <c r="AG561" i="1"/>
  <c r="AG545" i="1"/>
  <c r="AG529" i="1"/>
  <c r="AG513" i="1"/>
  <c r="AG497" i="1"/>
  <c r="AG481" i="1"/>
  <c r="AG465" i="1"/>
  <c r="AG449" i="1"/>
  <c r="AG433" i="1"/>
  <c r="AG417" i="1"/>
  <c r="AG401" i="1"/>
  <c r="AG385" i="1"/>
  <c r="AG359" i="1"/>
  <c r="AG345" i="1"/>
  <c r="AG333" i="1"/>
  <c r="AG320" i="1"/>
  <c r="AG306" i="1"/>
  <c r="AG295" i="1"/>
  <c r="AG281" i="1"/>
  <c r="AG269" i="1"/>
  <c r="AG256" i="1"/>
  <c r="AG242" i="1"/>
  <c r="AG231" i="1"/>
  <c r="AG217" i="1"/>
  <c r="AG192" i="1"/>
  <c r="AG178" i="1"/>
  <c r="AG167" i="1"/>
  <c r="AG141" i="1"/>
  <c r="AG128" i="1"/>
  <c r="AG105" i="1"/>
  <c r="AG83" i="1"/>
  <c r="AG63" i="1"/>
  <c r="AG41" i="1"/>
  <c r="AG19" i="1"/>
  <c r="AG9" i="1"/>
  <c r="AG672" i="1"/>
  <c r="AG640" i="1"/>
  <c r="AG608" i="1"/>
  <c r="AG576" i="1"/>
  <c r="AG544" i="1"/>
  <c r="AG512" i="1"/>
  <c r="AG480" i="1"/>
  <c r="AG448" i="1"/>
  <c r="AG416" i="1"/>
  <c r="AG384" i="1"/>
  <c r="AG357" i="1"/>
  <c r="AG344" i="1"/>
  <c r="AG319" i="1"/>
  <c r="AG293" i="1"/>
  <c r="AG266" i="1"/>
  <c r="AG241" i="1"/>
  <c r="AG216" i="1"/>
  <c r="AG191" i="1"/>
  <c r="AG165" i="1"/>
  <c r="AG138" i="1"/>
  <c r="AG114" i="1"/>
  <c r="AG93" i="1"/>
  <c r="AG72" i="1"/>
  <c r="AG50" i="1"/>
  <c r="AG29" i="1"/>
  <c r="AG8" i="1"/>
  <c r="AG671" i="1"/>
  <c r="AG639" i="1"/>
  <c r="AG607" i="1"/>
  <c r="AG575" i="1"/>
  <c r="AG543" i="1"/>
  <c r="AG511" i="1"/>
  <c r="AG479" i="1"/>
  <c r="AG447" i="1"/>
  <c r="AG415" i="1"/>
  <c r="AG383" i="1"/>
  <c r="AG354" i="1"/>
  <c r="AG329" i="1"/>
  <c r="AG317" i="1"/>
  <c r="AG304" i="1"/>
  <c r="AG290" i="1"/>
  <c r="AG279" i="1"/>
  <c r="AG265" i="1"/>
  <c r="AG253" i="1"/>
  <c r="AG240" i="1"/>
  <c r="AG226" i="1"/>
  <c r="AG215" i="1"/>
  <c r="AG201" i="1"/>
  <c r="AG189" i="1"/>
  <c r="AG176" i="1"/>
  <c r="AG162" i="1"/>
  <c r="AG151" i="1"/>
  <c r="AG125" i="1"/>
  <c r="AG113" i="1"/>
  <c r="AG103" i="1"/>
  <c r="AG91" i="1"/>
  <c r="AG81" i="1"/>
  <c r="AG71" i="1"/>
  <c r="AG59" i="1"/>
  <c r="AG39" i="1"/>
  <c r="AG27" i="1"/>
  <c r="AG17" i="1"/>
  <c r="AG666" i="1"/>
  <c r="AG634" i="1"/>
  <c r="AG602" i="1"/>
  <c r="AG570" i="1"/>
  <c r="AG538" i="1"/>
  <c r="AG506" i="1"/>
  <c r="AG474" i="1"/>
  <c r="AG442" i="1"/>
  <c r="AG410" i="1"/>
  <c r="AG378" i="1"/>
  <c r="AG353" i="1"/>
  <c r="AG328" i="1"/>
  <c r="AG303" i="1"/>
  <c r="AG277" i="1"/>
  <c r="AG250" i="1"/>
  <c r="AG225" i="1"/>
  <c r="AG200" i="1"/>
  <c r="AG175" i="1"/>
  <c r="AG149" i="1"/>
  <c r="AG122" i="1"/>
  <c r="AG101" i="1"/>
  <c r="AG80" i="1"/>
  <c r="AG58" i="1"/>
  <c r="AG37" i="1"/>
  <c r="AG16" i="1"/>
  <c r="AG681" i="1"/>
  <c r="AG649" i="1"/>
  <c r="AG617" i="1"/>
  <c r="AG585" i="1"/>
  <c r="AG553" i="1"/>
  <c r="AG521" i="1"/>
  <c r="AG489" i="1"/>
  <c r="AG457" i="1"/>
  <c r="AG425" i="1"/>
  <c r="AG393" i="1"/>
  <c r="AG365" i="1"/>
  <c r="AG338" i="1"/>
  <c r="AG313" i="1"/>
  <c r="AG288" i="1"/>
  <c r="AG263" i="1"/>
  <c r="AG237" i="1"/>
  <c r="AG210" i="1"/>
  <c r="AG185" i="1"/>
  <c r="AG160" i="1"/>
  <c r="AG135" i="1"/>
  <c r="AG111" i="1"/>
  <c r="AG89" i="1"/>
  <c r="AG67" i="1"/>
  <c r="AG47" i="1"/>
  <c r="AG15" i="1"/>
  <c r="AG680" i="1"/>
  <c r="AG616" i="1"/>
  <c r="AG584" i="1"/>
  <c r="AG552" i="1"/>
  <c r="AG520" i="1"/>
  <c r="AG488" i="1"/>
  <c r="AG456" i="1"/>
  <c r="AG424" i="1"/>
  <c r="AG392" i="1"/>
  <c r="AG362" i="1"/>
  <c r="AG337" i="1"/>
  <c r="AG298" i="1"/>
  <c r="AG273" i="1"/>
  <c r="AG248" i="1"/>
  <c r="AG209" i="1"/>
  <c r="AG184" i="1"/>
  <c r="AG159" i="1"/>
  <c r="AG120" i="1"/>
  <c r="AG98" i="1"/>
  <c r="AG56" i="1"/>
  <c r="AG34" i="1"/>
  <c r="AG679" i="1"/>
  <c r="AG615" i="1"/>
  <c r="AG567" i="1"/>
  <c r="AG487" i="1"/>
  <c r="AG439" i="1"/>
  <c r="AG391" i="1"/>
  <c r="AG361" i="1"/>
  <c r="AG336" i="1"/>
  <c r="AG311" i="1"/>
  <c r="AG272" i="1"/>
  <c r="AG247" i="1"/>
  <c r="AG208" i="1"/>
  <c r="AG183" i="1"/>
  <c r="AG144" i="1"/>
  <c r="AG119" i="1"/>
  <c r="AG97" i="1"/>
  <c r="AG75" i="1"/>
  <c r="AG43" i="1"/>
  <c r="AG370" i="1"/>
  <c r="AG205" i="1"/>
  <c r="AG153" i="1"/>
  <c r="AG115" i="1"/>
  <c r="AG95" i="1"/>
  <c r="AG73" i="1"/>
  <c r="AG51" i="1"/>
  <c r="AG31" i="1"/>
  <c r="AG688" i="1"/>
  <c r="AG656" i="1"/>
  <c r="AG624" i="1"/>
  <c r="AG592" i="1"/>
  <c r="AG560" i="1"/>
  <c r="AG528" i="1"/>
  <c r="AG496" i="1"/>
  <c r="AG464" i="1"/>
  <c r="AG432" i="1"/>
  <c r="AG400" i="1"/>
  <c r="AG369" i="1"/>
  <c r="AG330" i="1"/>
  <c r="AG305" i="1"/>
  <c r="AG280" i="1"/>
  <c r="AG255" i="1"/>
  <c r="AG229" i="1"/>
  <c r="AG202" i="1"/>
  <c r="AG177" i="1"/>
  <c r="AG152" i="1"/>
  <c r="AG127" i="1"/>
  <c r="AG104" i="1"/>
  <c r="AG82" i="1"/>
  <c r="AG61" i="1"/>
  <c r="AG40" i="1"/>
  <c r="AG18" i="1"/>
  <c r="AG687" i="1"/>
  <c r="AG655" i="1"/>
  <c r="AG623" i="1"/>
  <c r="AG591" i="1"/>
  <c r="AG559" i="1"/>
  <c r="AG527" i="1"/>
  <c r="AG495" i="1"/>
  <c r="AG463" i="1"/>
  <c r="AG431" i="1"/>
  <c r="AG399" i="1"/>
  <c r="AG368" i="1"/>
  <c r="AG343" i="1"/>
  <c r="AG137" i="1"/>
  <c r="AG49" i="1"/>
  <c r="AG7" i="1"/>
  <c r="AG682" i="1"/>
  <c r="AG650" i="1"/>
  <c r="AG618" i="1"/>
  <c r="AG586" i="1"/>
  <c r="AG554" i="1"/>
  <c r="AG522" i="1"/>
  <c r="AG490" i="1"/>
  <c r="AG458" i="1"/>
  <c r="AG426" i="1"/>
  <c r="AG394" i="1"/>
  <c r="AG367" i="1"/>
  <c r="AG341" i="1"/>
  <c r="AG314" i="1"/>
  <c r="AG289" i="1"/>
  <c r="AG264" i="1"/>
  <c r="AG239" i="1"/>
  <c r="AG213" i="1"/>
  <c r="AG186" i="1"/>
  <c r="AG161" i="1"/>
  <c r="AG136" i="1"/>
  <c r="AG112" i="1"/>
  <c r="AG90" i="1"/>
  <c r="AG69" i="1"/>
  <c r="AG48" i="1"/>
  <c r="AG26" i="1"/>
  <c r="AG5" i="1"/>
  <c r="AG665" i="1"/>
  <c r="AG633" i="1"/>
  <c r="AG601" i="1"/>
  <c r="AG569" i="1"/>
  <c r="AG537" i="1"/>
  <c r="AG505" i="1"/>
  <c r="AG473" i="1"/>
  <c r="AG441" i="1"/>
  <c r="AG409" i="1"/>
  <c r="AG377" i="1"/>
  <c r="AG352" i="1"/>
  <c r="AG327" i="1"/>
  <c r="AG301" i="1"/>
  <c r="AG274" i="1"/>
  <c r="AG249" i="1"/>
  <c r="AG224" i="1"/>
  <c r="AG199" i="1"/>
  <c r="AG173" i="1"/>
  <c r="AG146" i="1"/>
  <c r="AG121" i="1"/>
  <c r="AG99" i="1"/>
  <c r="AG79" i="1"/>
  <c r="AG57" i="1"/>
  <c r="AG25" i="1"/>
  <c r="AG664" i="1"/>
  <c r="AG632" i="1"/>
  <c r="AG600" i="1"/>
  <c r="AG568" i="1"/>
  <c r="AG536" i="1"/>
  <c r="AG504" i="1"/>
  <c r="AG472" i="1"/>
  <c r="AG440" i="1"/>
  <c r="AG408" i="1"/>
  <c r="AG376" i="1"/>
  <c r="AG351" i="1"/>
  <c r="AG312" i="1"/>
  <c r="AG287" i="1"/>
  <c r="AG261" i="1"/>
  <c r="AG234" i="1"/>
  <c r="AG197" i="1"/>
  <c r="AG170" i="1"/>
  <c r="AG145" i="1"/>
  <c r="AG109" i="1"/>
  <c r="AG88" i="1"/>
  <c r="AG66" i="1"/>
  <c r="AG45" i="1"/>
  <c r="AG13" i="1"/>
  <c r="AG663" i="1"/>
  <c r="AG599" i="1"/>
  <c r="AG551" i="1"/>
  <c r="AG519" i="1"/>
  <c r="AG471" i="1"/>
  <c r="AG455" i="1"/>
  <c r="AG407" i="1"/>
  <c r="AG375" i="1"/>
  <c r="AG322" i="1"/>
  <c r="AG285" i="1"/>
  <c r="AG258" i="1"/>
  <c r="AG221" i="1"/>
  <c r="AG194" i="1"/>
  <c r="AG157" i="1"/>
  <c r="AG130" i="1"/>
  <c r="AG107" i="1"/>
  <c r="AG65" i="1"/>
  <c r="AG23" i="1"/>
  <c r="AG35" i="1"/>
  <c r="AG648" i="1"/>
  <c r="AG325" i="1"/>
  <c r="AG223" i="1"/>
  <c r="AG133" i="1"/>
  <c r="AG77" i="1"/>
  <c r="AG24" i="1"/>
  <c r="AG647" i="1"/>
  <c r="AG631" i="1"/>
  <c r="AG583" i="1"/>
  <c r="AG535" i="1"/>
  <c r="AG503" i="1"/>
  <c r="AG423" i="1"/>
  <c r="AG349" i="1"/>
  <c r="AG297" i="1"/>
  <c r="AG233" i="1"/>
  <c r="AG169" i="1"/>
  <c r="AG87" i="1"/>
  <c r="AG11" i="1"/>
  <c r="AG33" i="1"/>
  <c r="AG55" i="1"/>
  <c r="AG3" i="1"/>
  <c r="W26" i="1"/>
  <c r="W27" i="1"/>
  <c r="W28" i="1"/>
  <c r="W25" i="1"/>
  <c r="AH1" i="1"/>
  <c r="V14" i="3"/>
  <c r="AA9" i="3" a="1"/>
  <c r="AA9" i="3"/>
  <c r="AA12" i="3"/>
  <c r="AA10" i="3"/>
  <c r="AA11" i="3"/>
  <c r="U15" i="3"/>
  <c r="AH252" i="3"/>
  <c r="AK252" i="3"/>
  <c r="AH261" i="3"/>
  <c r="AK261" i="3"/>
  <c r="AH267" i="3"/>
  <c r="AK267" i="3"/>
  <c r="AH270" i="3"/>
  <c r="AK270" i="3"/>
  <c r="AH368" i="3"/>
  <c r="AK368" i="3"/>
  <c r="AH384" i="3"/>
  <c r="AK384" i="3"/>
  <c r="AH395" i="3"/>
  <c r="AK395" i="3"/>
  <c r="AH400" i="3"/>
  <c r="AK400" i="3"/>
  <c r="AH411" i="3"/>
  <c r="AK411" i="3"/>
  <c r="AH416" i="3"/>
  <c r="AK416" i="3"/>
  <c r="AH427" i="3"/>
  <c r="AK427" i="3"/>
  <c r="AH443" i="3"/>
  <c r="AK443" i="3"/>
  <c r="AH448" i="3"/>
  <c r="AK448" i="3"/>
  <c r="AH459" i="3"/>
  <c r="AK459" i="3"/>
  <c r="AH464" i="3"/>
  <c r="AK464" i="3"/>
  <c r="AH475" i="3"/>
  <c r="AK475" i="3"/>
  <c r="AH480" i="3"/>
  <c r="AK480" i="3"/>
  <c r="AH491" i="3"/>
  <c r="AK491" i="3"/>
  <c r="AH496" i="3"/>
  <c r="AK496" i="3"/>
  <c r="AH507" i="3"/>
  <c r="AK507" i="3"/>
  <c r="AH512" i="3"/>
  <c r="AK512" i="3"/>
  <c r="AH523" i="3"/>
  <c r="AK523" i="3"/>
  <c r="AH528" i="3"/>
  <c r="AK528" i="3"/>
  <c r="AH539" i="3"/>
  <c r="AK539" i="3"/>
  <c r="AH544" i="3"/>
  <c r="AK544" i="3"/>
  <c r="AH555" i="3"/>
  <c r="AK555" i="3"/>
  <c r="AH560" i="3"/>
  <c r="AK560" i="3"/>
  <c r="AH571" i="3"/>
  <c r="AK571" i="3"/>
  <c r="AH576" i="3"/>
  <c r="AK576" i="3"/>
  <c r="AH587" i="3"/>
  <c r="AK587" i="3"/>
  <c r="AH592" i="3"/>
  <c r="AK592" i="3"/>
  <c r="AH603" i="3"/>
  <c r="AK603" i="3"/>
  <c r="AH608" i="3"/>
  <c r="AK608" i="3"/>
  <c r="AH619" i="3"/>
  <c r="AK619" i="3"/>
  <c r="AH624" i="3"/>
  <c r="AK624" i="3"/>
  <c r="AH635" i="3"/>
  <c r="AK635" i="3"/>
  <c r="AH640" i="3"/>
  <c r="AK640" i="3"/>
  <c r="AH664" i="3"/>
  <c r="AK664" i="3"/>
  <c r="AH671" i="3"/>
  <c r="AK671" i="3"/>
  <c r="AH677" i="3"/>
  <c r="AK677" i="3"/>
  <c r="AH275" i="3"/>
  <c r="AK275" i="3"/>
  <c r="AH284" i="3"/>
  <c r="AK284" i="3"/>
  <c r="AH293" i="3"/>
  <c r="AK293" i="3"/>
  <c r="AH302" i="3"/>
  <c r="AK302" i="3"/>
  <c r="AH307" i="3"/>
  <c r="AK307" i="3"/>
  <c r="AH316" i="3"/>
  <c r="AK316" i="3"/>
  <c r="AH325" i="3"/>
  <c r="AK325" i="3"/>
  <c r="AH334" i="3"/>
  <c r="AK334" i="3"/>
  <c r="AH339" i="3"/>
  <c r="AK339" i="3"/>
  <c r="AH348" i="3"/>
  <c r="AK348" i="3"/>
  <c r="AH363" i="3"/>
  <c r="AK363" i="3"/>
  <c r="AH379" i="3"/>
  <c r="AK379" i="3"/>
  <c r="AH432" i="3"/>
  <c r="AK432" i="3"/>
  <c r="AH12" i="3"/>
  <c r="AK12" i="3"/>
  <c r="AH16" i="3"/>
  <c r="AK16" i="3"/>
  <c r="AH20" i="3"/>
  <c r="AK20" i="3"/>
  <c r="AH24" i="3"/>
  <c r="AK24" i="3"/>
  <c r="AH28" i="3"/>
  <c r="AK28" i="3"/>
  <c r="AH32" i="3"/>
  <c r="AK32" i="3"/>
  <c r="AH36" i="3"/>
  <c r="AK36" i="3"/>
  <c r="AH40" i="3"/>
  <c r="AK40" i="3"/>
  <c r="AH44" i="3"/>
  <c r="AK44" i="3"/>
  <c r="AH48" i="3"/>
  <c r="AK48" i="3"/>
  <c r="AH52" i="3"/>
  <c r="AK52" i="3"/>
  <c r="AH56" i="3"/>
  <c r="AK56" i="3"/>
  <c r="AH60" i="3"/>
  <c r="AK60" i="3"/>
  <c r="AH64" i="3"/>
  <c r="AK64" i="3"/>
  <c r="AH68" i="3"/>
  <c r="AK68" i="3"/>
  <c r="AH72" i="3"/>
  <c r="AK72" i="3"/>
  <c r="AH76" i="3"/>
  <c r="AK76" i="3"/>
  <c r="AH80" i="3"/>
  <c r="AK80" i="3"/>
  <c r="AH84" i="3"/>
  <c r="AK84" i="3"/>
  <c r="AH88" i="3"/>
  <c r="AK88" i="3"/>
  <c r="AH92" i="3"/>
  <c r="AK92" i="3"/>
  <c r="AH96" i="3"/>
  <c r="AK96" i="3"/>
  <c r="AH100" i="3"/>
  <c r="AK100" i="3"/>
  <c r="AH104" i="3"/>
  <c r="AK104" i="3"/>
  <c r="AH108" i="3"/>
  <c r="AK108" i="3"/>
  <c r="AH112" i="3"/>
  <c r="AK112" i="3"/>
  <c r="AH116" i="3"/>
  <c r="AK116" i="3"/>
  <c r="AH120" i="3"/>
  <c r="AK120" i="3"/>
  <c r="AH124" i="3"/>
  <c r="AK124" i="3"/>
  <c r="AH128" i="3"/>
  <c r="AK128" i="3"/>
  <c r="AH132" i="3"/>
  <c r="AK132" i="3"/>
  <c r="AH136" i="3"/>
  <c r="AK136" i="3"/>
  <c r="AH140" i="3"/>
  <c r="AK140" i="3"/>
  <c r="AH144" i="3"/>
  <c r="AK144" i="3"/>
  <c r="AH148" i="3"/>
  <c r="AK148" i="3"/>
  <c r="AH152" i="3"/>
  <c r="AK152" i="3"/>
  <c r="AH156" i="3"/>
  <c r="AK156" i="3"/>
  <c r="AH160" i="3"/>
  <c r="AK160" i="3"/>
  <c r="AH164" i="3"/>
  <c r="AK164" i="3"/>
  <c r="AH168" i="3"/>
  <c r="AK168" i="3"/>
  <c r="AH172" i="3"/>
  <c r="AK172" i="3"/>
  <c r="AH176" i="3"/>
  <c r="AK176" i="3"/>
  <c r="AH180" i="3"/>
  <c r="AK180" i="3"/>
  <c r="AH184" i="3"/>
  <c r="AK184" i="3"/>
  <c r="AH188" i="3"/>
  <c r="AK188" i="3"/>
  <c r="AH192" i="3"/>
  <c r="AK192" i="3"/>
  <c r="AH196" i="3"/>
  <c r="AK196" i="3"/>
  <c r="AH200" i="3"/>
  <c r="AK200" i="3"/>
  <c r="AH204" i="3"/>
  <c r="AK204" i="3"/>
  <c r="AH208" i="3"/>
  <c r="AK208" i="3"/>
  <c r="AH212" i="3"/>
  <c r="AK212" i="3"/>
  <c r="AH216" i="3"/>
  <c r="AK216" i="3"/>
  <c r="AH220" i="3"/>
  <c r="AK220" i="3"/>
  <c r="AH224" i="3"/>
  <c r="AK224" i="3"/>
  <c r="AH228" i="3"/>
  <c r="AK228" i="3"/>
  <c r="AH232" i="3"/>
  <c r="AK232" i="3"/>
  <c r="AH236" i="3"/>
  <c r="AK236" i="3"/>
  <c r="AH240" i="3"/>
  <c r="AK240" i="3"/>
  <c r="AH244" i="3"/>
  <c r="AK244" i="3"/>
  <c r="AH248" i="3"/>
  <c r="AK248" i="3"/>
  <c r="AH257" i="3"/>
  <c r="AK257" i="3"/>
  <c r="AH266" i="3"/>
  <c r="AK266" i="3"/>
  <c r="AH271" i="3"/>
  <c r="AK271" i="3"/>
  <c r="AH280" i="3"/>
  <c r="AK280" i="3"/>
  <c r="AH289" i="3"/>
  <c r="AK289" i="3"/>
  <c r="AH298" i="3"/>
  <c r="AK298" i="3"/>
  <c r="AH303" i="3"/>
  <c r="AK303" i="3"/>
  <c r="AH312" i="3"/>
  <c r="AK312" i="3"/>
  <c r="AH321" i="3"/>
  <c r="AK321" i="3"/>
  <c r="AH330" i="3"/>
  <c r="AK330" i="3"/>
  <c r="AH335" i="3"/>
  <c r="AK335" i="3"/>
  <c r="AH344" i="3"/>
  <c r="AK344" i="3"/>
  <c r="AH353" i="3"/>
  <c r="AK353" i="3"/>
  <c r="AH358" i="3"/>
  <c r="AK358" i="3"/>
  <c r="AH369" i="3"/>
  <c r="AK369" i="3"/>
  <c r="AH374" i="3"/>
  <c r="AK374" i="3"/>
  <c r="AH385" i="3"/>
  <c r="AK385" i="3"/>
  <c r="AH390" i="3"/>
  <c r="AK390" i="3"/>
  <c r="AH401" i="3"/>
  <c r="AK401" i="3"/>
  <c r="AH406" i="3"/>
  <c r="AK406" i="3"/>
  <c r="AH417" i="3"/>
  <c r="AK417" i="3"/>
  <c r="AH422" i="3"/>
  <c r="AK422" i="3"/>
  <c r="AH433" i="3"/>
  <c r="AK433" i="3"/>
  <c r="AH438" i="3"/>
  <c r="AK438" i="3"/>
  <c r="AH449" i="3"/>
  <c r="AK449" i="3"/>
  <c r="AH454" i="3"/>
  <c r="AK454" i="3"/>
  <c r="AH465" i="3"/>
  <c r="AK465" i="3"/>
  <c r="AH470" i="3"/>
  <c r="AK470" i="3"/>
  <c r="AH481" i="3"/>
  <c r="AK481" i="3"/>
  <c r="AH486" i="3"/>
  <c r="AK486" i="3"/>
  <c r="AH497" i="3"/>
  <c r="AK497" i="3"/>
  <c r="AH502" i="3"/>
  <c r="AK502" i="3"/>
  <c r="AH513" i="3"/>
  <c r="AK513" i="3"/>
  <c r="AH518" i="3"/>
  <c r="AK518" i="3"/>
  <c r="AH529" i="3"/>
  <c r="AK529" i="3"/>
  <c r="AH534" i="3"/>
  <c r="AK534" i="3"/>
  <c r="AH545" i="3"/>
  <c r="AK545" i="3"/>
  <c r="AH550" i="3"/>
  <c r="AK550" i="3"/>
  <c r="AH561" i="3"/>
  <c r="AK561" i="3"/>
  <c r="AH566" i="3"/>
  <c r="AK566" i="3"/>
  <c r="AH577" i="3"/>
  <c r="AK577" i="3"/>
  <c r="AH582" i="3"/>
  <c r="AK582" i="3"/>
  <c r="AH593" i="3"/>
  <c r="AK593" i="3"/>
  <c r="AH598" i="3"/>
  <c r="AK598" i="3"/>
  <c r="AH609" i="3"/>
  <c r="AK609" i="3"/>
  <c r="AH614" i="3"/>
  <c r="AK614" i="3"/>
  <c r="AH625" i="3"/>
  <c r="AK625" i="3"/>
  <c r="AH630" i="3"/>
  <c r="AK630" i="3"/>
  <c r="AH641" i="3"/>
  <c r="AK641" i="3"/>
  <c r="AH646" i="3"/>
  <c r="AK646" i="3"/>
  <c r="AH652" i="3"/>
  <c r="AK652" i="3"/>
  <c r="AH659" i="3"/>
  <c r="AK659" i="3"/>
  <c r="AH665" i="3"/>
  <c r="AK665" i="3"/>
  <c r="AH684" i="3"/>
  <c r="AK684" i="3"/>
  <c r="AH691" i="3"/>
  <c r="AK691" i="3"/>
  <c r="AH17" i="3"/>
  <c r="AK17" i="3"/>
  <c r="AH145" i="3"/>
  <c r="AK145" i="3"/>
  <c r="AH313" i="3"/>
  <c r="AK313" i="3"/>
  <c r="AH345" i="3"/>
  <c r="AK345" i="3"/>
  <c r="AH354" i="3"/>
  <c r="AK354" i="3"/>
  <c r="AH365" i="3"/>
  <c r="AK365" i="3"/>
  <c r="AH397" i="3"/>
  <c r="AK397" i="3"/>
  <c r="AH402" i="3"/>
  <c r="AK402" i="3"/>
  <c r="AH413" i="3"/>
  <c r="AK413" i="3"/>
  <c r="AH418" i="3"/>
  <c r="AK418" i="3"/>
  <c r="AH429" i="3"/>
  <c r="AK429" i="3"/>
  <c r="AH434" i="3"/>
  <c r="AK434" i="3"/>
  <c r="AH445" i="3"/>
  <c r="AK445" i="3"/>
  <c r="AH450" i="3"/>
  <c r="AK450" i="3"/>
  <c r="AH461" i="3"/>
  <c r="AK461" i="3"/>
  <c r="AH466" i="3"/>
  <c r="AK466" i="3"/>
  <c r="AH477" i="3"/>
  <c r="AK477" i="3"/>
  <c r="AH482" i="3"/>
  <c r="AK482" i="3"/>
  <c r="AH493" i="3"/>
  <c r="AK493" i="3"/>
  <c r="AH498" i="3"/>
  <c r="AK498" i="3"/>
  <c r="AH509" i="3"/>
  <c r="AK509" i="3"/>
  <c r="AH514" i="3"/>
  <c r="AK514" i="3"/>
  <c r="AH525" i="3"/>
  <c r="AK525" i="3"/>
  <c r="AH530" i="3"/>
  <c r="AK530" i="3"/>
  <c r="AH541" i="3"/>
  <c r="AK541" i="3"/>
  <c r="AH546" i="3"/>
  <c r="AK546" i="3"/>
  <c r="AH557" i="3"/>
  <c r="AK557" i="3"/>
  <c r="AH562" i="3"/>
  <c r="AK562" i="3"/>
  <c r="AH573" i="3"/>
  <c r="AK573" i="3"/>
  <c r="AH578" i="3"/>
  <c r="AK578" i="3"/>
  <c r="AH589" i="3"/>
  <c r="AK589" i="3"/>
  <c r="AH594" i="3"/>
  <c r="AK594" i="3"/>
  <c r="AH605" i="3"/>
  <c r="AK605" i="3"/>
  <c r="AH610" i="3"/>
  <c r="AK610" i="3"/>
  <c r="AH621" i="3"/>
  <c r="AK621" i="3"/>
  <c r="AH626" i="3"/>
  <c r="AK626" i="3"/>
  <c r="AH637" i="3"/>
  <c r="AK637" i="3"/>
  <c r="AH642" i="3"/>
  <c r="AK642" i="3"/>
  <c r="AH660" i="3"/>
  <c r="AK660" i="3"/>
  <c r="AH667" i="3"/>
  <c r="AK667" i="3"/>
  <c r="AH673" i="3"/>
  <c r="AK673" i="3"/>
  <c r="AH692" i="3"/>
  <c r="AK692" i="3"/>
  <c r="AH262" i="3"/>
  <c r="AK262" i="3"/>
  <c r="AH285" i="3"/>
  <c r="AK285" i="3"/>
  <c r="AH299" i="3"/>
  <c r="AK299" i="3"/>
  <c r="AH308" i="3"/>
  <c r="AK308" i="3"/>
  <c r="AH349" i="3"/>
  <c r="AK349" i="3"/>
  <c r="AH364" i="3"/>
  <c r="AK364" i="3"/>
  <c r="AH380" i="3"/>
  <c r="AK380" i="3"/>
  <c r="AH396" i="3"/>
  <c r="AK396" i="3"/>
  <c r="AH412" i="3"/>
  <c r="AK412" i="3"/>
  <c r="AH460" i="3"/>
  <c r="AK460" i="3"/>
  <c r="AH476" i="3"/>
  <c r="AK476" i="3"/>
  <c r="AH492" i="3"/>
  <c r="AK492" i="3"/>
  <c r="AH503" i="3"/>
  <c r="AK503" i="3"/>
  <c r="AH519" i="3"/>
  <c r="AK519" i="3"/>
  <c r="AH583" i="3"/>
  <c r="AK583" i="3"/>
  <c r="AH679" i="3"/>
  <c r="AK679" i="3"/>
  <c r="AH25" i="3"/>
  <c r="AK25" i="3"/>
  <c r="AH41" i="3"/>
  <c r="AK41" i="3"/>
  <c r="AH53" i="3"/>
  <c r="AK53" i="3"/>
  <c r="AH65" i="3"/>
  <c r="AK65" i="3"/>
  <c r="AH77" i="3"/>
  <c r="AK77" i="3"/>
  <c r="AH89" i="3"/>
  <c r="AK89" i="3"/>
  <c r="AH93" i="3"/>
  <c r="AK93" i="3"/>
  <c r="AH105" i="3"/>
  <c r="AK105" i="3"/>
  <c r="AH117" i="3"/>
  <c r="AK117" i="3"/>
  <c r="AH129" i="3"/>
  <c r="AK129" i="3"/>
  <c r="AH141" i="3"/>
  <c r="AK141" i="3"/>
  <c r="AH153" i="3"/>
  <c r="AK153" i="3"/>
  <c r="AH161" i="3"/>
  <c r="AK161" i="3"/>
  <c r="AH173" i="3"/>
  <c r="AK173" i="3"/>
  <c r="AH185" i="3"/>
  <c r="AK185" i="3"/>
  <c r="AH197" i="3"/>
  <c r="AK197" i="3"/>
  <c r="AH209" i="3"/>
  <c r="AK209" i="3"/>
  <c r="AH221" i="3"/>
  <c r="AK221" i="3"/>
  <c r="AH229" i="3"/>
  <c r="AK229" i="3"/>
  <c r="AH241" i="3"/>
  <c r="AK241" i="3"/>
  <c r="AH263" i="3"/>
  <c r="AK263" i="3"/>
  <c r="AH281" i="3"/>
  <c r="AK281" i="3"/>
  <c r="AH290" i="3"/>
  <c r="AK290" i="3"/>
  <c r="AH322" i="3"/>
  <c r="AK322" i="3"/>
  <c r="AH370" i="3"/>
  <c r="AK370" i="3"/>
  <c r="AH300" i="3"/>
  <c r="AK300" i="3"/>
  <c r="AH332" i="3"/>
  <c r="AK332" i="3"/>
  <c r="AH360" i="3"/>
  <c r="AK360" i="3"/>
  <c r="AH419" i="3"/>
  <c r="AK419" i="3"/>
  <c r="AH456" i="3"/>
  <c r="AK456" i="3"/>
  <c r="AH488" i="3"/>
  <c r="AK488" i="3"/>
  <c r="AH499" i="3"/>
  <c r="AK499" i="3"/>
  <c r="AH504" i="3"/>
  <c r="AK504" i="3"/>
  <c r="AH515" i="3"/>
  <c r="AK515" i="3"/>
  <c r="AH520" i="3"/>
  <c r="AK520" i="3"/>
  <c r="AH531" i="3"/>
  <c r="AK531" i="3"/>
  <c r="AH536" i="3"/>
  <c r="AK536" i="3"/>
  <c r="AH547" i="3"/>
  <c r="AK547" i="3"/>
  <c r="AH552" i="3"/>
  <c r="AK552" i="3"/>
  <c r="AH563" i="3"/>
  <c r="AK563" i="3"/>
  <c r="AH568" i="3"/>
  <c r="AK568" i="3"/>
  <c r="AH579" i="3"/>
  <c r="AK579" i="3"/>
  <c r="AH584" i="3"/>
  <c r="AK584" i="3"/>
  <c r="AH595" i="3"/>
  <c r="AK595" i="3"/>
  <c r="AH600" i="3"/>
  <c r="AK600" i="3"/>
  <c r="AH611" i="3"/>
  <c r="AK611" i="3"/>
  <c r="AH627" i="3"/>
  <c r="AK627" i="3"/>
  <c r="AH632" i="3"/>
  <c r="AK632" i="3"/>
  <c r="AH643" i="3"/>
  <c r="AK643" i="3"/>
  <c r="AH648" i="3"/>
  <c r="AK648" i="3"/>
  <c r="AH655" i="3"/>
  <c r="AK655" i="3"/>
  <c r="AH661" i="3"/>
  <c r="AK661" i="3"/>
  <c r="AH680" i="3"/>
  <c r="AK680" i="3"/>
  <c r="AH687" i="3"/>
  <c r="AK687" i="3"/>
  <c r="AH693" i="3"/>
  <c r="AK693" i="3"/>
  <c r="AH255" i="3"/>
  <c r="AK255" i="3"/>
  <c r="AH505" i="3"/>
  <c r="AK505" i="3"/>
  <c r="AH569" i="3"/>
  <c r="AK569" i="3"/>
  <c r="AH585" i="3"/>
  <c r="AK585" i="3"/>
  <c r="AH601" i="3"/>
  <c r="AK601" i="3"/>
  <c r="AH617" i="3"/>
  <c r="AK617" i="3"/>
  <c r="AH622" i="3"/>
  <c r="AK622" i="3"/>
  <c r="AH633" i="3"/>
  <c r="AK633" i="3"/>
  <c r="AH638" i="3"/>
  <c r="AK638" i="3"/>
  <c r="AH649" i="3"/>
  <c r="AK649" i="3"/>
  <c r="AH668" i="3"/>
  <c r="AK668" i="3"/>
  <c r="AH675" i="3"/>
  <c r="AK675" i="3"/>
  <c r="AH681" i="3"/>
  <c r="AK681" i="3"/>
  <c r="AH253" i="3"/>
  <c r="AK253" i="3"/>
  <c r="AH294" i="3"/>
  <c r="AK294" i="3"/>
  <c r="AH326" i="3"/>
  <c r="AK326" i="3"/>
  <c r="AH340" i="3"/>
  <c r="AK340" i="3"/>
  <c r="AH359" i="3"/>
  <c r="AK359" i="3"/>
  <c r="AH375" i="3"/>
  <c r="AK375" i="3"/>
  <c r="AH391" i="3"/>
  <c r="AK391" i="3"/>
  <c r="AH407" i="3"/>
  <c r="AK407" i="3"/>
  <c r="AH428" i="3"/>
  <c r="AK428" i="3"/>
  <c r="AH444" i="3"/>
  <c r="AK444" i="3"/>
  <c r="AH471" i="3"/>
  <c r="AK471" i="3"/>
  <c r="AH487" i="3"/>
  <c r="AK487" i="3"/>
  <c r="AH508" i="3"/>
  <c r="AK508" i="3"/>
  <c r="AH524" i="3"/>
  <c r="AK524" i="3"/>
  <c r="AH551" i="3"/>
  <c r="AK551" i="3"/>
  <c r="AH567" i="3"/>
  <c r="AK567" i="3"/>
  <c r="AH604" i="3"/>
  <c r="AK604" i="3"/>
  <c r="AH615" i="3"/>
  <c r="AK615" i="3"/>
  <c r="AH636" i="3"/>
  <c r="AK636" i="3"/>
  <c r="AH647" i="3"/>
  <c r="AK647" i="3"/>
  <c r="AH21" i="3"/>
  <c r="AK21" i="3"/>
  <c r="AH33" i="3"/>
  <c r="AK33" i="3"/>
  <c r="AH45" i="3"/>
  <c r="AK45" i="3"/>
  <c r="AH57" i="3"/>
  <c r="AK57" i="3"/>
  <c r="AH69" i="3"/>
  <c r="AK69" i="3"/>
  <c r="AH85" i="3"/>
  <c r="AK85" i="3"/>
  <c r="AH101" i="3"/>
  <c r="AK101" i="3"/>
  <c r="AH109" i="3"/>
  <c r="AK109" i="3"/>
  <c r="AH125" i="3"/>
  <c r="AK125" i="3"/>
  <c r="AH137" i="3"/>
  <c r="AK137" i="3"/>
  <c r="AH157" i="3"/>
  <c r="AK157" i="3"/>
  <c r="AH169" i="3"/>
  <c r="AK169" i="3"/>
  <c r="AH181" i="3"/>
  <c r="AK181" i="3"/>
  <c r="AH189" i="3"/>
  <c r="AK189" i="3"/>
  <c r="AH205" i="3"/>
  <c r="AK205" i="3"/>
  <c r="AH217" i="3"/>
  <c r="AK217" i="3"/>
  <c r="AH233" i="3"/>
  <c r="AK233" i="3"/>
  <c r="AH245" i="3"/>
  <c r="AK245" i="3"/>
  <c r="AH258" i="3"/>
  <c r="AK258" i="3"/>
  <c r="AH272" i="3"/>
  <c r="AK272" i="3"/>
  <c r="AH327" i="3"/>
  <c r="AK327" i="3"/>
  <c r="AH336" i="3"/>
  <c r="AK336" i="3"/>
  <c r="AH386" i="3"/>
  <c r="AK386" i="3"/>
  <c r="AH254" i="3"/>
  <c r="AK254" i="3"/>
  <c r="AH268" i="3"/>
  <c r="AK268" i="3"/>
  <c r="AH277" i="3"/>
  <c r="AK277" i="3"/>
  <c r="AH291" i="3"/>
  <c r="AK291" i="3"/>
  <c r="AH318" i="3"/>
  <c r="AK318" i="3"/>
  <c r="AH341" i="3"/>
  <c r="AK341" i="3"/>
  <c r="AH355" i="3"/>
  <c r="AK355" i="3"/>
  <c r="AH371" i="3"/>
  <c r="AK371" i="3"/>
  <c r="AH387" i="3"/>
  <c r="AK387" i="3"/>
  <c r="AH408" i="3"/>
  <c r="AK408" i="3"/>
  <c r="AH424" i="3"/>
  <c r="AK424" i="3"/>
  <c r="AH440" i="3"/>
  <c r="AK440" i="3"/>
  <c r="AH451" i="3"/>
  <c r="AK451" i="3"/>
  <c r="AH467" i="3"/>
  <c r="AK467" i="3"/>
  <c r="AH483" i="3"/>
  <c r="AK483" i="3"/>
  <c r="AH14" i="3"/>
  <c r="AK14" i="3"/>
  <c r="AH26" i="3"/>
  <c r="AK26" i="3"/>
  <c r="AH30" i="3"/>
  <c r="AK30" i="3"/>
  <c r="AH38" i="3"/>
  <c r="AK38" i="3"/>
  <c r="AH50" i="3"/>
  <c r="AK50" i="3"/>
  <c r="AH58" i="3"/>
  <c r="AK58" i="3"/>
  <c r="AH66" i="3"/>
  <c r="AK66" i="3"/>
  <c r="AH74" i="3"/>
  <c r="AK74" i="3"/>
  <c r="AH82" i="3"/>
  <c r="AK82" i="3"/>
  <c r="AH94" i="3"/>
  <c r="AK94" i="3"/>
  <c r="AH102" i="3"/>
  <c r="AK102" i="3"/>
  <c r="AH114" i="3"/>
  <c r="AK114" i="3"/>
  <c r="AH126" i="3"/>
  <c r="AK126" i="3"/>
  <c r="AH134" i="3"/>
  <c r="AK134" i="3"/>
  <c r="AH142" i="3"/>
  <c r="AK142" i="3"/>
  <c r="AH150" i="3"/>
  <c r="AK150" i="3"/>
  <c r="AH158" i="3"/>
  <c r="AK158" i="3"/>
  <c r="AH166" i="3"/>
  <c r="AK166" i="3"/>
  <c r="AH178" i="3"/>
  <c r="AK178" i="3"/>
  <c r="AH186" i="3"/>
  <c r="AK186" i="3"/>
  <c r="AH194" i="3"/>
  <c r="AK194" i="3"/>
  <c r="AH202" i="3"/>
  <c r="AK202" i="3"/>
  <c r="AH214" i="3"/>
  <c r="AK214" i="3"/>
  <c r="AH222" i="3"/>
  <c r="AK222" i="3"/>
  <c r="AH230" i="3"/>
  <c r="AK230" i="3"/>
  <c r="AH238" i="3"/>
  <c r="AK238" i="3"/>
  <c r="AH246" i="3"/>
  <c r="AK246" i="3"/>
  <c r="AH264" i="3"/>
  <c r="AK264" i="3"/>
  <c r="AH273" i="3"/>
  <c r="AK273" i="3"/>
  <c r="AH282" i="3"/>
  <c r="AK282" i="3"/>
  <c r="AH337" i="3"/>
  <c r="AK337" i="3"/>
  <c r="AH346" i="3"/>
  <c r="AK346" i="3"/>
  <c r="AH366" i="3"/>
  <c r="AK366" i="3"/>
  <c r="AH457" i="3"/>
  <c r="AK457" i="3"/>
  <c r="AH606" i="3"/>
  <c r="AK606" i="3"/>
  <c r="AH278" i="3"/>
  <c r="AK278" i="3"/>
  <c r="AH315" i="3"/>
  <c r="AK315" i="3"/>
  <c r="AH324" i="3"/>
  <c r="AK324" i="3"/>
  <c r="AH347" i="3"/>
  <c r="AK347" i="3"/>
  <c r="AH356" i="3"/>
  <c r="AK356" i="3"/>
  <c r="AH367" i="3"/>
  <c r="AK367" i="3"/>
  <c r="AH372" i="3"/>
  <c r="AK372" i="3"/>
  <c r="AH383" i="3"/>
  <c r="AK383" i="3"/>
  <c r="AH388" i="3"/>
  <c r="AK388" i="3"/>
  <c r="AH399" i="3"/>
  <c r="AK399" i="3"/>
  <c r="AH404" i="3"/>
  <c r="AK404" i="3"/>
  <c r="AH415" i="3"/>
  <c r="AK415" i="3"/>
  <c r="AH420" i="3"/>
  <c r="AK420" i="3"/>
  <c r="AH431" i="3"/>
  <c r="AK431" i="3"/>
  <c r="AH436" i="3"/>
  <c r="AK436" i="3"/>
  <c r="AH447" i="3"/>
  <c r="AK447" i="3"/>
  <c r="AH452" i="3"/>
  <c r="AK452" i="3"/>
  <c r="AH463" i="3"/>
  <c r="AK463" i="3"/>
  <c r="AH468" i="3"/>
  <c r="AK468" i="3"/>
  <c r="AH479" i="3"/>
  <c r="AK479" i="3"/>
  <c r="AH484" i="3"/>
  <c r="AK484" i="3"/>
  <c r="AH495" i="3"/>
  <c r="AK495" i="3"/>
  <c r="AH500" i="3"/>
  <c r="AK500" i="3"/>
  <c r="AH511" i="3"/>
  <c r="AK511" i="3"/>
  <c r="AH516" i="3"/>
  <c r="AK516" i="3"/>
  <c r="AH527" i="3"/>
  <c r="AK527" i="3"/>
  <c r="AH532" i="3"/>
  <c r="AK532" i="3"/>
  <c r="AH543" i="3"/>
  <c r="AK543" i="3"/>
  <c r="AH548" i="3"/>
  <c r="AK548" i="3"/>
  <c r="AH559" i="3"/>
  <c r="AK559" i="3"/>
  <c r="AH564" i="3"/>
  <c r="AK564" i="3"/>
  <c r="AH575" i="3"/>
  <c r="AK575" i="3"/>
  <c r="AH580" i="3"/>
  <c r="AK580" i="3"/>
  <c r="AH591" i="3"/>
  <c r="AK591" i="3"/>
  <c r="AH596" i="3"/>
  <c r="AK596" i="3"/>
  <c r="AH607" i="3"/>
  <c r="AK607" i="3"/>
  <c r="AH612" i="3"/>
  <c r="AK612" i="3"/>
  <c r="AH623" i="3"/>
  <c r="AK623" i="3"/>
  <c r="AH628" i="3"/>
  <c r="AK628" i="3"/>
  <c r="AH639" i="3"/>
  <c r="AK639" i="3"/>
  <c r="AH644" i="3"/>
  <c r="AK644" i="3"/>
  <c r="AH656" i="3"/>
  <c r="AK656" i="3"/>
  <c r="AH663" i="3"/>
  <c r="AK663" i="3"/>
  <c r="AH669" i="3"/>
  <c r="AK669" i="3"/>
  <c r="AH688" i="3"/>
  <c r="AK688" i="3"/>
  <c r="AH276" i="3"/>
  <c r="AK276" i="3"/>
  <c r="AH317" i="3"/>
  <c r="AK317" i="3"/>
  <c r="AH331" i="3"/>
  <c r="AK331" i="3"/>
  <c r="AH423" i="3"/>
  <c r="AK423" i="3"/>
  <c r="AH439" i="3"/>
  <c r="AK439" i="3"/>
  <c r="AH455" i="3"/>
  <c r="AK455" i="3"/>
  <c r="AH535" i="3"/>
  <c r="AK535" i="3"/>
  <c r="AH540" i="3"/>
  <c r="AK540" i="3"/>
  <c r="AH556" i="3"/>
  <c r="AK556" i="3"/>
  <c r="AH572" i="3"/>
  <c r="AK572" i="3"/>
  <c r="AH588" i="3"/>
  <c r="AK588" i="3"/>
  <c r="AH599" i="3"/>
  <c r="AK599" i="3"/>
  <c r="AH620" i="3"/>
  <c r="AK620" i="3"/>
  <c r="AH631" i="3"/>
  <c r="AK631" i="3"/>
  <c r="AH653" i="3"/>
  <c r="AK653" i="3"/>
  <c r="AH672" i="3"/>
  <c r="AK672" i="3"/>
  <c r="AH685" i="3"/>
  <c r="AK685" i="3"/>
  <c r="AH13" i="3"/>
  <c r="AK13" i="3"/>
  <c r="AH29" i="3"/>
  <c r="AK29" i="3"/>
  <c r="AH37" i="3"/>
  <c r="AK37" i="3"/>
  <c r="AH49" i="3"/>
  <c r="AK49" i="3"/>
  <c r="AH61" i="3"/>
  <c r="AK61" i="3"/>
  <c r="AH73" i="3"/>
  <c r="AK73" i="3"/>
  <c r="AH81" i="3"/>
  <c r="AK81" i="3"/>
  <c r="AH97" i="3"/>
  <c r="AK97" i="3"/>
  <c r="AH113" i="3"/>
  <c r="AK113" i="3"/>
  <c r="AH121" i="3"/>
  <c r="AK121" i="3"/>
  <c r="AH133" i="3"/>
  <c r="AK133" i="3"/>
  <c r="AH149" i="3"/>
  <c r="AK149" i="3"/>
  <c r="AH165" i="3"/>
  <c r="AK165" i="3"/>
  <c r="AH177" i="3"/>
  <c r="AK177" i="3"/>
  <c r="AH193" i="3"/>
  <c r="AK193" i="3"/>
  <c r="AH201" i="3"/>
  <c r="AK201" i="3"/>
  <c r="AH213" i="3"/>
  <c r="AK213" i="3"/>
  <c r="AH225" i="3"/>
  <c r="AK225" i="3"/>
  <c r="AH237" i="3"/>
  <c r="AK237" i="3"/>
  <c r="AH249" i="3"/>
  <c r="AK249" i="3"/>
  <c r="AH295" i="3"/>
  <c r="AK295" i="3"/>
  <c r="AH304" i="3"/>
  <c r="AK304" i="3"/>
  <c r="AH381" i="3"/>
  <c r="AK381" i="3"/>
  <c r="AH259" i="3"/>
  <c r="AK259" i="3"/>
  <c r="AH286" i="3"/>
  <c r="AK286" i="3"/>
  <c r="AH309" i="3"/>
  <c r="AK309" i="3"/>
  <c r="AH323" i="3"/>
  <c r="AK323" i="3"/>
  <c r="AH350" i="3"/>
  <c r="AK350" i="3"/>
  <c r="AH376" i="3"/>
  <c r="AK376" i="3"/>
  <c r="AH392" i="3"/>
  <c r="AK392" i="3"/>
  <c r="AH403" i="3"/>
  <c r="AK403" i="3"/>
  <c r="AH435" i="3"/>
  <c r="AK435" i="3"/>
  <c r="AH472" i="3"/>
  <c r="AK472" i="3"/>
  <c r="AH616" i="3"/>
  <c r="AK616" i="3"/>
  <c r="AH10" i="3"/>
  <c r="AK10" i="3"/>
  <c r="AH18" i="3"/>
  <c r="AK18" i="3"/>
  <c r="AH22" i="3"/>
  <c r="AK22" i="3"/>
  <c r="AH34" i="3"/>
  <c r="AK34" i="3"/>
  <c r="AH42" i="3"/>
  <c r="AK42" i="3"/>
  <c r="AH46" i="3"/>
  <c r="AK46" i="3"/>
  <c r="AH54" i="3"/>
  <c r="AK54" i="3"/>
  <c r="AH62" i="3"/>
  <c r="AK62" i="3"/>
  <c r="AH70" i="3"/>
  <c r="AK70" i="3"/>
  <c r="AH78" i="3"/>
  <c r="AK78" i="3"/>
  <c r="AH86" i="3"/>
  <c r="AK86" i="3"/>
  <c r="AH90" i="3"/>
  <c r="AK90" i="3"/>
  <c r="AH98" i="3"/>
  <c r="AK98" i="3"/>
  <c r="AH106" i="3"/>
  <c r="AK106" i="3"/>
  <c r="AH110" i="3"/>
  <c r="AK110" i="3"/>
  <c r="AH118" i="3"/>
  <c r="AK118" i="3"/>
  <c r="AH122" i="3"/>
  <c r="AK122" i="3"/>
  <c r="AH130" i="3"/>
  <c r="AK130" i="3"/>
  <c r="AH138" i="3"/>
  <c r="AK138" i="3"/>
  <c r="AH146" i="3"/>
  <c r="AK146" i="3"/>
  <c r="AH154" i="3"/>
  <c r="AK154" i="3"/>
  <c r="AH162" i="3"/>
  <c r="AK162" i="3"/>
  <c r="AH170" i="3"/>
  <c r="AK170" i="3"/>
  <c r="AH174" i="3"/>
  <c r="AK174" i="3"/>
  <c r="AH182" i="3"/>
  <c r="AK182" i="3"/>
  <c r="AH190" i="3"/>
  <c r="AK190" i="3"/>
  <c r="AH198" i="3"/>
  <c r="AK198" i="3"/>
  <c r="AH206" i="3"/>
  <c r="AK206" i="3"/>
  <c r="AH210" i="3"/>
  <c r="AK210" i="3"/>
  <c r="AH218" i="3"/>
  <c r="AK218" i="3"/>
  <c r="AH226" i="3"/>
  <c r="AK226" i="3"/>
  <c r="AH234" i="3"/>
  <c r="AK234" i="3"/>
  <c r="AH242" i="3"/>
  <c r="AK242" i="3"/>
  <c r="AH250" i="3"/>
  <c r="AK250" i="3"/>
  <c r="AH287" i="3"/>
  <c r="AK287" i="3"/>
  <c r="AH296" i="3"/>
  <c r="AK296" i="3"/>
  <c r="AH305" i="3"/>
  <c r="AK305" i="3"/>
  <c r="AH314" i="3"/>
  <c r="AK314" i="3"/>
  <c r="AH319" i="3"/>
  <c r="AK319" i="3"/>
  <c r="AH328" i="3"/>
  <c r="AK328" i="3"/>
  <c r="AH351" i="3"/>
  <c r="AK351" i="3"/>
  <c r="AH361" i="3"/>
  <c r="AK361" i="3"/>
  <c r="AH377" i="3"/>
  <c r="AK377" i="3"/>
  <c r="AH382" i="3"/>
  <c r="AK382" i="3"/>
  <c r="AH393" i="3"/>
  <c r="AK393" i="3"/>
  <c r="AH398" i="3"/>
  <c r="AK398" i="3"/>
  <c r="AH409" i="3"/>
  <c r="AK409" i="3"/>
  <c r="AH414" i="3"/>
  <c r="AK414" i="3"/>
  <c r="AH425" i="3"/>
  <c r="AK425" i="3"/>
  <c r="AH430" i="3"/>
  <c r="AK430" i="3"/>
  <c r="AH441" i="3"/>
  <c r="AK441" i="3"/>
  <c r="AH446" i="3"/>
  <c r="AK446" i="3"/>
  <c r="AH462" i="3"/>
  <c r="AK462" i="3"/>
  <c r="AH473" i="3"/>
  <c r="AK473" i="3"/>
  <c r="AH478" i="3"/>
  <c r="AK478" i="3"/>
  <c r="AH489" i="3"/>
  <c r="AK489" i="3"/>
  <c r="AH494" i="3"/>
  <c r="AK494" i="3"/>
  <c r="AH510" i="3"/>
  <c r="AK510" i="3"/>
  <c r="AH521" i="3"/>
  <c r="AK521" i="3"/>
  <c r="AH526" i="3"/>
  <c r="AK526" i="3"/>
  <c r="AH537" i="3"/>
  <c r="AK537" i="3"/>
  <c r="AH542" i="3"/>
  <c r="AK542" i="3"/>
  <c r="AH553" i="3"/>
  <c r="AK553" i="3"/>
  <c r="AH558" i="3"/>
  <c r="AK558" i="3"/>
  <c r="AH574" i="3"/>
  <c r="AK574" i="3"/>
  <c r="AH590" i="3"/>
  <c r="AK590" i="3"/>
  <c r="AH251" i="3"/>
  <c r="AK251" i="3"/>
  <c r="AH260" i="3"/>
  <c r="AK260" i="3"/>
  <c r="AH269" i="3"/>
  <c r="AK269" i="3"/>
  <c r="AH283" i="3"/>
  <c r="AK283" i="3"/>
  <c r="AH292" i="3"/>
  <c r="AK292" i="3"/>
  <c r="AH301" i="3"/>
  <c r="AK301" i="3"/>
  <c r="AH310" i="3"/>
  <c r="AK310" i="3"/>
  <c r="AH333" i="3"/>
  <c r="AK333" i="3"/>
  <c r="AH342" i="3"/>
  <c r="AK342" i="3"/>
  <c r="AH11" i="3"/>
  <c r="AK11" i="3"/>
  <c r="AH15" i="3"/>
  <c r="AK15" i="3"/>
  <c r="AH19" i="3"/>
  <c r="AK19" i="3"/>
  <c r="AH23" i="3"/>
  <c r="AK23" i="3"/>
  <c r="AH27" i="3"/>
  <c r="AK27" i="3"/>
  <c r="AH31" i="3"/>
  <c r="AK31" i="3"/>
  <c r="AH35" i="3"/>
  <c r="AK35" i="3"/>
  <c r="AH39" i="3"/>
  <c r="AK39" i="3"/>
  <c r="AH43" i="3"/>
  <c r="AK43" i="3"/>
  <c r="AH47" i="3"/>
  <c r="AK47" i="3"/>
  <c r="AH51" i="3"/>
  <c r="AK51" i="3"/>
  <c r="AH55" i="3"/>
  <c r="AK55" i="3"/>
  <c r="AH59" i="3"/>
  <c r="AK59" i="3"/>
  <c r="AH63" i="3"/>
  <c r="AK63" i="3"/>
  <c r="AH67" i="3"/>
  <c r="AK67" i="3"/>
  <c r="AH71" i="3"/>
  <c r="AK71" i="3"/>
  <c r="AH75" i="3"/>
  <c r="AK75" i="3"/>
  <c r="AH79" i="3"/>
  <c r="AK79" i="3"/>
  <c r="AH83" i="3"/>
  <c r="AK83" i="3"/>
  <c r="AH87" i="3"/>
  <c r="AK87" i="3"/>
  <c r="AH91" i="3"/>
  <c r="AK91" i="3"/>
  <c r="AH95" i="3"/>
  <c r="AK95" i="3"/>
  <c r="AH99" i="3"/>
  <c r="AK99" i="3"/>
  <c r="AH103" i="3"/>
  <c r="AK103" i="3"/>
  <c r="AH107" i="3"/>
  <c r="AK107" i="3"/>
  <c r="AH111" i="3"/>
  <c r="AK111" i="3"/>
  <c r="AH115" i="3"/>
  <c r="AK115" i="3"/>
  <c r="AH119" i="3"/>
  <c r="AK119" i="3"/>
  <c r="AH123" i="3"/>
  <c r="AK123" i="3"/>
  <c r="AH127" i="3"/>
  <c r="AK127" i="3"/>
  <c r="AH131" i="3"/>
  <c r="AK131" i="3"/>
  <c r="AH135" i="3"/>
  <c r="AK135" i="3"/>
  <c r="AH139" i="3"/>
  <c r="AK139" i="3"/>
  <c r="AH143" i="3"/>
  <c r="AK143" i="3"/>
  <c r="AH147" i="3"/>
  <c r="AK147" i="3"/>
  <c r="AH151" i="3"/>
  <c r="AK151" i="3"/>
  <c r="AH155" i="3"/>
  <c r="AK155" i="3"/>
  <c r="AH159" i="3"/>
  <c r="AK159" i="3"/>
  <c r="AH163" i="3"/>
  <c r="AK163" i="3"/>
  <c r="AH167" i="3"/>
  <c r="AK167" i="3"/>
  <c r="AH171" i="3"/>
  <c r="AK171" i="3"/>
  <c r="AH175" i="3"/>
  <c r="AK175" i="3"/>
  <c r="AH179" i="3"/>
  <c r="AK179" i="3"/>
  <c r="AH183" i="3"/>
  <c r="AK183" i="3"/>
  <c r="AH187" i="3"/>
  <c r="AK187" i="3"/>
  <c r="AH191" i="3"/>
  <c r="AK191" i="3"/>
  <c r="AH195" i="3"/>
  <c r="AK195" i="3"/>
  <c r="AH199" i="3"/>
  <c r="AK199" i="3"/>
  <c r="AH203" i="3"/>
  <c r="AK203" i="3"/>
  <c r="AH207" i="3"/>
  <c r="AK207" i="3"/>
  <c r="AH211" i="3"/>
  <c r="AK211" i="3"/>
  <c r="AH215" i="3"/>
  <c r="AK215" i="3"/>
  <c r="AH219" i="3"/>
  <c r="AK219" i="3"/>
  <c r="AH223" i="3"/>
  <c r="AK223" i="3"/>
  <c r="AH227" i="3"/>
  <c r="AK227" i="3"/>
  <c r="AH231" i="3"/>
  <c r="AK231" i="3"/>
  <c r="AH235" i="3"/>
  <c r="AK235" i="3"/>
  <c r="AH239" i="3"/>
  <c r="AK239" i="3"/>
  <c r="AH243" i="3"/>
  <c r="AK243" i="3"/>
  <c r="AH247" i="3"/>
  <c r="AK247" i="3"/>
  <c r="AH256" i="3"/>
  <c r="AK256" i="3"/>
  <c r="AH265" i="3"/>
  <c r="AK265" i="3"/>
  <c r="AH274" i="3"/>
  <c r="AK274" i="3"/>
  <c r="AH279" i="3"/>
  <c r="AK279" i="3"/>
  <c r="AH288" i="3"/>
  <c r="AK288" i="3"/>
  <c r="AH297" i="3"/>
  <c r="AK297" i="3"/>
  <c r="AH306" i="3"/>
  <c r="AK306" i="3"/>
  <c r="AH311" i="3"/>
  <c r="AK311" i="3"/>
  <c r="AH320" i="3"/>
  <c r="AK320" i="3"/>
  <c r="AH329" i="3"/>
  <c r="AK329" i="3"/>
  <c r="AH338" i="3"/>
  <c r="AK338" i="3"/>
  <c r="AH343" i="3"/>
  <c r="AK343" i="3"/>
  <c r="AH352" i="3"/>
  <c r="AK352" i="3"/>
  <c r="AH357" i="3"/>
  <c r="AK357" i="3"/>
  <c r="AH362" i="3"/>
  <c r="AK362" i="3"/>
  <c r="AH373" i="3"/>
  <c r="AK373" i="3"/>
  <c r="AH378" i="3"/>
  <c r="AK378" i="3"/>
  <c r="AH389" i="3"/>
  <c r="AK389" i="3"/>
  <c r="AH394" i="3"/>
  <c r="AK394" i="3"/>
  <c r="AH405" i="3"/>
  <c r="AK405" i="3"/>
  <c r="AH410" i="3"/>
  <c r="AK410" i="3"/>
  <c r="AH421" i="3"/>
  <c r="AK421" i="3"/>
  <c r="AH426" i="3"/>
  <c r="AK426" i="3"/>
  <c r="AH437" i="3"/>
  <c r="AK437" i="3"/>
  <c r="AH442" i="3"/>
  <c r="AK442" i="3"/>
  <c r="AH453" i="3"/>
  <c r="AK453" i="3"/>
  <c r="AH458" i="3"/>
  <c r="AK458" i="3"/>
  <c r="AH469" i="3"/>
  <c r="AK469" i="3"/>
  <c r="AH474" i="3"/>
  <c r="AK474" i="3"/>
  <c r="AH485" i="3"/>
  <c r="AK485" i="3"/>
  <c r="AH490" i="3"/>
  <c r="AK490" i="3"/>
  <c r="AH501" i="3"/>
  <c r="AK501" i="3"/>
  <c r="AH506" i="3"/>
  <c r="AK506" i="3"/>
  <c r="AH517" i="3"/>
  <c r="AK517" i="3"/>
  <c r="AH522" i="3"/>
  <c r="AK522" i="3"/>
  <c r="AH533" i="3"/>
  <c r="AK533" i="3"/>
  <c r="AH538" i="3"/>
  <c r="AK538" i="3"/>
  <c r="AH549" i="3"/>
  <c r="AK549" i="3"/>
  <c r="AH554" i="3"/>
  <c r="AK554" i="3"/>
  <c r="AH565" i="3"/>
  <c r="AK565" i="3"/>
  <c r="AH570" i="3"/>
  <c r="AK570" i="3"/>
  <c r="AH581" i="3"/>
  <c r="AK581" i="3"/>
  <c r="AH586" i="3"/>
  <c r="AK586" i="3"/>
  <c r="AH597" i="3"/>
  <c r="AK597" i="3"/>
  <c r="AH602" i="3"/>
  <c r="AK602" i="3"/>
  <c r="AH613" i="3"/>
  <c r="AK613" i="3"/>
  <c r="AH618" i="3"/>
  <c r="AK618" i="3"/>
  <c r="AH629" i="3"/>
  <c r="AK629" i="3"/>
  <c r="AH634" i="3"/>
  <c r="AK634" i="3"/>
  <c r="AH645" i="3"/>
  <c r="AK645" i="3"/>
  <c r="AH651" i="3"/>
  <c r="AK651" i="3"/>
  <c r="AH657" i="3"/>
  <c r="AK657" i="3"/>
  <c r="AH676" i="3"/>
  <c r="AK676" i="3"/>
  <c r="AH683" i="3"/>
  <c r="AK683" i="3"/>
  <c r="AH689" i="3"/>
  <c r="AK689" i="3"/>
  <c r="AH650" i="3"/>
  <c r="AK650" i="3"/>
  <c r="AH654" i="3"/>
  <c r="AK654" i="3"/>
  <c r="AH658" i="3"/>
  <c r="AK658" i="3"/>
  <c r="AH662" i="3"/>
  <c r="AK662" i="3"/>
  <c r="AH666" i="3"/>
  <c r="AK666" i="3"/>
  <c r="AH670" i="3"/>
  <c r="AK670" i="3"/>
  <c r="AH674" i="3"/>
  <c r="AK674" i="3"/>
  <c r="AH678" i="3"/>
  <c r="AK678" i="3"/>
  <c r="AH682" i="3"/>
  <c r="AK682" i="3"/>
  <c r="AH686" i="3"/>
  <c r="AK686" i="3"/>
  <c r="AH690" i="3"/>
  <c r="AK690" i="3"/>
  <c r="AH694" i="3"/>
  <c r="AK694" i="3"/>
  <c r="AG559" i="3"/>
  <c r="AJ559" i="3"/>
  <c r="AG25" i="3"/>
  <c r="AJ25" i="3"/>
  <c r="AG632" i="3"/>
  <c r="AJ632" i="3"/>
  <c r="AG486" i="3"/>
  <c r="AJ486" i="3"/>
  <c r="AG64" i="3"/>
  <c r="AJ64" i="3"/>
  <c r="AG231" i="3"/>
  <c r="AJ231" i="3"/>
  <c r="AG494" i="3"/>
  <c r="AJ494" i="3"/>
  <c r="AG307" i="3"/>
  <c r="AJ307" i="3"/>
  <c r="AG152" i="3"/>
  <c r="AJ152" i="3"/>
  <c r="AG597" i="3"/>
  <c r="AJ597" i="3"/>
  <c r="AG208" i="3"/>
  <c r="AJ208" i="3"/>
  <c r="AG273" i="3"/>
  <c r="AJ273" i="3"/>
  <c r="AG479" i="3"/>
  <c r="AJ479" i="3"/>
  <c r="AG235" i="3"/>
  <c r="AJ235" i="3"/>
  <c r="AG61" i="3"/>
  <c r="AJ61" i="3"/>
  <c r="AG194" i="3"/>
  <c r="AJ194" i="3"/>
  <c r="AG165" i="3"/>
  <c r="AJ165" i="3"/>
  <c r="AG407" i="3"/>
  <c r="AJ407" i="3"/>
  <c r="AG630" i="3"/>
  <c r="AJ630" i="3"/>
  <c r="AG676" i="3"/>
  <c r="AJ676" i="3"/>
  <c r="AG371" i="3"/>
  <c r="AJ371" i="3"/>
  <c r="AG142" i="3"/>
  <c r="AJ142" i="3"/>
  <c r="AG581" i="3"/>
  <c r="AJ581" i="3"/>
  <c r="AG140" i="3"/>
  <c r="AJ140" i="3"/>
  <c r="AG129" i="3"/>
  <c r="AJ129" i="3"/>
  <c r="AG356" i="3"/>
  <c r="AJ356" i="3"/>
  <c r="AG536" i="3"/>
  <c r="AJ536" i="3"/>
  <c r="AG219" i="3"/>
  <c r="AJ219" i="3"/>
  <c r="AG578" i="3"/>
  <c r="AJ578" i="3"/>
  <c r="AG341" i="3"/>
  <c r="AJ341" i="3"/>
  <c r="AG646" i="3"/>
  <c r="AJ646" i="3"/>
  <c r="AG650" i="3"/>
  <c r="AJ650" i="3"/>
  <c r="AG400" i="3"/>
  <c r="AJ400" i="3"/>
  <c r="AG316" i="3"/>
  <c r="AJ316" i="3"/>
  <c r="AG76" i="3"/>
  <c r="AJ76" i="3"/>
  <c r="AG473" i="3"/>
  <c r="AJ473" i="3"/>
  <c r="AG397" i="3"/>
  <c r="AJ397" i="3"/>
  <c r="AG566" i="3"/>
  <c r="AJ566" i="3"/>
  <c r="AG201" i="3"/>
  <c r="AJ201" i="3"/>
  <c r="AG418" i="3"/>
  <c r="AJ418" i="3"/>
  <c r="AG89" i="3"/>
  <c r="AJ89" i="3"/>
  <c r="AG65" i="3"/>
  <c r="AJ65" i="3"/>
  <c r="AG524" i="3"/>
  <c r="AJ524" i="3"/>
  <c r="AG216" i="3"/>
  <c r="AJ216" i="3"/>
  <c r="AG339" i="3"/>
  <c r="AJ339" i="3"/>
  <c r="AG497" i="3"/>
  <c r="AJ497" i="3"/>
  <c r="AG163" i="3"/>
  <c r="AJ163" i="3"/>
  <c r="AG177" i="3"/>
  <c r="AJ177" i="3"/>
  <c r="AG104" i="3"/>
  <c r="AJ104" i="3"/>
  <c r="AG308" i="3"/>
  <c r="AJ308" i="3"/>
  <c r="AG410" i="3"/>
  <c r="AJ410" i="3"/>
  <c r="AG456" i="3"/>
  <c r="AJ456" i="3"/>
  <c r="AG299" i="3"/>
  <c r="AJ299" i="3"/>
  <c r="AG425" i="3"/>
  <c r="AJ425" i="3"/>
  <c r="AG652" i="3"/>
  <c r="AJ652" i="3"/>
  <c r="AG380" i="3"/>
  <c r="AJ380" i="3"/>
  <c r="AG606" i="3"/>
  <c r="AJ606" i="3"/>
  <c r="AG415" i="3"/>
  <c r="AJ415" i="3"/>
  <c r="AG342" i="3"/>
  <c r="AJ342" i="3"/>
  <c r="AG449" i="3"/>
  <c r="AJ449" i="3"/>
  <c r="AG527" i="3"/>
  <c r="AJ527" i="3"/>
  <c r="AG33" i="3"/>
  <c r="AJ33" i="3"/>
  <c r="AG292" i="3"/>
  <c r="AJ292" i="3"/>
  <c r="AG643" i="3"/>
  <c r="AJ643" i="3"/>
  <c r="AG193" i="3"/>
  <c r="AJ193" i="3"/>
  <c r="AG641" i="3"/>
  <c r="AJ641" i="3"/>
  <c r="AG413" i="3"/>
  <c r="AJ413" i="3"/>
  <c r="AG110" i="3"/>
  <c r="AJ110" i="3"/>
  <c r="AG200" i="3"/>
  <c r="AJ200" i="3"/>
  <c r="AG13" i="3"/>
  <c r="AJ13" i="3"/>
  <c r="AG642" i="3"/>
  <c r="AJ642" i="3"/>
  <c r="AG520" i="3"/>
  <c r="AJ520" i="3"/>
  <c r="AG134" i="3"/>
  <c r="AJ134" i="3"/>
  <c r="AG535" i="3"/>
  <c r="AJ535" i="3"/>
  <c r="AG687" i="3"/>
  <c r="AJ687" i="3"/>
  <c r="AG320" i="3"/>
  <c r="AJ320" i="3"/>
  <c r="AG402" i="3"/>
  <c r="AJ402" i="3"/>
  <c r="AG622" i="3"/>
  <c r="AJ622" i="3"/>
  <c r="AG463" i="3"/>
  <c r="AJ463" i="3"/>
  <c r="AG472" i="3"/>
  <c r="AJ472" i="3"/>
  <c r="AG113" i="3"/>
  <c r="AJ113" i="3"/>
  <c r="AG442" i="3"/>
  <c r="AJ442" i="3"/>
  <c r="AG670" i="3"/>
  <c r="AJ670" i="3"/>
  <c r="AG154" i="3"/>
  <c r="AJ154" i="3"/>
  <c r="AG128" i="3"/>
  <c r="AJ128" i="3"/>
  <c r="AG106" i="3"/>
  <c r="AJ106" i="3"/>
  <c r="AG605" i="3"/>
  <c r="AJ605" i="3"/>
  <c r="AG541" i="3"/>
  <c r="AJ541" i="3"/>
  <c r="AG499" i="3"/>
  <c r="AJ499" i="3"/>
  <c r="AG532" i="3"/>
  <c r="AJ532" i="3"/>
  <c r="AG190" i="3"/>
  <c r="AJ190" i="3"/>
  <c r="AG543" i="3"/>
  <c r="AJ543" i="3"/>
  <c r="AG388" i="3"/>
  <c r="AJ388" i="3"/>
  <c r="AG423" i="3"/>
  <c r="AJ423" i="3"/>
  <c r="AG155" i="3"/>
  <c r="AJ155" i="3"/>
  <c r="AG674" i="3"/>
  <c r="AJ674" i="3"/>
  <c r="AG387" i="3"/>
  <c r="AJ387" i="3"/>
  <c r="AG172" i="3"/>
  <c r="AJ172" i="3"/>
  <c r="AG167" i="3"/>
  <c r="AJ167" i="3"/>
  <c r="AG404" i="3"/>
  <c r="AJ404" i="3"/>
  <c r="AG38" i="3"/>
  <c r="AJ38" i="3"/>
  <c r="AG608" i="3"/>
  <c r="AJ608" i="3"/>
  <c r="AG395" i="3"/>
  <c r="AJ395" i="3"/>
  <c r="AG369" i="3"/>
  <c r="AJ369" i="3"/>
  <c r="AG45" i="3"/>
  <c r="AJ45" i="3"/>
  <c r="AG189" i="3"/>
  <c r="AJ189" i="3"/>
  <c r="AG118" i="3"/>
  <c r="AJ118" i="3"/>
  <c r="AG70" i="3"/>
  <c r="AJ70" i="3"/>
  <c r="AG614" i="3"/>
  <c r="AJ614" i="3"/>
  <c r="AG593" i="3"/>
  <c r="AJ593" i="3"/>
  <c r="AG603" i="3"/>
  <c r="AJ603" i="3"/>
  <c r="AG487" i="3"/>
  <c r="AJ487" i="3"/>
  <c r="AG175" i="3"/>
  <c r="AJ175" i="3"/>
  <c r="AG132" i="3"/>
  <c r="AJ132" i="3"/>
  <c r="AG173" i="3"/>
  <c r="AJ173" i="3"/>
  <c r="AG137" i="3"/>
  <c r="AJ137" i="3"/>
  <c r="AG265" i="3"/>
  <c r="AJ265" i="3"/>
  <c r="AG668" i="3"/>
  <c r="AJ668" i="3"/>
  <c r="AG516" i="3"/>
  <c r="AJ516" i="3"/>
  <c r="AG617" i="3"/>
  <c r="AJ617" i="3"/>
  <c r="AG681" i="3"/>
  <c r="AJ681" i="3"/>
  <c r="AG469" i="3"/>
  <c r="AJ469" i="3"/>
  <c r="AG610" i="3"/>
  <c r="AJ610" i="3"/>
  <c r="AG421" i="3"/>
  <c r="AJ421" i="3"/>
  <c r="AG346" i="3"/>
  <c r="AJ346" i="3"/>
  <c r="AG411" i="3"/>
  <c r="AJ411" i="3"/>
  <c r="AG297" i="3"/>
  <c r="AJ297" i="3"/>
  <c r="AG446" i="3"/>
  <c r="AJ446" i="3"/>
  <c r="AG79" i="3"/>
  <c r="AJ79" i="3"/>
  <c r="AG338" i="3"/>
  <c r="AJ338" i="3"/>
  <c r="AG424" i="3"/>
  <c r="AJ424" i="3"/>
  <c r="AG260" i="3"/>
  <c r="AJ260" i="3"/>
  <c r="AG239" i="3"/>
  <c r="AJ239" i="3"/>
  <c r="AG85" i="3"/>
  <c r="AJ85" i="3"/>
  <c r="AG126" i="3"/>
  <c r="AJ126" i="3"/>
  <c r="AG533" i="3"/>
  <c r="AJ533" i="3"/>
  <c r="AG361" i="3"/>
  <c r="AJ361" i="3"/>
  <c r="AG248" i="3"/>
  <c r="AJ248" i="3"/>
  <c r="AG179" i="3"/>
  <c r="AJ179" i="3"/>
  <c r="AG673" i="3"/>
  <c r="AJ673" i="3"/>
  <c r="AG138" i="3"/>
  <c r="AJ138" i="3"/>
  <c r="AG318" i="3"/>
  <c r="AJ318" i="3"/>
  <c r="AG275" i="3"/>
  <c r="AJ275" i="3"/>
  <c r="AG71" i="3"/>
  <c r="AJ71" i="3"/>
  <c r="AG176" i="3"/>
  <c r="AJ176" i="3"/>
  <c r="AG574" i="3"/>
  <c r="AJ574" i="3"/>
  <c r="AG611" i="3"/>
  <c r="AJ611" i="3"/>
  <c r="AG295" i="3"/>
  <c r="AJ295" i="3"/>
  <c r="AG87" i="3"/>
  <c r="AJ87" i="3"/>
  <c r="AG112" i="3"/>
  <c r="AJ112" i="3"/>
  <c r="AG29" i="3"/>
  <c r="AJ29" i="3"/>
  <c r="AG284" i="3"/>
  <c r="AJ284" i="3"/>
  <c r="AG336" i="3"/>
  <c r="AJ336" i="3"/>
  <c r="AG417" i="3"/>
  <c r="AJ417" i="3"/>
  <c r="AG621" i="3"/>
  <c r="AJ621" i="3"/>
  <c r="AG296" i="3"/>
  <c r="AJ296" i="3"/>
  <c r="AG58" i="3"/>
  <c r="AJ58" i="3"/>
  <c r="AG30" i="3"/>
  <c r="AJ30" i="3"/>
  <c r="AG560" i="3"/>
  <c r="AJ560" i="3"/>
  <c r="AG577" i="3"/>
  <c r="AJ577" i="3"/>
  <c r="AG422" i="3"/>
  <c r="AJ422" i="3"/>
  <c r="AG98" i="3"/>
  <c r="AJ98" i="3"/>
  <c r="AG162" i="3"/>
  <c r="AJ162" i="3"/>
  <c r="AG584" i="3"/>
  <c r="AJ584" i="3"/>
  <c r="AG357" i="3"/>
  <c r="AJ357" i="3"/>
  <c r="AG512" i="3"/>
  <c r="AJ512" i="3"/>
  <c r="AG67" i="3"/>
  <c r="AJ67" i="3"/>
  <c r="AG644" i="3"/>
  <c r="AJ644" i="3"/>
  <c r="AG592" i="3"/>
  <c r="AJ592" i="3"/>
  <c r="AG434" i="3"/>
  <c r="AJ434" i="3"/>
  <c r="AG548" i="3"/>
  <c r="AJ548" i="3"/>
  <c r="AG539" i="3"/>
  <c r="AJ539" i="3"/>
  <c r="AG80" i="3"/>
  <c r="AJ80" i="3"/>
  <c r="AG365" i="3"/>
  <c r="AJ365" i="3"/>
  <c r="AG34" i="3"/>
  <c r="AJ34" i="3"/>
  <c r="AG242" i="3"/>
  <c r="AJ242" i="3"/>
  <c r="AG305" i="3"/>
  <c r="AJ305" i="3"/>
  <c r="AG236" i="3"/>
  <c r="AJ236" i="3"/>
  <c r="AG450" i="3"/>
  <c r="AJ450" i="3"/>
  <c r="AG490" i="3"/>
  <c r="AJ490" i="3"/>
  <c r="AG127" i="3"/>
  <c r="AJ127" i="3"/>
  <c r="AG553" i="3"/>
  <c r="AJ553" i="3"/>
  <c r="AG461" i="3"/>
  <c r="AJ461" i="3"/>
  <c r="AG168" i="3"/>
  <c r="AJ168" i="3"/>
  <c r="AG391" i="3"/>
  <c r="AJ391" i="3"/>
  <c r="AG228" i="3"/>
  <c r="AJ228" i="3"/>
  <c r="AG303" i="3"/>
  <c r="AJ303" i="3"/>
  <c r="AG164" i="3"/>
  <c r="AJ164" i="3"/>
  <c r="AG191" i="3"/>
  <c r="AJ191" i="3"/>
  <c r="AG151" i="3"/>
  <c r="AJ151" i="3"/>
  <c r="AG143" i="3"/>
  <c r="AJ143" i="3"/>
  <c r="AG511" i="3"/>
  <c r="AJ511" i="3"/>
  <c r="AG197" i="3"/>
  <c r="AJ197" i="3"/>
  <c r="AG523" i="3"/>
  <c r="AJ523" i="3"/>
  <c r="AG640" i="3"/>
  <c r="AJ640" i="3"/>
  <c r="AG50" i="3"/>
  <c r="AJ50" i="3"/>
  <c r="AG115" i="3"/>
  <c r="AJ115" i="3"/>
  <c r="AG91" i="3"/>
  <c r="AJ91" i="3"/>
  <c r="AG223" i="3"/>
  <c r="AJ223" i="3"/>
  <c r="AG565" i="3"/>
  <c r="AJ565" i="3"/>
  <c r="AG131" i="3"/>
  <c r="AJ131" i="3"/>
  <c r="AG88" i="3"/>
  <c r="AJ88" i="3"/>
  <c r="AG48" i="3"/>
  <c r="AJ48" i="3"/>
  <c r="AG21" i="3"/>
  <c r="AJ21" i="3"/>
  <c r="AG675" i="3"/>
  <c r="AJ675" i="3"/>
  <c r="AG20" i="3"/>
  <c r="AJ20" i="3"/>
  <c r="AG315" i="3"/>
  <c r="AJ315" i="3"/>
  <c r="AG618" i="3"/>
  <c r="AJ618" i="3"/>
  <c r="AG392" i="3"/>
  <c r="AJ392" i="3"/>
  <c r="AG550" i="3"/>
  <c r="AJ550" i="3"/>
  <c r="AG35" i="3"/>
  <c r="AJ35" i="3"/>
  <c r="AG582" i="3"/>
  <c r="AJ582" i="3"/>
  <c r="AG492" i="3"/>
  <c r="AJ492" i="3"/>
  <c r="AG39" i="3"/>
  <c r="AJ39" i="3"/>
  <c r="AG653" i="3"/>
  <c r="AJ653" i="3"/>
  <c r="AG530" i="3"/>
  <c r="AJ530" i="3"/>
  <c r="AG103" i="3"/>
  <c r="AJ103" i="3"/>
  <c r="AG637" i="3"/>
  <c r="AJ637" i="3"/>
  <c r="AG18" i="3"/>
  <c r="AJ18" i="3"/>
  <c r="AG184" i="3"/>
  <c r="AJ184" i="3"/>
  <c r="AG481" i="3"/>
  <c r="AJ481" i="3"/>
  <c r="AG585" i="3"/>
  <c r="AJ585" i="3"/>
  <c r="AG455" i="3"/>
  <c r="AJ455" i="3"/>
  <c r="AG116" i="3"/>
  <c r="AJ116" i="3"/>
  <c r="AG267" i="3"/>
  <c r="AJ267" i="3"/>
  <c r="AG498" i="3"/>
  <c r="AJ498" i="3"/>
  <c r="AG41" i="3"/>
  <c r="AJ41" i="3"/>
  <c r="AG222" i="3"/>
  <c r="AJ222" i="3"/>
  <c r="AG300" i="3"/>
  <c r="AJ300" i="3"/>
  <c r="AG447" i="3"/>
  <c r="AJ447" i="3"/>
  <c r="AG37" i="3"/>
  <c r="AJ37" i="3"/>
  <c r="AG302" i="3"/>
  <c r="AJ302" i="3"/>
  <c r="AG604" i="3"/>
  <c r="AJ604" i="3"/>
  <c r="AG656" i="3"/>
  <c r="AJ656" i="3"/>
  <c r="AG289" i="3"/>
  <c r="AJ289" i="3"/>
  <c r="AG233" i="3"/>
  <c r="AJ233" i="3"/>
  <c r="AG301" i="3"/>
  <c r="AJ301" i="3"/>
  <c r="AG93" i="3"/>
  <c r="AJ93" i="3"/>
  <c r="AG108" i="3"/>
  <c r="AJ108" i="3"/>
  <c r="AG428" i="3"/>
  <c r="AJ428" i="3"/>
  <c r="AG180" i="3"/>
  <c r="AJ180" i="3"/>
  <c r="AG598" i="3"/>
  <c r="AJ598" i="3"/>
  <c r="AG283" i="3"/>
  <c r="AJ283" i="3"/>
  <c r="AG188" i="3"/>
  <c r="AJ188" i="3"/>
  <c r="AG278" i="3"/>
  <c r="AJ278" i="3"/>
  <c r="AG647" i="3"/>
  <c r="AJ647" i="3"/>
  <c r="AG237" i="3"/>
  <c r="AJ237" i="3"/>
  <c r="AG679" i="3"/>
  <c r="AJ679" i="3"/>
  <c r="AG141" i="3"/>
  <c r="AJ141" i="3"/>
  <c r="AG465" i="3"/>
  <c r="AJ465" i="3"/>
  <c r="AG192" i="3"/>
  <c r="AJ192" i="3"/>
  <c r="AG269" i="3"/>
  <c r="AJ269" i="3"/>
  <c r="AG595" i="3"/>
  <c r="AJ595" i="3"/>
  <c r="AG554" i="3"/>
  <c r="AJ554" i="3"/>
  <c r="AG619" i="3"/>
  <c r="AJ619" i="3"/>
  <c r="AG627" i="3"/>
  <c r="AJ627" i="3"/>
  <c r="AG575" i="3"/>
  <c r="AJ575" i="3"/>
  <c r="AG589" i="3"/>
  <c r="AJ589" i="3"/>
  <c r="AG488" i="3"/>
  <c r="AJ488" i="3"/>
  <c r="AG181" i="3"/>
  <c r="AJ181" i="3"/>
  <c r="AG690" i="3"/>
  <c r="AJ690" i="3"/>
  <c r="AG594" i="3"/>
  <c r="AJ594" i="3"/>
  <c r="AG688" i="3"/>
  <c r="AJ688" i="3"/>
  <c r="AG537" i="3"/>
  <c r="AJ537" i="3"/>
  <c r="AG344" i="3"/>
  <c r="AJ344" i="3"/>
  <c r="AG304" i="3"/>
  <c r="AJ304" i="3"/>
  <c r="AG476" i="3"/>
  <c r="AJ476" i="3"/>
  <c r="AG166" i="3"/>
  <c r="AJ166" i="3"/>
  <c r="AG545" i="3"/>
  <c r="AJ545" i="3"/>
  <c r="AG328" i="3"/>
  <c r="AJ328" i="3"/>
  <c r="AG420" i="3"/>
  <c r="AJ420" i="3"/>
  <c r="AG383" i="3"/>
  <c r="AJ383" i="3"/>
  <c r="AG205" i="3"/>
  <c r="AJ205" i="3"/>
  <c r="AG623" i="3"/>
  <c r="AJ623" i="3"/>
  <c r="AG441" i="3"/>
  <c r="AJ441" i="3"/>
  <c r="AG101" i="3"/>
  <c r="AJ101" i="3"/>
  <c r="AG207" i="3"/>
  <c r="AJ207" i="3"/>
  <c r="AG484" i="3"/>
  <c r="AJ484" i="3"/>
  <c r="AG249" i="3"/>
  <c r="AJ249" i="3"/>
  <c r="AG636" i="3"/>
  <c r="AJ636" i="3"/>
  <c r="AG257" i="3"/>
  <c r="AJ257" i="3"/>
  <c r="AG158" i="3"/>
  <c r="AJ158" i="3"/>
  <c r="AG482" i="3"/>
  <c r="AJ482" i="3"/>
  <c r="AG40" i="3"/>
  <c r="AJ40" i="3"/>
  <c r="AG243" i="3"/>
  <c r="AJ243" i="3"/>
  <c r="AG468" i="3"/>
  <c r="AJ468" i="3"/>
  <c r="AG522" i="3"/>
  <c r="AJ522" i="3"/>
  <c r="AG220" i="3"/>
  <c r="AJ220" i="3"/>
  <c r="AG153" i="3"/>
  <c r="AJ153" i="3"/>
  <c r="AG349" i="3"/>
  <c r="AJ349" i="3"/>
  <c r="AG454" i="3"/>
  <c r="AJ454" i="3"/>
  <c r="AG69" i="3"/>
  <c r="AJ69" i="3"/>
  <c r="AG694" i="3"/>
  <c r="AJ694" i="3"/>
  <c r="AG662" i="3"/>
  <c r="AJ662" i="3"/>
  <c r="AG348" i="3"/>
  <c r="AJ348" i="3"/>
  <c r="AG280" i="3"/>
  <c r="AJ280" i="3"/>
  <c r="AG427" i="3"/>
  <c r="AJ427" i="3"/>
  <c r="AG202" i="3"/>
  <c r="AJ202" i="3"/>
  <c r="AG678" i="3"/>
  <c r="AJ678" i="3"/>
  <c r="AG628" i="3"/>
  <c r="AJ628" i="3"/>
  <c r="AG182" i="3"/>
  <c r="AJ182" i="3"/>
  <c r="AG562" i="3"/>
  <c r="AJ562" i="3"/>
  <c r="AG46" i="3"/>
  <c r="AJ46" i="3"/>
  <c r="AG408" i="3"/>
  <c r="AJ408" i="3"/>
  <c r="AG613" i="3"/>
  <c r="AJ613" i="3"/>
  <c r="AG508" i="3"/>
  <c r="AJ508" i="3"/>
  <c r="AG633" i="3"/>
  <c r="AJ633" i="3"/>
  <c r="AG625" i="3"/>
  <c r="AJ625" i="3"/>
  <c r="AG355" i="3"/>
  <c r="AJ355" i="3"/>
  <c r="AG384" i="3"/>
  <c r="AJ384" i="3"/>
  <c r="AG36" i="3"/>
  <c r="AJ36" i="3"/>
  <c r="AG19" i="3"/>
  <c r="AJ19" i="3"/>
  <c r="AG323" i="3"/>
  <c r="AJ323" i="3"/>
  <c r="AG259" i="3"/>
  <c r="AJ259" i="3"/>
  <c r="AG458" i="3"/>
  <c r="AJ458" i="3"/>
  <c r="AG217" i="3"/>
  <c r="AJ217" i="3"/>
  <c r="AG601" i="3"/>
  <c r="AJ601" i="3"/>
  <c r="AG27" i="3"/>
  <c r="AJ27" i="3"/>
  <c r="AG253" i="3"/>
  <c r="AJ253" i="3"/>
  <c r="AG629" i="3"/>
  <c r="AJ629" i="3"/>
  <c r="AG396" i="3"/>
  <c r="AJ396" i="3"/>
  <c r="AG107" i="3"/>
  <c r="AJ107" i="3"/>
  <c r="AG443" i="3"/>
  <c r="AJ443" i="3"/>
  <c r="AG599" i="3"/>
  <c r="AJ599" i="3"/>
  <c r="AG579" i="3"/>
  <c r="AJ579" i="3"/>
  <c r="AG156" i="3"/>
  <c r="AJ156" i="3"/>
  <c r="AG655" i="3"/>
  <c r="AJ655" i="3"/>
  <c r="AG438" i="3"/>
  <c r="AJ438" i="3"/>
  <c r="AG150" i="3"/>
  <c r="AJ150" i="3"/>
  <c r="AG309" i="3"/>
  <c r="AJ309" i="3"/>
  <c r="AG563" i="3"/>
  <c r="AJ563" i="3"/>
  <c r="AG170" i="3"/>
  <c r="AJ170" i="3"/>
  <c r="AG274" i="3"/>
  <c r="AJ274" i="3"/>
  <c r="AG549" i="3"/>
  <c r="AJ549" i="3"/>
  <c r="AG377" i="3"/>
  <c r="AJ377" i="3"/>
  <c r="AG475" i="3"/>
  <c r="AJ475" i="3"/>
  <c r="AG90" i="3"/>
  <c r="AJ90" i="3"/>
  <c r="AG686" i="3"/>
  <c r="AJ686" i="3"/>
  <c r="AG351" i="3"/>
  <c r="AJ351" i="3"/>
  <c r="AG54" i="3"/>
  <c r="AJ54" i="3"/>
  <c r="AG293" i="3"/>
  <c r="AJ293" i="3"/>
  <c r="AG506" i="3"/>
  <c r="AJ506" i="3"/>
  <c r="AG390" i="3"/>
  <c r="AJ390" i="3"/>
  <c r="AG372" i="3"/>
  <c r="AJ372" i="3"/>
  <c r="AG55" i="3"/>
  <c r="AJ55" i="3"/>
  <c r="AG692" i="3"/>
  <c r="AJ692" i="3"/>
  <c r="AG667" i="3"/>
  <c r="AJ667" i="3"/>
  <c r="AG22" i="3"/>
  <c r="AJ22" i="3"/>
  <c r="AG666" i="3"/>
  <c r="AJ666" i="3"/>
  <c r="AG17" i="3"/>
  <c r="AJ17" i="3"/>
  <c r="AG319" i="3"/>
  <c r="AJ319" i="3"/>
  <c r="AG406" i="3"/>
  <c r="AJ406" i="3"/>
  <c r="AG53" i="3"/>
  <c r="AJ53" i="3"/>
  <c r="AG496" i="3"/>
  <c r="AJ496" i="3"/>
  <c r="AG285" i="3"/>
  <c r="AJ285" i="3"/>
  <c r="AG515" i="3"/>
  <c r="AJ515" i="3"/>
  <c r="AG178" i="3"/>
  <c r="AJ178" i="3"/>
  <c r="AG240" i="3"/>
  <c r="AJ240" i="3"/>
  <c r="AG96" i="3"/>
  <c r="AJ96" i="3"/>
  <c r="AG254" i="3"/>
  <c r="AJ254" i="3"/>
  <c r="AG81" i="3"/>
  <c r="AJ81" i="3"/>
  <c r="AG607" i="3"/>
  <c r="AJ607" i="3"/>
  <c r="AG544" i="3"/>
  <c r="AJ544" i="3"/>
  <c r="AG261" i="3"/>
  <c r="AJ261" i="3"/>
  <c r="AG276" i="3"/>
  <c r="AJ276" i="3"/>
  <c r="AG663" i="3"/>
  <c r="AJ663" i="3"/>
  <c r="AG451" i="3"/>
  <c r="AJ451" i="3"/>
  <c r="AG624" i="3"/>
  <c r="AJ624" i="3"/>
  <c r="AG232" i="3"/>
  <c r="AJ232" i="3"/>
  <c r="AG99" i="3"/>
  <c r="AJ99" i="3"/>
  <c r="AG171" i="3"/>
  <c r="AJ171" i="3"/>
  <c r="AG238" i="3"/>
  <c r="AJ238" i="3"/>
  <c r="AG60" i="3"/>
  <c r="AJ60" i="3"/>
  <c r="AG100" i="3"/>
  <c r="AJ100" i="3"/>
  <c r="AG256" i="3"/>
  <c r="AJ256" i="3"/>
  <c r="AG576" i="3"/>
  <c r="AJ576" i="3"/>
  <c r="AG382" i="3"/>
  <c r="AJ382" i="3"/>
  <c r="AG290" i="3"/>
  <c r="AJ290" i="3"/>
  <c r="AG394" i="3"/>
  <c r="AJ394" i="3"/>
  <c r="AG480" i="3"/>
  <c r="AJ480" i="3"/>
  <c r="AG436" i="3"/>
  <c r="AJ436" i="3"/>
  <c r="AG345" i="3"/>
  <c r="AJ345" i="3"/>
  <c r="AG368" i="3"/>
  <c r="AJ368" i="3"/>
  <c r="AG489" i="3"/>
  <c r="AJ489" i="3"/>
  <c r="AG124" i="3"/>
  <c r="AJ124" i="3"/>
  <c r="AG669" i="3"/>
  <c r="AJ669" i="3"/>
  <c r="AG185" i="3"/>
  <c r="AJ185" i="3"/>
  <c r="AG66" i="3"/>
  <c r="AJ66" i="3"/>
  <c r="AG334" i="3"/>
  <c r="AJ334" i="3"/>
  <c r="AG255" i="3"/>
  <c r="AJ255" i="3"/>
  <c r="AG683" i="3"/>
  <c r="AJ683" i="3"/>
  <c r="AG337" i="3"/>
  <c r="AJ337" i="3"/>
  <c r="AG664" i="3"/>
  <c r="AJ664" i="3"/>
  <c r="AG509" i="3"/>
  <c r="AJ509" i="3"/>
  <c r="AG263" i="3"/>
  <c r="AJ263" i="3"/>
  <c r="AG277" i="3"/>
  <c r="AJ277" i="3"/>
  <c r="AG120" i="3"/>
  <c r="AJ120" i="3"/>
  <c r="AG414" i="3"/>
  <c r="AJ414" i="3"/>
  <c r="AG57" i="3"/>
  <c r="AJ57" i="3"/>
  <c r="AG660" i="3"/>
  <c r="AJ660" i="3"/>
  <c r="AG521" i="3"/>
  <c r="AJ521" i="3"/>
  <c r="AG78" i="3"/>
  <c r="AJ78" i="3"/>
  <c r="AG433" i="3"/>
  <c r="AJ433" i="3"/>
  <c r="AG557" i="3"/>
  <c r="AJ557" i="3"/>
  <c r="AG82" i="3"/>
  <c r="AJ82" i="3"/>
  <c r="AG514" i="3"/>
  <c r="AJ514" i="3"/>
  <c r="AG203" i="3"/>
  <c r="AJ203" i="3"/>
  <c r="AG432" i="3"/>
  <c r="AJ432" i="3"/>
  <c r="AG225" i="3"/>
  <c r="AJ225" i="3"/>
  <c r="AG493" i="3"/>
  <c r="AJ493" i="3"/>
  <c r="AG385" i="3"/>
  <c r="AJ385" i="3"/>
  <c r="AG250" i="3"/>
  <c r="AJ250" i="3"/>
  <c r="AG376" i="3"/>
  <c r="AJ376" i="3"/>
  <c r="AG528" i="3"/>
  <c r="AJ528" i="3"/>
  <c r="AG657" i="3"/>
  <c r="AJ657" i="3"/>
  <c r="AG204" i="3"/>
  <c r="AJ204" i="3"/>
  <c r="AG567" i="3"/>
  <c r="AJ567" i="3"/>
  <c r="AG478" i="3"/>
  <c r="AJ478" i="3"/>
  <c r="AG211" i="3"/>
  <c r="AJ211" i="3"/>
  <c r="AG56" i="3"/>
  <c r="AJ56" i="3"/>
  <c r="AG324" i="3"/>
  <c r="AJ324" i="3"/>
  <c r="AG685" i="3"/>
  <c r="AJ685" i="3"/>
  <c r="AG531" i="3"/>
  <c r="AJ531" i="3"/>
  <c r="AG459" i="3"/>
  <c r="AJ459" i="3"/>
  <c r="AG526" i="3"/>
  <c r="AJ526" i="3"/>
  <c r="AG379" i="3"/>
  <c r="AJ379" i="3"/>
  <c r="AG148" i="3"/>
  <c r="AJ148" i="3"/>
  <c r="AG281" i="3"/>
  <c r="AJ281" i="3"/>
  <c r="AG121" i="3"/>
  <c r="AJ121" i="3"/>
  <c r="AG311" i="3"/>
  <c r="AJ311" i="3"/>
  <c r="AG26" i="3"/>
  <c r="AJ26" i="3"/>
  <c r="AG525" i="3"/>
  <c r="AJ525" i="3"/>
  <c r="AG246" i="3"/>
  <c r="AJ246" i="3"/>
  <c r="AG75" i="3"/>
  <c r="AJ75" i="3"/>
  <c r="AG654" i="3"/>
  <c r="AJ654" i="3"/>
  <c r="AG483" i="3"/>
  <c r="AJ483" i="3"/>
  <c r="AG500" i="3"/>
  <c r="AJ500" i="3"/>
  <c r="AG609" i="3"/>
  <c r="AJ609" i="3"/>
  <c r="AG52" i="3"/>
  <c r="AJ52" i="3"/>
  <c r="AG362" i="3"/>
  <c r="AJ362" i="3"/>
  <c r="AG684" i="3"/>
  <c r="AJ684" i="3"/>
  <c r="AG136" i="3"/>
  <c r="AJ136" i="3"/>
  <c r="AG119" i="3"/>
  <c r="AJ119" i="3"/>
  <c r="AG314" i="3"/>
  <c r="AJ314" i="3"/>
  <c r="AG331" i="3"/>
  <c r="AJ331" i="3"/>
  <c r="AG122" i="3"/>
  <c r="AJ122" i="3"/>
  <c r="AG373" i="3"/>
  <c r="AJ373" i="3"/>
  <c r="AG620" i="3"/>
  <c r="AJ620" i="3"/>
  <c r="AG117" i="3"/>
  <c r="AJ117" i="3"/>
  <c r="AG77" i="3"/>
  <c r="AJ77" i="3"/>
  <c r="AG321" i="3"/>
  <c r="AJ321" i="3"/>
  <c r="AG374" i="3"/>
  <c r="AJ374" i="3"/>
  <c r="AG401" i="3"/>
  <c r="AJ401" i="3"/>
  <c r="AG353" i="3"/>
  <c r="AJ353" i="3"/>
  <c r="AG568" i="3"/>
  <c r="AJ568" i="3"/>
  <c r="AG146" i="3"/>
  <c r="AJ146" i="3"/>
  <c r="AG460" i="3"/>
  <c r="AJ460" i="3"/>
  <c r="AG635" i="3"/>
  <c r="AJ635" i="3"/>
  <c r="AG672" i="3"/>
  <c r="AJ672" i="3"/>
  <c r="AG546" i="3"/>
  <c r="AJ546" i="3"/>
  <c r="AG573" i="3"/>
  <c r="AJ573" i="3"/>
  <c r="AG186" i="3"/>
  <c r="AJ186" i="3"/>
  <c r="AG491" i="3"/>
  <c r="AJ491" i="3"/>
  <c r="AG23" i="3"/>
  <c r="AJ23" i="3"/>
  <c r="AG470" i="3"/>
  <c r="AJ470" i="3"/>
  <c r="AG313" i="3"/>
  <c r="AJ313" i="3"/>
  <c r="AG271" i="3"/>
  <c r="AJ271" i="3"/>
  <c r="AG329" i="3"/>
  <c r="AJ329" i="3"/>
  <c r="AG689" i="3"/>
  <c r="AJ689" i="3"/>
  <c r="AG580" i="3"/>
  <c r="AJ580" i="3"/>
  <c r="AG333" i="3"/>
  <c r="AJ333" i="3"/>
  <c r="AG452" i="3"/>
  <c r="AJ452" i="3"/>
  <c r="AG359" i="3"/>
  <c r="AJ359" i="3"/>
  <c r="AG375" i="3"/>
  <c r="AJ375" i="3"/>
  <c r="AG224" i="3"/>
  <c r="AJ224" i="3"/>
  <c r="AG570" i="3"/>
  <c r="AJ570" i="3"/>
  <c r="AG294" i="3"/>
  <c r="AJ294" i="3"/>
  <c r="AG631" i="3"/>
  <c r="AJ631" i="3"/>
  <c r="AG286" i="3"/>
  <c r="AJ286" i="3"/>
  <c r="AG448" i="3"/>
  <c r="AJ448" i="3"/>
  <c r="AG251" i="3"/>
  <c r="AJ251" i="3"/>
  <c r="AG68" i="3"/>
  <c r="AJ68" i="3"/>
  <c r="AG556" i="3"/>
  <c r="AJ556" i="3"/>
  <c r="AG195" i="3"/>
  <c r="AJ195" i="3"/>
  <c r="AG343" i="3"/>
  <c r="AJ343" i="3"/>
  <c r="AG291" i="3"/>
  <c r="AJ291" i="3"/>
  <c r="AG612" i="3"/>
  <c r="AJ612" i="3"/>
  <c r="AG288" i="3"/>
  <c r="AJ288" i="3"/>
  <c r="AG317" i="3"/>
  <c r="AJ317" i="3"/>
  <c r="AG466" i="3"/>
  <c r="AJ466" i="3"/>
  <c r="AG287" i="3"/>
  <c r="AJ287" i="3"/>
  <c r="AG84" i="3"/>
  <c r="AJ84" i="3"/>
  <c r="AG227" i="3"/>
  <c r="AJ227" i="3"/>
  <c r="AG583" i="3"/>
  <c r="AJ583" i="3"/>
  <c r="AG495" i="3"/>
  <c r="AJ495" i="3"/>
  <c r="AG586" i="3"/>
  <c r="AJ586" i="3"/>
  <c r="AG616" i="3"/>
  <c r="AJ616" i="3"/>
  <c r="AG677" i="3"/>
  <c r="AJ677" i="3"/>
  <c r="AG626" i="3"/>
  <c r="AJ626" i="3"/>
  <c r="AG561" i="3"/>
  <c r="AJ561" i="3"/>
  <c r="AG542" i="3"/>
  <c r="AJ542" i="3"/>
  <c r="AG517" i="3"/>
  <c r="AJ517" i="3"/>
  <c r="AG310" i="3"/>
  <c r="AJ310" i="3"/>
  <c r="AG125" i="3"/>
  <c r="AJ125" i="3"/>
  <c r="AG602" i="3"/>
  <c r="AJ602" i="3"/>
  <c r="AG412" i="3"/>
  <c r="AJ412" i="3"/>
  <c r="AG266" i="3"/>
  <c r="AJ266" i="3"/>
  <c r="AG32" i="3"/>
  <c r="AJ32" i="3"/>
  <c r="AG587" i="3"/>
  <c r="AJ587" i="3"/>
  <c r="AG507" i="3"/>
  <c r="AJ507" i="3"/>
  <c r="AG306" i="3"/>
  <c r="AJ306" i="3"/>
  <c r="AG590" i="3"/>
  <c r="AJ590" i="3"/>
  <c r="AG405" i="3"/>
  <c r="AJ405" i="3"/>
  <c r="AG43" i="3"/>
  <c r="AJ43" i="3"/>
  <c r="AG335" i="3"/>
  <c r="AJ335" i="3"/>
  <c r="AG326" i="3"/>
  <c r="AJ326" i="3"/>
  <c r="AG547" i="3"/>
  <c r="AJ547" i="3"/>
  <c r="AG218" i="3"/>
  <c r="AJ218" i="3"/>
  <c r="AG358" i="3"/>
  <c r="AJ358" i="3"/>
  <c r="AG651" i="3"/>
  <c r="AJ651" i="3"/>
  <c r="AG649" i="3"/>
  <c r="AJ649" i="3"/>
  <c r="AG83" i="3"/>
  <c r="AJ83" i="3"/>
  <c r="AG634" i="3"/>
  <c r="AJ634" i="3"/>
  <c r="AG671" i="3"/>
  <c r="AJ671" i="3"/>
  <c r="AG28" i="3"/>
  <c r="AJ28" i="3"/>
  <c r="AG440" i="3"/>
  <c r="AJ440" i="3"/>
  <c r="AG279" i="3"/>
  <c r="AJ279" i="3"/>
  <c r="AG419" i="3"/>
  <c r="AJ419" i="3"/>
  <c r="AG97" i="3"/>
  <c r="AJ97" i="3"/>
  <c r="AG551" i="3"/>
  <c r="AJ551" i="3"/>
  <c r="AG196" i="3"/>
  <c r="AJ196" i="3"/>
  <c r="AG130" i="3"/>
  <c r="AJ130" i="3"/>
  <c r="AG429" i="3"/>
  <c r="AJ429" i="3"/>
  <c r="AG230" i="3"/>
  <c r="AJ230" i="3"/>
  <c r="AG474" i="3"/>
  <c r="AJ474" i="3"/>
  <c r="AG462" i="3"/>
  <c r="AJ462" i="3"/>
  <c r="AG504" i="3"/>
  <c r="AJ504" i="3"/>
  <c r="AG226" i="3"/>
  <c r="AJ226" i="3"/>
  <c r="AG552" i="3"/>
  <c r="AJ552" i="3"/>
  <c r="AG363" i="3"/>
  <c r="AJ363" i="3"/>
  <c r="AG245" i="3"/>
  <c r="AJ245" i="3"/>
  <c r="AG215" i="3"/>
  <c r="AJ215" i="3"/>
  <c r="AG330" i="3"/>
  <c r="AJ330" i="3"/>
  <c r="AG464" i="3"/>
  <c r="AJ464" i="3"/>
  <c r="AG437" i="3"/>
  <c r="AJ437" i="3"/>
  <c r="AG572" i="3"/>
  <c r="AJ572" i="3"/>
  <c r="AG161" i="3"/>
  <c r="AJ161" i="3"/>
  <c r="AG502" i="3"/>
  <c r="AJ502" i="3"/>
  <c r="AG322" i="3"/>
  <c r="AJ322" i="3"/>
  <c r="AG42" i="3"/>
  <c r="AJ42" i="3"/>
  <c r="AG518" i="3"/>
  <c r="AJ518" i="3"/>
  <c r="AG513" i="3"/>
  <c r="AJ513" i="3"/>
  <c r="AG430" i="3"/>
  <c r="AJ430" i="3"/>
  <c r="AG352" i="3"/>
  <c r="AJ352" i="3"/>
  <c r="AG615" i="3"/>
  <c r="AJ615" i="3"/>
  <c r="AG354" i="3"/>
  <c r="AJ354" i="3"/>
  <c r="AG510" i="3"/>
  <c r="AJ510" i="3"/>
  <c r="AG139" i="3"/>
  <c r="AJ139" i="3"/>
  <c r="AG198" i="3"/>
  <c r="AJ198" i="3"/>
  <c r="AG393" i="3"/>
  <c r="AJ393" i="3"/>
  <c r="AG270" i="3"/>
  <c r="AJ270" i="3"/>
  <c r="AG183" i="3"/>
  <c r="AJ183" i="3"/>
  <c r="AG381" i="3"/>
  <c r="AJ381" i="3"/>
  <c r="AG600" i="3"/>
  <c r="AJ600" i="3"/>
  <c r="AG693" i="3"/>
  <c r="AJ693" i="3"/>
  <c r="AG569" i="3"/>
  <c r="AJ569" i="3"/>
  <c r="AG212" i="3"/>
  <c r="AJ212" i="3"/>
  <c r="AG538" i="3"/>
  <c r="AJ538" i="3"/>
  <c r="AG453" i="3"/>
  <c r="AJ453" i="3"/>
  <c r="AG691" i="3"/>
  <c r="AJ691" i="3"/>
  <c r="AG571" i="3"/>
  <c r="AJ571" i="3"/>
  <c r="AG31" i="3"/>
  <c r="AJ31" i="3"/>
  <c r="AG49" i="3"/>
  <c r="AJ49" i="3"/>
  <c r="AG364" i="3"/>
  <c r="AJ364" i="3"/>
  <c r="AG435" i="3"/>
  <c r="AJ435" i="3"/>
  <c r="AG426" i="3"/>
  <c r="AJ426" i="3"/>
  <c r="AG596" i="3"/>
  <c r="AJ596" i="3"/>
  <c r="AG114" i="3"/>
  <c r="AJ114" i="3"/>
  <c r="AG399" i="3"/>
  <c r="AJ399" i="3"/>
  <c r="AG665" i="3"/>
  <c r="AJ665" i="3"/>
  <c r="AG327" i="3"/>
  <c r="AJ327" i="3"/>
  <c r="AG467" i="3"/>
  <c r="AJ467" i="3"/>
  <c r="AG658" i="3"/>
  <c r="AJ658" i="3"/>
  <c r="AG477" i="3"/>
  <c r="AJ477" i="3"/>
  <c r="AG264" i="3"/>
  <c r="AJ264" i="3"/>
  <c r="AG62" i="3"/>
  <c r="AJ62" i="3"/>
  <c r="AG370" i="3"/>
  <c r="AJ370" i="3"/>
  <c r="AG234" i="3"/>
  <c r="AJ234" i="3"/>
  <c r="AG123" i="3"/>
  <c r="AJ123" i="3"/>
  <c r="AG555" i="3"/>
  <c r="AJ555" i="3"/>
  <c r="AG332" i="3"/>
  <c r="AJ332" i="3"/>
  <c r="AG133" i="3"/>
  <c r="AJ133" i="3"/>
  <c r="AG59" i="3"/>
  <c r="AJ59" i="3"/>
  <c r="AG645" i="3"/>
  <c r="AJ645" i="3"/>
  <c r="AG111" i="3"/>
  <c r="AJ111" i="3"/>
  <c r="AG102" i="3"/>
  <c r="AJ102" i="3"/>
  <c r="AG92" i="3"/>
  <c r="AJ92" i="3"/>
  <c r="AG94" i="3"/>
  <c r="AJ94" i="3"/>
  <c r="AG258" i="3"/>
  <c r="AJ258" i="3"/>
  <c r="AG109" i="3"/>
  <c r="AJ109" i="3"/>
  <c r="AG591" i="3"/>
  <c r="AJ591" i="3"/>
  <c r="AG558" i="3"/>
  <c r="AJ558" i="3"/>
  <c r="AG72" i="3"/>
  <c r="AJ72" i="3"/>
  <c r="AG661" i="3"/>
  <c r="AJ661" i="3"/>
  <c r="AG160" i="3"/>
  <c r="AJ160" i="3"/>
  <c r="AG206" i="3"/>
  <c r="AJ206" i="3"/>
  <c r="AG439" i="3"/>
  <c r="AJ439" i="3"/>
  <c r="AG282" i="3"/>
  <c r="AJ282" i="3"/>
  <c r="AG135" i="3"/>
  <c r="AJ135" i="3"/>
  <c r="AG445" i="3"/>
  <c r="AJ445" i="3"/>
  <c r="AG485" i="3"/>
  <c r="AJ485" i="3"/>
  <c r="AG680" i="3"/>
  <c r="AJ680" i="3"/>
  <c r="AG638" i="3"/>
  <c r="AJ638" i="3"/>
  <c r="AG386" i="3"/>
  <c r="AJ386" i="3"/>
  <c r="AG312" i="3"/>
  <c r="AJ312" i="3"/>
  <c r="AG325" i="3"/>
  <c r="AJ325" i="3"/>
  <c r="AG268" i="3"/>
  <c r="AJ268" i="3"/>
  <c r="AG367" i="3"/>
  <c r="AJ367" i="3"/>
  <c r="AG51" i="3"/>
  <c r="AJ51" i="3"/>
  <c r="AG648" i="3"/>
  <c r="AJ648" i="3"/>
  <c r="AG147" i="3"/>
  <c r="AJ147" i="3"/>
  <c r="AG74" i="3"/>
  <c r="AJ74" i="3"/>
  <c r="AG398" i="3"/>
  <c r="AJ398" i="3"/>
  <c r="AG157" i="3"/>
  <c r="AJ157" i="3"/>
  <c r="AG403" i="3"/>
  <c r="AJ403" i="3"/>
  <c r="AG169" i="3"/>
  <c r="AJ169" i="3"/>
  <c r="AG534" i="3"/>
  <c r="AJ534" i="3"/>
  <c r="AG86" i="3"/>
  <c r="AJ86" i="3"/>
  <c r="AG350" i="3"/>
  <c r="AJ350" i="3"/>
  <c r="AG209" i="3"/>
  <c r="AJ209" i="3"/>
  <c r="AG63" i="3"/>
  <c r="AJ63" i="3"/>
  <c r="AG298" i="3"/>
  <c r="AJ298" i="3"/>
  <c r="AG639" i="3"/>
  <c r="AJ639" i="3"/>
  <c r="AG659" i="3"/>
  <c r="AJ659" i="3"/>
  <c r="AG529" i="3"/>
  <c r="AJ529" i="3"/>
  <c r="AG409" i="3"/>
  <c r="AJ409" i="3"/>
  <c r="AG229" i="3"/>
  <c r="AJ229" i="3"/>
  <c r="AG471" i="3"/>
  <c r="AJ471" i="3"/>
  <c r="AG564" i="3"/>
  <c r="AJ564" i="3"/>
  <c r="AG214" i="3"/>
  <c r="AJ214" i="3"/>
  <c r="AG444" i="3"/>
  <c r="AJ444" i="3"/>
  <c r="AG144" i="3"/>
  <c r="AJ144" i="3"/>
  <c r="AG159" i="3"/>
  <c r="AJ159" i="3"/>
  <c r="AG501" i="3"/>
  <c r="AJ501" i="3"/>
  <c r="AG431" i="3"/>
  <c r="AJ431" i="3"/>
  <c r="AG457" i="3"/>
  <c r="AJ457" i="3"/>
  <c r="AG95" i="3"/>
  <c r="AJ95" i="3"/>
  <c r="AG503" i="3"/>
  <c r="AJ503" i="3"/>
  <c r="AG505" i="3"/>
  <c r="AJ505" i="3"/>
  <c r="AG221" i="3"/>
  <c r="AJ221" i="3"/>
  <c r="AG174" i="3"/>
  <c r="AJ174" i="3"/>
  <c r="AG105" i="3"/>
  <c r="AJ105" i="3"/>
  <c r="AG210" i="3"/>
  <c r="AJ210" i="3"/>
  <c r="AG199" i="3"/>
  <c r="AJ199" i="3"/>
  <c r="AG588" i="3"/>
  <c r="AJ588" i="3"/>
  <c r="AG540" i="3"/>
  <c r="AJ540" i="3"/>
  <c r="AG682" i="3"/>
  <c r="AJ682" i="3"/>
  <c r="AG340" i="3"/>
  <c r="AJ340" i="3"/>
  <c r="AG244" i="3"/>
  <c r="AJ244" i="3"/>
  <c r="AG44" i="3"/>
  <c r="AJ44" i="3"/>
  <c r="AG416" i="3"/>
  <c r="AJ416" i="3"/>
  <c r="AG389" i="3"/>
  <c r="AJ389" i="3"/>
  <c r="AG187" i="3"/>
  <c r="AJ187" i="3"/>
  <c r="AG247" i="3"/>
  <c r="AJ247" i="3"/>
  <c r="AG149" i="3"/>
  <c r="AJ149" i="3"/>
  <c r="AG366" i="3"/>
  <c r="AJ366" i="3"/>
  <c r="AG378" i="3"/>
  <c r="AJ378" i="3"/>
  <c r="AG262" i="3"/>
  <c r="AJ262" i="3"/>
  <c r="AG347" i="3"/>
  <c r="AJ347" i="3"/>
  <c r="AG252" i="3"/>
  <c r="AJ252" i="3"/>
  <c r="AG47" i="3"/>
  <c r="AJ47" i="3"/>
  <c r="AG519" i="3"/>
  <c r="AJ519" i="3"/>
  <c r="AG145" i="3"/>
  <c r="AJ145" i="3"/>
  <c r="AG24" i="3"/>
  <c r="AJ24" i="3"/>
  <c r="AG73" i="3"/>
  <c r="AJ73" i="3"/>
  <c r="AG241" i="3"/>
  <c r="AJ241" i="3"/>
  <c r="AG360" i="3"/>
  <c r="AJ360" i="3"/>
  <c r="AG213" i="3"/>
  <c r="AJ213" i="3"/>
  <c r="AG272" i="3"/>
  <c r="AJ272" i="3"/>
  <c r="AH9" i="3"/>
  <c r="AH8" i="3"/>
  <c r="AH6" i="3"/>
  <c r="AH5" i="3"/>
  <c r="AH4" i="3"/>
  <c r="AH3" i="3"/>
  <c r="AG6" i="3"/>
  <c r="AK3" i="3"/>
  <c r="AK6" i="3"/>
  <c r="AK8" i="3"/>
  <c r="AK9" i="3"/>
  <c r="AK4" i="3"/>
  <c r="AK5" i="3"/>
  <c r="AJ6" i="3"/>
  <c r="AG4" i="3"/>
  <c r="AJ4" i="3"/>
  <c r="AG3" i="3"/>
  <c r="AJ3" i="3"/>
  <c r="AG5" i="3"/>
  <c r="AJ5" i="3"/>
  <c r="AH7" i="3"/>
  <c r="AK7" i="3"/>
  <c r="AK1" i="3"/>
  <c r="AO75" i="3"/>
  <c r="AO67" i="3"/>
  <c r="AO90" i="3"/>
  <c r="AO82" i="3"/>
  <c r="AO78" i="3"/>
  <c r="AO85" i="3"/>
  <c r="AO93" i="3"/>
  <c r="AO94" i="3"/>
  <c r="AO70" i="3"/>
  <c r="AO83" i="3"/>
  <c r="AO86" i="3"/>
  <c r="AO81" i="3"/>
  <c r="AO89" i="3"/>
  <c r="AO64" i="3"/>
  <c r="AO71" i="3"/>
  <c r="AO66" i="3"/>
  <c r="AO74" i="3"/>
  <c r="AO91" i="3"/>
  <c r="AO79" i="3"/>
  <c r="AO72" i="3"/>
  <c r="AO76" i="3"/>
  <c r="AO87" i="3"/>
  <c r="AO68" i="3"/>
  <c r="AO80" i="3"/>
  <c r="AO63" i="3"/>
  <c r="AO92" i="3"/>
  <c r="AO95" i="3"/>
  <c r="AO84" i="3"/>
  <c r="AO88" i="3"/>
  <c r="AO65" i="3"/>
  <c r="AO77" i="3"/>
  <c r="AO73" i="3"/>
  <c r="AO69" i="3"/>
  <c r="AO96" i="3"/>
  <c r="AG9" i="3"/>
  <c r="AJ9" i="3"/>
  <c r="AG7" i="3"/>
  <c r="AJ7" i="3"/>
  <c r="AG8" i="3"/>
  <c r="AJ8" i="3"/>
  <c r="AG15" i="3"/>
  <c r="AJ15" i="3"/>
  <c r="AG10" i="3"/>
  <c r="AJ10" i="3"/>
  <c r="AG16" i="3"/>
  <c r="AJ16" i="3"/>
  <c r="AG11" i="3"/>
  <c r="AJ11" i="3"/>
  <c r="AG14" i="3"/>
  <c r="AJ14" i="3"/>
  <c r="AG12" i="3"/>
  <c r="AJ12" i="3"/>
</calcChain>
</file>

<file path=xl/sharedStrings.xml><?xml version="1.0" encoding="utf-8"?>
<sst xmlns="http://schemas.openxmlformats.org/spreadsheetml/2006/main" count="1990" uniqueCount="144">
  <si>
    <t>index</t>
  </si>
  <si>
    <t>base Curve</t>
  </si>
  <si>
    <t>reference Date</t>
  </si>
  <si>
    <t>is Simple</t>
  </si>
  <si>
    <t>a</t>
  </si>
  <si>
    <t>c</t>
  </si>
  <si>
    <t>d</t>
  </si>
  <si>
    <t>b</t>
  </si>
  <si>
    <t>Tenor</t>
  </si>
  <si>
    <t>6M</t>
  </si>
  <si>
    <t>EURON</t>
  </si>
  <si>
    <t>Tenor Basis</t>
  </si>
  <si>
    <t>Quote</t>
  </si>
  <si>
    <t>Rate Helpers</t>
  </si>
  <si>
    <t>0D</t>
  </si>
  <si>
    <t>1Y</t>
  </si>
  <si>
    <t>Modified Following</t>
  </si>
  <si>
    <t>Annual</t>
  </si>
  <si>
    <t>30/360 (Bond Basis)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</si>
  <si>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</si>
  <si>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</si>
  <si>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</si>
  <si>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</si>
  <si>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</si>
  <si>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</si>
  <si>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</si>
  <si>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</si>
  <si>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</si>
  <si>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</si>
  <si>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</si>
  <si>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</si>
  <si>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</si>
  <si>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</si>
  <si>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</si>
  <si>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</si>
  <si>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</si>
  <si>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</si>
  <si>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</si>
  <si>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</si>
  <si>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</si>
  <si>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</si>
  <si>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</si>
  <si>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</si>
  <si>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</si>
  <si>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</si>
  <si>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</si>
  <si>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</si>
  <si>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</si>
  <si>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</si>
  <si>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</si>
  <si>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</si>
  <si>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</si>
  <si>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</si>
  <si>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</si>
  <si>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</si>
  <si>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Selection</t>
  </si>
  <si>
    <t>Priority</t>
  </si>
  <si>
    <t>Min Dist</t>
  </si>
  <si>
    <t>Actual/360</t>
  </si>
  <si>
    <t>BDC</t>
  </si>
  <si>
    <t>DC</t>
  </si>
  <si>
    <t>Idex/Spread</t>
  </si>
  <si>
    <t>QuoteName</t>
  </si>
  <si>
    <t>EarliestDate</t>
  </si>
  <si>
    <t>LatestDate</t>
  </si>
  <si>
    <t>Rate</t>
  </si>
  <si>
    <t>End Criteria</t>
  </si>
  <si>
    <t>Constraint</t>
  </si>
  <si>
    <t>Method</t>
  </si>
  <si>
    <t>Calibration</t>
  </si>
  <si>
    <t>RH</t>
  </si>
  <si>
    <t>Wheigths</t>
  </si>
  <si>
    <t>end date</t>
  </si>
  <si>
    <t>start date</t>
  </si>
  <si>
    <t>1M</t>
  </si>
  <si>
    <t>Basis</t>
  </si>
  <si>
    <t>Fwd rate (from Cont)</t>
  </si>
  <si>
    <t>fwd rate (from simple)</t>
  </si>
  <si>
    <t xml:space="preserve">Fwd Rate </t>
  </si>
  <si>
    <t>a guess</t>
  </si>
  <si>
    <t>b guess</t>
  </si>
  <si>
    <t>c guess</t>
  </si>
  <si>
    <t>d guess</t>
  </si>
  <si>
    <t>3M</t>
  </si>
  <si>
    <t>diff</t>
  </si>
  <si>
    <t>k</t>
  </si>
  <si>
    <t>FUT</t>
  </si>
  <si>
    <t>IMM</t>
  </si>
  <si>
    <t>currency</t>
  </si>
  <si>
    <t>ibor type</t>
  </si>
  <si>
    <t>calendar</t>
  </si>
  <si>
    <t>EUR</t>
  </si>
  <si>
    <t>ibor</t>
  </si>
  <si>
    <t>TARGET</t>
  </si>
  <si>
    <t>General Settings</t>
  </si>
  <si>
    <t>trigger</t>
  </si>
  <si>
    <t>permanent</t>
  </si>
  <si>
    <t>obj overwrite</t>
  </si>
  <si>
    <t>n IMM future</t>
  </si>
  <si>
    <t>depos selection</t>
  </si>
  <si>
    <t>n Serial future</t>
  </si>
  <si>
    <t>AllDepos</t>
  </si>
  <si>
    <t>Synth Depo Analysis</t>
  </si>
  <si>
    <t>1D</t>
  </si>
  <si>
    <t>1W</t>
  </si>
  <si>
    <t>2W</t>
  </si>
  <si>
    <t>3W</t>
  </si>
  <si>
    <t>2M</t>
  </si>
  <si>
    <t>4M</t>
  </si>
  <si>
    <t>5M</t>
  </si>
  <si>
    <t>Synth Depo</t>
  </si>
  <si>
    <t>Calibrated</t>
  </si>
  <si>
    <t>error</t>
  </si>
  <si>
    <t>polynomial basis</t>
  </si>
  <si>
    <t>c0</t>
  </si>
  <si>
    <t>c1</t>
  </si>
  <si>
    <t>c2</t>
  </si>
  <si>
    <t>c3</t>
  </si>
  <si>
    <t>c4</t>
  </si>
  <si>
    <t>c0 guess</t>
  </si>
  <si>
    <t>c1 guess</t>
  </si>
  <si>
    <t>c2 guess</t>
  </si>
  <si>
    <t>c3 guess</t>
  </si>
  <si>
    <t>c4 guess</t>
  </si>
  <si>
    <t>fix</t>
  </si>
  <si>
    <t>include</t>
  </si>
  <si>
    <t>polynomial selection</t>
  </si>
  <si>
    <t>years included</t>
  </si>
  <si>
    <t>Polynomial</t>
  </si>
  <si>
    <t>9M</t>
  </si>
  <si>
    <t>Earliest Date</t>
  </si>
  <si>
    <t>Pillar Date</t>
  </si>
  <si>
    <t>Instruments Used</t>
  </si>
  <si>
    <t>DayCounter</t>
  </si>
  <si>
    <t>Business Day Convention</t>
  </si>
  <si>
    <t>Freq</t>
  </si>
  <si>
    <t>Fwd Start</t>
  </si>
  <si>
    <t>Index</t>
  </si>
  <si>
    <t>Spread</t>
  </si>
  <si>
    <t>Base Curve</t>
  </si>
  <si>
    <t>Evaluation Date</t>
  </si>
  <si>
    <t>Settlement Date</t>
  </si>
  <si>
    <t>Tenor Basis Calibration</t>
  </si>
  <si>
    <t>Use Wheigths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</si>
</sst>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d\,\ dd\-mmm\-yyyy"/>
    <numFmt numFmtId="165" formatCode="0.0000%"/>
    <numFmt numFmtId="166" formatCode="dd\-mmm\-yy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0"/>
      <name val="Arial"/>
      <family val="2"/>
    </font>
    <font>
      <sz val="8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theme="8" tint="0.5999938962981048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8" tint="0.59999389629810485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2">
    <xf numFmtId="0" fontId="0" fillId="0" borderId="0"/>
    <xf numFmtId="0" fontId="2" fillId="0" borderId="0"/>
  </cellStyleXfs>
  <cellXfs count="93">
    <xf numFmtId="0" fontId="0" fillId="0" borderId="0" xfId="0"/>
    <xf numFmtId="0" fontId="1" fillId="2" borderId="0" xfId="0" applyFont="1" applyFill="1"/>
    <xf numFmtId="0" fontId="3" fillId="6" borderId="2" xfId="1" applyNumberFormat="1" applyFont="1" applyFill="1" applyBorder="1" applyAlignment="1">
      <alignment horizontal="left"/>
    </xf>
    <xf numFmtId="0" fontId="3" fillId="3" borderId="2" xfId="1" applyFont="1" applyFill="1" applyBorder="1" applyAlignment="1">
      <alignment horizontal="center" vertical="center" wrapText="1"/>
    </xf>
    <xf numFmtId="165" fontId="3" fillId="6" borderId="2" xfId="1" applyNumberFormat="1" applyFont="1" applyFill="1" applyBorder="1" applyAlignment="1"/>
    <xf numFmtId="0" fontId="3" fillId="6" borderId="2" xfId="1" applyFont="1" applyFill="1" applyBorder="1" applyAlignment="1"/>
    <xf numFmtId="0" fontId="3" fillId="6" borderId="2" xfId="1" applyNumberFormat="1" applyFont="1" applyFill="1" applyBorder="1" applyAlignment="1"/>
    <xf numFmtId="0" fontId="3" fillId="6" borderId="3" xfId="1" applyNumberFormat="1" applyFont="1" applyFill="1" applyBorder="1" applyAlignment="1">
      <alignment horizontal="left"/>
    </xf>
    <xf numFmtId="0" fontId="3" fillId="6" borderId="4" xfId="1" applyNumberFormat="1" applyFont="1" applyFill="1" applyBorder="1" applyAlignment="1">
      <alignment horizontal="left"/>
    </xf>
    <xf numFmtId="165" fontId="3" fillId="6" borderId="3" xfId="1" applyNumberFormat="1" applyFont="1" applyFill="1" applyBorder="1" applyAlignment="1"/>
    <xf numFmtId="0" fontId="3" fillId="6" borderId="3" xfId="1" applyFont="1" applyFill="1" applyBorder="1" applyAlignment="1"/>
    <xf numFmtId="0" fontId="3" fillId="6" borderId="3" xfId="1" applyNumberFormat="1" applyFont="1" applyFill="1" applyBorder="1" applyAlignment="1"/>
    <xf numFmtId="165" fontId="3" fillId="6" borderId="4" xfId="1" applyNumberFormat="1" applyFont="1" applyFill="1" applyBorder="1" applyAlignment="1"/>
    <xf numFmtId="0" fontId="3" fillId="6" borderId="4" xfId="1" applyFont="1" applyFill="1" applyBorder="1" applyAlignment="1"/>
    <xf numFmtId="0" fontId="3" fillId="6" borderId="4" xfId="1" applyNumberFormat="1" applyFont="1" applyFill="1" applyBorder="1" applyAlignment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3" fillId="7" borderId="2" xfId="1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1" fillId="9" borderId="2" xfId="0" applyFont="1" applyFill="1" applyBorder="1"/>
    <xf numFmtId="164" fontId="1" fillId="9" borderId="2" xfId="0" applyNumberFormat="1" applyFont="1" applyFill="1" applyBorder="1"/>
    <xf numFmtId="0" fontId="1" fillId="9" borderId="3" xfId="0" applyFont="1" applyFill="1" applyBorder="1"/>
    <xf numFmtId="164" fontId="1" fillId="9" borderId="3" xfId="0" applyNumberFormat="1" applyFont="1" applyFill="1" applyBorder="1"/>
    <xf numFmtId="0" fontId="1" fillId="9" borderId="4" xfId="0" applyFont="1" applyFill="1" applyBorder="1"/>
    <xf numFmtId="164" fontId="1" fillId="9" borderId="4" xfId="0" applyNumberFormat="1" applyFont="1" applyFill="1" applyBorder="1"/>
    <xf numFmtId="165" fontId="1" fillId="9" borderId="2" xfId="0" applyNumberFormat="1" applyFont="1" applyFill="1" applyBorder="1"/>
    <xf numFmtId="165" fontId="1" fillId="9" borderId="3" xfId="0" applyNumberFormat="1" applyFont="1" applyFill="1" applyBorder="1"/>
    <xf numFmtId="165" fontId="1" fillId="9" borderId="4" xfId="0" applyNumberFormat="1" applyFont="1" applyFill="1" applyBorder="1"/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9" borderId="3" xfId="0" applyNumberFormat="1" applyFont="1" applyFill="1" applyBorder="1"/>
    <xf numFmtId="0" fontId="1" fillId="9" borderId="4" xfId="0" applyNumberFormat="1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2" xfId="0" applyFont="1" applyFill="1" applyBorder="1"/>
    <xf numFmtId="164" fontId="1" fillId="4" borderId="2" xfId="0" applyNumberFormat="1" applyFont="1" applyFill="1" applyBorder="1"/>
    <xf numFmtId="0" fontId="1" fillId="4" borderId="3" xfId="0" applyFont="1" applyFill="1" applyBorder="1"/>
    <xf numFmtId="164" fontId="1" fillId="4" borderId="3" xfId="0" applyNumberFormat="1" applyFont="1" applyFill="1" applyBorder="1"/>
    <xf numFmtId="0" fontId="1" fillId="4" borderId="4" xfId="0" applyFont="1" applyFill="1" applyBorder="1"/>
    <xf numFmtId="164" fontId="1" fillId="4" borderId="4" xfId="0" applyNumberFormat="1" applyFont="1" applyFill="1" applyBorder="1"/>
    <xf numFmtId="165" fontId="1" fillId="4" borderId="2" xfId="0" applyNumberFormat="1" applyFont="1" applyFill="1" applyBorder="1"/>
    <xf numFmtId="165" fontId="1" fillId="4" borderId="3" xfId="0" applyNumberFormat="1" applyFont="1" applyFill="1" applyBorder="1"/>
    <xf numFmtId="165" fontId="1" fillId="4" borderId="4" xfId="0" applyNumberFormat="1" applyFont="1" applyFill="1" applyBorder="1"/>
    <xf numFmtId="2" fontId="1" fillId="4" borderId="2" xfId="0" applyNumberFormat="1" applyFont="1" applyFill="1" applyBorder="1"/>
    <xf numFmtId="2" fontId="1" fillId="4" borderId="3" xfId="0" applyNumberFormat="1" applyFont="1" applyFill="1" applyBorder="1"/>
    <xf numFmtId="2" fontId="1" fillId="4" borderId="4" xfId="0" applyNumberFormat="1" applyFont="1" applyFill="1" applyBorder="1"/>
    <xf numFmtId="0" fontId="1" fillId="9" borderId="1" xfId="0" applyFont="1" applyFill="1" applyBorder="1"/>
    <xf numFmtId="0" fontId="1" fillId="9" borderId="8" xfId="0" applyFont="1" applyFill="1" applyBorder="1"/>
    <xf numFmtId="0" fontId="1" fillId="9" borderId="9" xfId="0" applyFont="1" applyFill="1" applyBorder="1"/>
    <xf numFmtId="0" fontId="1" fillId="9" borderId="10" xfId="0" applyFont="1" applyFill="1" applyBorder="1"/>
    <xf numFmtId="0" fontId="1" fillId="9" borderId="11" xfId="0" applyFont="1" applyFill="1" applyBorder="1"/>
    <xf numFmtId="0" fontId="1" fillId="9" borderId="12" xfId="0" applyFont="1" applyFill="1" applyBorder="1"/>
    <xf numFmtId="0" fontId="1" fillId="9" borderId="13" xfId="0" applyFont="1" applyFill="1" applyBorder="1"/>
    <xf numFmtId="0" fontId="1" fillId="9" borderId="14" xfId="0" applyFont="1" applyFill="1" applyBorder="1"/>
    <xf numFmtId="0" fontId="1" fillId="9" borderId="15" xfId="0" applyFont="1" applyFill="1" applyBorder="1"/>
    <xf numFmtId="0" fontId="1" fillId="3" borderId="5" xfId="0" applyFont="1" applyFill="1" applyBorder="1" applyAlignment="1">
      <alignment horizontal="centerContinuous" vertical="center"/>
    </xf>
    <xf numFmtId="0" fontId="1" fillId="3" borderId="6" xfId="0" applyFont="1" applyFill="1" applyBorder="1" applyAlignment="1">
      <alignment horizontal="centerContinuous" vertical="center"/>
    </xf>
    <xf numFmtId="0" fontId="1" fillId="3" borderId="7" xfId="0" applyFont="1" applyFill="1" applyBorder="1" applyAlignment="1">
      <alignment horizontal="centerContinuous" vertical="center"/>
    </xf>
    <xf numFmtId="0" fontId="1" fillId="9" borderId="1" xfId="0" applyFont="1" applyFill="1" applyBorder="1" applyAlignment="1">
      <alignment horizontal="center"/>
    </xf>
    <xf numFmtId="22" fontId="1" fillId="5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/>
    <xf numFmtId="165" fontId="1" fillId="2" borderId="0" xfId="0" applyNumberFormat="1" applyFont="1" applyFill="1"/>
    <xf numFmtId="166" fontId="1" fillId="9" borderId="2" xfId="0" applyNumberFormat="1" applyFont="1" applyFill="1" applyBorder="1"/>
    <xf numFmtId="166" fontId="1" fillId="9" borderId="3" xfId="0" applyNumberFormat="1" applyFont="1" applyFill="1" applyBorder="1"/>
    <xf numFmtId="166" fontId="1" fillId="9" borderId="4" xfId="0" applyNumberFormat="1" applyFont="1" applyFill="1" applyBorder="1"/>
    <xf numFmtId="0" fontId="3" fillId="10" borderId="2" xfId="1" applyNumberFormat="1" applyFont="1" applyFill="1" applyBorder="1" applyAlignment="1">
      <alignment horizontal="left"/>
    </xf>
    <xf numFmtId="0" fontId="3" fillId="10" borderId="3" xfId="1" applyNumberFormat="1" applyFont="1" applyFill="1" applyBorder="1" applyAlignment="1">
      <alignment horizontal="left"/>
    </xf>
    <xf numFmtId="0" fontId="3" fillId="10" borderId="4" xfId="1" applyNumberFormat="1" applyFont="1" applyFill="1" applyBorder="1" applyAlignment="1">
      <alignment horizontal="left"/>
    </xf>
    <xf numFmtId="0" fontId="3" fillId="6" borderId="16" xfId="1" applyNumberFormat="1" applyFont="1" applyFill="1" applyBorder="1" applyAlignment="1">
      <alignment horizontal="left"/>
    </xf>
    <xf numFmtId="0" fontId="3" fillId="10" borderId="16" xfId="1" applyNumberFormat="1" applyFont="1" applyFill="1" applyBorder="1" applyAlignment="1">
      <alignment horizontal="left"/>
    </xf>
    <xf numFmtId="0" fontId="1" fillId="8" borderId="16" xfId="0" applyFont="1" applyFill="1" applyBorder="1"/>
    <xf numFmtId="0" fontId="1" fillId="9" borderId="16" xfId="0" applyFont="1" applyFill="1" applyBorder="1" applyAlignment="1">
      <alignment horizontal="center" vertical="center"/>
    </xf>
    <xf numFmtId="0" fontId="3" fillId="6" borderId="17" xfId="1" applyNumberFormat="1" applyFont="1" applyFill="1" applyBorder="1" applyAlignment="1">
      <alignment horizontal="left"/>
    </xf>
    <xf numFmtId="0" fontId="3" fillId="10" borderId="17" xfId="1" applyNumberFormat="1" applyFont="1" applyFill="1" applyBorder="1" applyAlignment="1">
      <alignment horizontal="left"/>
    </xf>
    <xf numFmtId="0" fontId="1" fillId="8" borderId="17" xfId="0" applyFont="1" applyFill="1" applyBorder="1"/>
    <xf numFmtId="0" fontId="1" fillId="9" borderId="17" xfId="0" applyFont="1" applyFill="1" applyBorder="1" applyAlignment="1">
      <alignment horizontal="center" vertical="center"/>
    </xf>
    <xf numFmtId="164" fontId="1" fillId="9" borderId="1" xfId="0" applyNumberFormat="1" applyFont="1" applyFill="1" applyBorder="1" applyAlignment="1">
      <alignment horizontal="center"/>
    </xf>
    <xf numFmtId="165" fontId="1" fillId="8" borderId="1" xfId="0" applyNumberFormat="1" applyFont="1" applyFill="1" applyBorder="1" applyAlignment="1">
      <alignment vertical="center" wrapText="1"/>
    </xf>
    <xf numFmtId="165" fontId="1" fillId="11" borderId="1" xfId="0" applyNumberFormat="1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Continuous" vertical="center" wrapText="1"/>
    </xf>
    <xf numFmtId="0" fontId="1" fillId="3" borderId="7" xfId="0" applyFont="1" applyFill="1" applyBorder="1" applyAlignment="1">
      <alignment horizontal="centerContinuous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Eur3M!$AD$3:$AD$694</c:f>
              <c:numCache>
                <c:formatCode>ddd\,\ dd\-mmm\-yyyy</c:formatCode>
                <c:ptCount val="692"/>
                <c:pt idx="0">
                  <c:v>42279</c:v>
                </c:pt>
                <c:pt idx="1">
                  <c:v>42310</c:v>
                </c:pt>
                <c:pt idx="2">
                  <c:v>42340</c:v>
                </c:pt>
                <c:pt idx="3">
                  <c:v>42373</c:v>
                </c:pt>
                <c:pt idx="4">
                  <c:v>42404</c:v>
                </c:pt>
                <c:pt idx="5">
                  <c:v>42433</c:v>
                </c:pt>
                <c:pt idx="6">
                  <c:v>42464</c:v>
                </c:pt>
                <c:pt idx="7">
                  <c:v>42494</c:v>
                </c:pt>
                <c:pt idx="8">
                  <c:v>42527</c:v>
                </c:pt>
                <c:pt idx="9">
                  <c:v>42557</c:v>
                </c:pt>
                <c:pt idx="10">
                  <c:v>42590</c:v>
                </c:pt>
                <c:pt idx="11">
                  <c:v>42621</c:v>
                </c:pt>
                <c:pt idx="12">
                  <c:v>42653</c:v>
                </c:pt>
                <c:pt idx="13">
                  <c:v>42684</c:v>
                </c:pt>
                <c:pt idx="14">
                  <c:v>42716</c:v>
                </c:pt>
                <c:pt idx="15">
                  <c:v>42747</c:v>
                </c:pt>
                <c:pt idx="16">
                  <c:v>42779</c:v>
                </c:pt>
                <c:pt idx="17">
                  <c:v>42807</c:v>
                </c:pt>
                <c:pt idx="18">
                  <c:v>42838</c:v>
                </c:pt>
                <c:pt idx="19">
                  <c:v>42870</c:v>
                </c:pt>
                <c:pt idx="20">
                  <c:v>42901</c:v>
                </c:pt>
                <c:pt idx="21">
                  <c:v>42933</c:v>
                </c:pt>
                <c:pt idx="22">
                  <c:v>42964</c:v>
                </c:pt>
                <c:pt idx="23">
                  <c:v>42996</c:v>
                </c:pt>
                <c:pt idx="24">
                  <c:v>43026</c:v>
                </c:pt>
                <c:pt idx="25">
                  <c:v>43059</c:v>
                </c:pt>
                <c:pt idx="26">
                  <c:v>43089</c:v>
                </c:pt>
                <c:pt idx="27">
                  <c:v>43122</c:v>
                </c:pt>
                <c:pt idx="28">
                  <c:v>43153</c:v>
                </c:pt>
                <c:pt idx="29">
                  <c:v>43181</c:v>
                </c:pt>
                <c:pt idx="30">
                  <c:v>43213</c:v>
                </c:pt>
                <c:pt idx="31">
                  <c:v>43243</c:v>
                </c:pt>
                <c:pt idx="32">
                  <c:v>43276</c:v>
                </c:pt>
                <c:pt idx="33">
                  <c:v>43306</c:v>
                </c:pt>
                <c:pt idx="34">
                  <c:v>43339</c:v>
                </c:pt>
                <c:pt idx="35">
                  <c:v>43370</c:v>
                </c:pt>
                <c:pt idx="36">
                  <c:v>43402</c:v>
                </c:pt>
                <c:pt idx="37">
                  <c:v>43433</c:v>
                </c:pt>
                <c:pt idx="38">
                  <c:v>43465</c:v>
                </c:pt>
                <c:pt idx="39">
                  <c:v>43496</c:v>
                </c:pt>
                <c:pt idx="40">
                  <c:v>43524</c:v>
                </c:pt>
                <c:pt idx="41">
                  <c:v>43552</c:v>
                </c:pt>
                <c:pt idx="42">
                  <c:v>43584</c:v>
                </c:pt>
                <c:pt idx="43">
                  <c:v>43614</c:v>
                </c:pt>
                <c:pt idx="44">
                  <c:v>43647</c:v>
                </c:pt>
                <c:pt idx="45">
                  <c:v>43678</c:v>
                </c:pt>
                <c:pt idx="46">
                  <c:v>43710</c:v>
                </c:pt>
                <c:pt idx="47">
                  <c:v>43740</c:v>
                </c:pt>
                <c:pt idx="48">
                  <c:v>43773</c:v>
                </c:pt>
                <c:pt idx="49">
                  <c:v>43803</c:v>
                </c:pt>
                <c:pt idx="50">
                  <c:v>43836</c:v>
                </c:pt>
                <c:pt idx="51">
                  <c:v>43867</c:v>
                </c:pt>
                <c:pt idx="52">
                  <c:v>43896</c:v>
                </c:pt>
                <c:pt idx="53">
                  <c:v>43927</c:v>
                </c:pt>
                <c:pt idx="54">
                  <c:v>43957</c:v>
                </c:pt>
                <c:pt idx="55">
                  <c:v>43990</c:v>
                </c:pt>
                <c:pt idx="56">
                  <c:v>44020</c:v>
                </c:pt>
                <c:pt idx="57">
                  <c:v>44053</c:v>
                </c:pt>
                <c:pt idx="58">
                  <c:v>44084</c:v>
                </c:pt>
                <c:pt idx="59">
                  <c:v>44116</c:v>
                </c:pt>
                <c:pt idx="60">
                  <c:v>44147</c:v>
                </c:pt>
                <c:pt idx="61">
                  <c:v>44179</c:v>
                </c:pt>
                <c:pt idx="62">
                  <c:v>44210</c:v>
                </c:pt>
                <c:pt idx="63">
                  <c:v>44242</c:v>
                </c:pt>
                <c:pt idx="64">
                  <c:v>44270</c:v>
                </c:pt>
                <c:pt idx="65">
                  <c:v>44301</c:v>
                </c:pt>
                <c:pt idx="66">
                  <c:v>44333</c:v>
                </c:pt>
                <c:pt idx="67">
                  <c:v>44364</c:v>
                </c:pt>
                <c:pt idx="68">
                  <c:v>44396</c:v>
                </c:pt>
                <c:pt idx="69">
                  <c:v>44427</c:v>
                </c:pt>
                <c:pt idx="70">
                  <c:v>44459</c:v>
                </c:pt>
                <c:pt idx="71">
                  <c:v>44489</c:v>
                </c:pt>
                <c:pt idx="72">
                  <c:v>44522</c:v>
                </c:pt>
                <c:pt idx="73">
                  <c:v>44552</c:v>
                </c:pt>
                <c:pt idx="74">
                  <c:v>44585</c:v>
                </c:pt>
                <c:pt idx="75">
                  <c:v>44616</c:v>
                </c:pt>
                <c:pt idx="76">
                  <c:v>44644</c:v>
                </c:pt>
                <c:pt idx="77">
                  <c:v>44676</c:v>
                </c:pt>
                <c:pt idx="78">
                  <c:v>44706</c:v>
                </c:pt>
                <c:pt idx="79">
                  <c:v>44739</c:v>
                </c:pt>
                <c:pt idx="80">
                  <c:v>44769</c:v>
                </c:pt>
                <c:pt idx="81">
                  <c:v>44802</c:v>
                </c:pt>
                <c:pt idx="82">
                  <c:v>44833</c:v>
                </c:pt>
                <c:pt idx="83">
                  <c:v>44865</c:v>
                </c:pt>
                <c:pt idx="84">
                  <c:v>44895</c:v>
                </c:pt>
                <c:pt idx="85">
                  <c:v>44925</c:v>
                </c:pt>
                <c:pt idx="86">
                  <c:v>44956</c:v>
                </c:pt>
                <c:pt idx="87">
                  <c:v>44985</c:v>
                </c:pt>
                <c:pt idx="88">
                  <c:v>45013</c:v>
                </c:pt>
                <c:pt idx="89">
                  <c:v>45044</c:v>
                </c:pt>
                <c:pt idx="90">
                  <c:v>45075</c:v>
                </c:pt>
                <c:pt idx="91">
                  <c:v>45106</c:v>
                </c:pt>
                <c:pt idx="92">
                  <c:v>45138</c:v>
                </c:pt>
                <c:pt idx="93">
                  <c:v>45169</c:v>
                </c:pt>
                <c:pt idx="94">
                  <c:v>45201</c:v>
                </c:pt>
                <c:pt idx="95">
                  <c:v>45232</c:v>
                </c:pt>
                <c:pt idx="96">
                  <c:v>45264</c:v>
                </c:pt>
                <c:pt idx="97">
                  <c:v>45295</c:v>
                </c:pt>
                <c:pt idx="98">
                  <c:v>45327</c:v>
                </c:pt>
                <c:pt idx="99">
                  <c:v>45356</c:v>
                </c:pt>
                <c:pt idx="100">
                  <c:v>45387</c:v>
                </c:pt>
                <c:pt idx="101">
                  <c:v>45418</c:v>
                </c:pt>
                <c:pt idx="102">
                  <c:v>45449</c:v>
                </c:pt>
                <c:pt idx="103">
                  <c:v>45481</c:v>
                </c:pt>
                <c:pt idx="104">
                  <c:v>45512</c:v>
                </c:pt>
                <c:pt idx="105">
                  <c:v>45544</c:v>
                </c:pt>
                <c:pt idx="106">
                  <c:v>45574</c:v>
                </c:pt>
                <c:pt idx="107">
                  <c:v>45607</c:v>
                </c:pt>
                <c:pt idx="108">
                  <c:v>45637</c:v>
                </c:pt>
                <c:pt idx="109">
                  <c:v>45670</c:v>
                </c:pt>
                <c:pt idx="110">
                  <c:v>45701</c:v>
                </c:pt>
                <c:pt idx="111">
                  <c:v>45729</c:v>
                </c:pt>
                <c:pt idx="112">
                  <c:v>45761</c:v>
                </c:pt>
                <c:pt idx="113">
                  <c:v>45791</c:v>
                </c:pt>
                <c:pt idx="114">
                  <c:v>45824</c:v>
                </c:pt>
                <c:pt idx="115">
                  <c:v>45854</c:v>
                </c:pt>
                <c:pt idx="116">
                  <c:v>45887</c:v>
                </c:pt>
                <c:pt idx="117">
                  <c:v>45918</c:v>
                </c:pt>
                <c:pt idx="118">
                  <c:v>45950</c:v>
                </c:pt>
                <c:pt idx="119">
                  <c:v>45981</c:v>
                </c:pt>
                <c:pt idx="120">
                  <c:v>46013</c:v>
                </c:pt>
                <c:pt idx="121">
                  <c:v>46044</c:v>
                </c:pt>
                <c:pt idx="122">
                  <c:v>46076</c:v>
                </c:pt>
                <c:pt idx="123">
                  <c:v>46104</c:v>
                </c:pt>
                <c:pt idx="124">
                  <c:v>46135</c:v>
                </c:pt>
                <c:pt idx="125">
                  <c:v>46167</c:v>
                </c:pt>
                <c:pt idx="126">
                  <c:v>46198</c:v>
                </c:pt>
                <c:pt idx="127">
                  <c:v>46230</c:v>
                </c:pt>
                <c:pt idx="128">
                  <c:v>46261</c:v>
                </c:pt>
                <c:pt idx="129">
                  <c:v>46293</c:v>
                </c:pt>
                <c:pt idx="130">
                  <c:v>46323</c:v>
                </c:pt>
                <c:pt idx="131">
                  <c:v>46356</c:v>
                </c:pt>
                <c:pt idx="132">
                  <c:v>46386</c:v>
                </c:pt>
                <c:pt idx="133">
                  <c:v>46419</c:v>
                </c:pt>
                <c:pt idx="134">
                  <c:v>46447</c:v>
                </c:pt>
                <c:pt idx="135">
                  <c:v>46478</c:v>
                </c:pt>
                <c:pt idx="136">
                  <c:v>46510</c:v>
                </c:pt>
                <c:pt idx="137">
                  <c:v>46541</c:v>
                </c:pt>
                <c:pt idx="138">
                  <c:v>46573</c:v>
                </c:pt>
                <c:pt idx="139">
                  <c:v>46604</c:v>
                </c:pt>
                <c:pt idx="140">
                  <c:v>46636</c:v>
                </c:pt>
                <c:pt idx="141">
                  <c:v>46666</c:v>
                </c:pt>
                <c:pt idx="142">
                  <c:v>46699</c:v>
                </c:pt>
                <c:pt idx="143">
                  <c:v>46729</c:v>
                </c:pt>
                <c:pt idx="144">
                  <c:v>46762</c:v>
                </c:pt>
                <c:pt idx="145">
                  <c:v>46793</c:v>
                </c:pt>
                <c:pt idx="146">
                  <c:v>46822</c:v>
                </c:pt>
                <c:pt idx="147">
                  <c:v>46853</c:v>
                </c:pt>
                <c:pt idx="148">
                  <c:v>46883</c:v>
                </c:pt>
                <c:pt idx="149">
                  <c:v>46916</c:v>
                </c:pt>
                <c:pt idx="150">
                  <c:v>46946</c:v>
                </c:pt>
                <c:pt idx="151">
                  <c:v>46979</c:v>
                </c:pt>
                <c:pt idx="152">
                  <c:v>47010</c:v>
                </c:pt>
                <c:pt idx="153">
                  <c:v>47042</c:v>
                </c:pt>
                <c:pt idx="154">
                  <c:v>47073</c:v>
                </c:pt>
                <c:pt idx="155">
                  <c:v>47105</c:v>
                </c:pt>
                <c:pt idx="156">
                  <c:v>47136</c:v>
                </c:pt>
                <c:pt idx="157">
                  <c:v>47168</c:v>
                </c:pt>
                <c:pt idx="158">
                  <c:v>47196</c:v>
                </c:pt>
                <c:pt idx="159">
                  <c:v>47227</c:v>
                </c:pt>
                <c:pt idx="160">
                  <c:v>47259</c:v>
                </c:pt>
                <c:pt idx="161">
                  <c:v>47290</c:v>
                </c:pt>
                <c:pt idx="162">
                  <c:v>47322</c:v>
                </c:pt>
                <c:pt idx="163">
                  <c:v>47353</c:v>
                </c:pt>
                <c:pt idx="164">
                  <c:v>47385</c:v>
                </c:pt>
                <c:pt idx="165">
                  <c:v>47415</c:v>
                </c:pt>
                <c:pt idx="166">
                  <c:v>47448</c:v>
                </c:pt>
                <c:pt idx="167">
                  <c:v>47479</c:v>
                </c:pt>
                <c:pt idx="168">
                  <c:v>47511</c:v>
                </c:pt>
                <c:pt idx="169">
                  <c:v>47542</c:v>
                </c:pt>
                <c:pt idx="170">
                  <c:v>47570</c:v>
                </c:pt>
                <c:pt idx="171">
                  <c:v>47602</c:v>
                </c:pt>
                <c:pt idx="172">
                  <c:v>47632</c:v>
                </c:pt>
                <c:pt idx="173">
                  <c:v>47665</c:v>
                </c:pt>
                <c:pt idx="174">
                  <c:v>47696</c:v>
                </c:pt>
                <c:pt idx="175">
                  <c:v>47728</c:v>
                </c:pt>
                <c:pt idx="176">
                  <c:v>47758</c:v>
                </c:pt>
                <c:pt idx="177">
                  <c:v>47791</c:v>
                </c:pt>
                <c:pt idx="178">
                  <c:v>47821</c:v>
                </c:pt>
                <c:pt idx="179">
                  <c:v>47854</c:v>
                </c:pt>
                <c:pt idx="180">
                  <c:v>47885</c:v>
                </c:pt>
                <c:pt idx="181">
                  <c:v>47913</c:v>
                </c:pt>
                <c:pt idx="182">
                  <c:v>47945</c:v>
                </c:pt>
                <c:pt idx="183">
                  <c:v>47975</c:v>
                </c:pt>
                <c:pt idx="184">
                  <c:v>48008</c:v>
                </c:pt>
                <c:pt idx="185">
                  <c:v>48038</c:v>
                </c:pt>
                <c:pt idx="186">
                  <c:v>48071</c:v>
                </c:pt>
                <c:pt idx="187">
                  <c:v>48102</c:v>
                </c:pt>
                <c:pt idx="188">
                  <c:v>48134</c:v>
                </c:pt>
                <c:pt idx="189">
                  <c:v>48165</c:v>
                </c:pt>
                <c:pt idx="190">
                  <c:v>48197</c:v>
                </c:pt>
                <c:pt idx="191">
                  <c:v>48228</c:v>
                </c:pt>
                <c:pt idx="192">
                  <c:v>48260</c:v>
                </c:pt>
                <c:pt idx="193">
                  <c:v>48289</c:v>
                </c:pt>
                <c:pt idx="194">
                  <c:v>48320</c:v>
                </c:pt>
                <c:pt idx="195">
                  <c:v>48351</c:v>
                </c:pt>
                <c:pt idx="196">
                  <c:v>48382</c:v>
                </c:pt>
                <c:pt idx="197">
                  <c:v>48414</c:v>
                </c:pt>
                <c:pt idx="198">
                  <c:v>48445</c:v>
                </c:pt>
                <c:pt idx="199">
                  <c:v>48477</c:v>
                </c:pt>
                <c:pt idx="200">
                  <c:v>48507</c:v>
                </c:pt>
                <c:pt idx="201">
                  <c:v>48540</c:v>
                </c:pt>
                <c:pt idx="202">
                  <c:v>48570</c:v>
                </c:pt>
                <c:pt idx="203">
                  <c:v>48603</c:v>
                </c:pt>
                <c:pt idx="204">
                  <c:v>48634</c:v>
                </c:pt>
                <c:pt idx="205">
                  <c:v>48662</c:v>
                </c:pt>
                <c:pt idx="206">
                  <c:v>48694</c:v>
                </c:pt>
                <c:pt idx="207">
                  <c:v>48724</c:v>
                </c:pt>
                <c:pt idx="208">
                  <c:v>48757</c:v>
                </c:pt>
                <c:pt idx="209">
                  <c:v>48787</c:v>
                </c:pt>
                <c:pt idx="210">
                  <c:v>48820</c:v>
                </c:pt>
                <c:pt idx="211">
                  <c:v>48851</c:v>
                </c:pt>
                <c:pt idx="212">
                  <c:v>48883</c:v>
                </c:pt>
                <c:pt idx="213">
                  <c:v>48913</c:v>
                </c:pt>
                <c:pt idx="214">
                  <c:v>48943</c:v>
                </c:pt>
                <c:pt idx="215">
                  <c:v>48974</c:v>
                </c:pt>
                <c:pt idx="216">
                  <c:v>49003</c:v>
                </c:pt>
                <c:pt idx="217">
                  <c:v>49031</c:v>
                </c:pt>
                <c:pt idx="218">
                  <c:v>49062</c:v>
                </c:pt>
                <c:pt idx="219">
                  <c:v>49093</c:v>
                </c:pt>
                <c:pt idx="220">
                  <c:v>49124</c:v>
                </c:pt>
                <c:pt idx="221">
                  <c:v>49156</c:v>
                </c:pt>
                <c:pt idx="222">
                  <c:v>49187</c:v>
                </c:pt>
                <c:pt idx="223">
                  <c:v>49219</c:v>
                </c:pt>
                <c:pt idx="224">
                  <c:v>49250</c:v>
                </c:pt>
                <c:pt idx="225">
                  <c:v>49282</c:v>
                </c:pt>
                <c:pt idx="226">
                  <c:v>49313</c:v>
                </c:pt>
                <c:pt idx="227">
                  <c:v>49345</c:v>
                </c:pt>
                <c:pt idx="228">
                  <c:v>49373</c:v>
                </c:pt>
                <c:pt idx="229">
                  <c:v>49404</c:v>
                </c:pt>
                <c:pt idx="230">
                  <c:v>49436</c:v>
                </c:pt>
                <c:pt idx="231">
                  <c:v>49467</c:v>
                </c:pt>
                <c:pt idx="232">
                  <c:v>49499</c:v>
                </c:pt>
                <c:pt idx="233">
                  <c:v>49530</c:v>
                </c:pt>
                <c:pt idx="234">
                  <c:v>49562</c:v>
                </c:pt>
                <c:pt idx="235">
                  <c:v>49592</c:v>
                </c:pt>
                <c:pt idx="236">
                  <c:v>49625</c:v>
                </c:pt>
                <c:pt idx="237">
                  <c:v>49655</c:v>
                </c:pt>
                <c:pt idx="238">
                  <c:v>49688</c:v>
                </c:pt>
                <c:pt idx="239">
                  <c:v>49719</c:v>
                </c:pt>
                <c:pt idx="240">
                  <c:v>49748</c:v>
                </c:pt>
                <c:pt idx="241">
                  <c:v>49780</c:v>
                </c:pt>
                <c:pt idx="242">
                  <c:v>49810</c:v>
                </c:pt>
                <c:pt idx="243">
                  <c:v>49842</c:v>
                </c:pt>
                <c:pt idx="244">
                  <c:v>49872</c:v>
                </c:pt>
                <c:pt idx="245">
                  <c:v>49905</c:v>
                </c:pt>
                <c:pt idx="246">
                  <c:v>49936</c:v>
                </c:pt>
                <c:pt idx="247">
                  <c:v>49968</c:v>
                </c:pt>
                <c:pt idx="248">
                  <c:v>49999</c:v>
                </c:pt>
                <c:pt idx="249">
                  <c:v>50031</c:v>
                </c:pt>
                <c:pt idx="250">
                  <c:v>50062</c:v>
                </c:pt>
                <c:pt idx="251">
                  <c:v>50094</c:v>
                </c:pt>
                <c:pt idx="252">
                  <c:v>50122</c:v>
                </c:pt>
                <c:pt idx="253">
                  <c:v>50153</c:v>
                </c:pt>
                <c:pt idx="254">
                  <c:v>50185</c:v>
                </c:pt>
                <c:pt idx="255">
                  <c:v>50216</c:v>
                </c:pt>
                <c:pt idx="256">
                  <c:v>50248</c:v>
                </c:pt>
                <c:pt idx="257">
                  <c:v>50279</c:v>
                </c:pt>
                <c:pt idx="258">
                  <c:v>50311</c:v>
                </c:pt>
                <c:pt idx="259">
                  <c:v>50341</c:v>
                </c:pt>
                <c:pt idx="260">
                  <c:v>50374</c:v>
                </c:pt>
                <c:pt idx="261">
                  <c:v>50404</c:v>
                </c:pt>
                <c:pt idx="262">
                  <c:v>50437</c:v>
                </c:pt>
                <c:pt idx="263">
                  <c:v>50465</c:v>
                </c:pt>
                <c:pt idx="264">
                  <c:v>50496</c:v>
                </c:pt>
                <c:pt idx="265">
                  <c:v>50528</c:v>
                </c:pt>
                <c:pt idx="266">
                  <c:v>50559</c:v>
                </c:pt>
                <c:pt idx="267">
                  <c:v>50591</c:v>
                </c:pt>
                <c:pt idx="268">
                  <c:v>50622</c:v>
                </c:pt>
                <c:pt idx="269">
                  <c:v>50654</c:v>
                </c:pt>
                <c:pt idx="270">
                  <c:v>50684</c:v>
                </c:pt>
                <c:pt idx="271">
                  <c:v>50717</c:v>
                </c:pt>
                <c:pt idx="272">
                  <c:v>50747</c:v>
                </c:pt>
                <c:pt idx="273">
                  <c:v>50780</c:v>
                </c:pt>
                <c:pt idx="274">
                  <c:v>50811</c:v>
                </c:pt>
                <c:pt idx="275">
                  <c:v>50839</c:v>
                </c:pt>
                <c:pt idx="276">
                  <c:v>50872</c:v>
                </c:pt>
                <c:pt idx="277">
                  <c:v>50902</c:v>
                </c:pt>
                <c:pt idx="278">
                  <c:v>50934</c:v>
                </c:pt>
                <c:pt idx="279">
                  <c:v>50964</c:v>
                </c:pt>
                <c:pt idx="280">
                  <c:v>50997</c:v>
                </c:pt>
                <c:pt idx="281">
                  <c:v>51028</c:v>
                </c:pt>
                <c:pt idx="282">
                  <c:v>51060</c:v>
                </c:pt>
                <c:pt idx="283">
                  <c:v>51091</c:v>
                </c:pt>
                <c:pt idx="284">
                  <c:v>51123</c:v>
                </c:pt>
                <c:pt idx="285">
                  <c:v>51154</c:v>
                </c:pt>
                <c:pt idx="286">
                  <c:v>51186</c:v>
                </c:pt>
                <c:pt idx="287">
                  <c:v>51215</c:v>
                </c:pt>
                <c:pt idx="288">
                  <c:v>51246</c:v>
                </c:pt>
                <c:pt idx="289">
                  <c:v>51277</c:v>
                </c:pt>
                <c:pt idx="290">
                  <c:v>51308</c:v>
                </c:pt>
                <c:pt idx="291">
                  <c:v>51340</c:v>
                </c:pt>
                <c:pt idx="292">
                  <c:v>51371</c:v>
                </c:pt>
                <c:pt idx="293">
                  <c:v>51403</c:v>
                </c:pt>
                <c:pt idx="294">
                  <c:v>51433</c:v>
                </c:pt>
                <c:pt idx="295">
                  <c:v>51466</c:v>
                </c:pt>
                <c:pt idx="296">
                  <c:v>51497</c:v>
                </c:pt>
                <c:pt idx="297">
                  <c:v>51529</c:v>
                </c:pt>
                <c:pt idx="298">
                  <c:v>51560</c:v>
                </c:pt>
                <c:pt idx="299">
                  <c:v>51588</c:v>
                </c:pt>
                <c:pt idx="300">
                  <c:v>51620</c:v>
                </c:pt>
                <c:pt idx="301">
                  <c:v>51650</c:v>
                </c:pt>
                <c:pt idx="302">
                  <c:v>51683</c:v>
                </c:pt>
                <c:pt idx="303">
                  <c:v>51714</c:v>
                </c:pt>
                <c:pt idx="304">
                  <c:v>51746</c:v>
                </c:pt>
                <c:pt idx="305">
                  <c:v>51776</c:v>
                </c:pt>
                <c:pt idx="306">
                  <c:v>51809</c:v>
                </c:pt>
                <c:pt idx="307">
                  <c:v>51839</c:v>
                </c:pt>
                <c:pt idx="308">
                  <c:v>51872</c:v>
                </c:pt>
                <c:pt idx="309">
                  <c:v>51903</c:v>
                </c:pt>
                <c:pt idx="310">
                  <c:v>51931</c:v>
                </c:pt>
                <c:pt idx="311">
                  <c:v>51964</c:v>
                </c:pt>
                <c:pt idx="312">
                  <c:v>51994</c:v>
                </c:pt>
                <c:pt idx="313">
                  <c:v>52026</c:v>
                </c:pt>
                <c:pt idx="314">
                  <c:v>52056</c:v>
                </c:pt>
                <c:pt idx="315">
                  <c:v>52089</c:v>
                </c:pt>
                <c:pt idx="316">
                  <c:v>52120</c:v>
                </c:pt>
                <c:pt idx="317">
                  <c:v>52152</c:v>
                </c:pt>
                <c:pt idx="318">
                  <c:v>52183</c:v>
                </c:pt>
                <c:pt idx="319">
                  <c:v>52215</c:v>
                </c:pt>
                <c:pt idx="320">
                  <c:v>52246</c:v>
                </c:pt>
                <c:pt idx="321">
                  <c:v>52278</c:v>
                </c:pt>
                <c:pt idx="322">
                  <c:v>52306</c:v>
                </c:pt>
                <c:pt idx="323">
                  <c:v>52337</c:v>
                </c:pt>
                <c:pt idx="324">
                  <c:v>52369</c:v>
                </c:pt>
                <c:pt idx="325">
                  <c:v>52400</c:v>
                </c:pt>
                <c:pt idx="326">
                  <c:v>52432</c:v>
                </c:pt>
                <c:pt idx="327">
                  <c:v>52463</c:v>
                </c:pt>
                <c:pt idx="328">
                  <c:v>52495</c:v>
                </c:pt>
                <c:pt idx="329">
                  <c:v>52525</c:v>
                </c:pt>
                <c:pt idx="330">
                  <c:v>52558</c:v>
                </c:pt>
                <c:pt idx="331">
                  <c:v>52588</c:v>
                </c:pt>
                <c:pt idx="332">
                  <c:v>52621</c:v>
                </c:pt>
                <c:pt idx="333">
                  <c:v>52652</c:v>
                </c:pt>
                <c:pt idx="334">
                  <c:v>52681</c:v>
                </c:pt>
                <c:pt idx="335">
                  <c:v>52712</c:v>
                </c:pt>
                <c:pt idx="336">
                  <c:v>52742</c:v>
                </c:pt>
                <c:pt idx="337">
                  <c:v>52775</c:v>
                </c:pt>
                <c:pt idx="338">
                  <c:v>52805</c:v>
                </c:pt>
                <c:pt idx="339">
                  <c:v>52838</c:v>
                </c:pt>
                <c:pt idx="340">
                  <c:v>52869</c:v>
                </c:pt>
                <c:pt idx="341">
                  <c:v>52901</c:v>
                </c:pt>
                <c:pt idx="342">
                  <c:v>52931</c:v>
                </c:pt>
                <c:pt idx="343">
                  <c:v>52961</c:v>
                </c:pt>
                <c:pt idx="344">
                  <c:v>52992</c:v>
                </c:pt>
                <c:pt idx="345">
                  <c:v>53021</c:v>
                </c:pt>
                <c:pt idx="346">
                  <c:v>53049</c:v>
                </c:pt>
                <c:pt idx="347">
                  <c:v>53080</c:v>
                </c:pt>
                <c:pt idx="348">
                  <c:v>53111</c:v>
                </c:pt>
                <c:pt idx="349">
                  <c:v>53142</c:v>
                </c:pt>
                <c:pt idx="350">
                  <c:v>53174</c:v>
                </c:pt>
                <c:pt idx="351">
                  <c:v>53205</c:v>
                </c:pt>
                <c:pt idx="352">
                  <c:v>53237</c:v>
                </c:pt>
                <c:pt idx="353">
                  <c:v>53268</c:v>
                </c:pt>
                <c:pt idx="354">
                  <c:v>53300</c:v>
                </c:pt>
                <c:pt idx="355">
                  <c:v>53331</c:v>
                </c:pt>
                <c:pt idx="356">
                  <c:v>53363</c:v>
                </c:pt>
                <c:pt idx="357">
                  <c:v>53391</c:v>
                </c:pt>
                <c:pt idx="358">
                  <c:v>53422</c:v>
                </c:pt>
                <c:pt idx="359">
                  <c:v>53454</c:v>
                </c:pt>
                <c:pt idx="360">
                  <c:v>53485</c:v>
                </c:pt>
                <c:pt idx="361">
                  <c:v>53517</c:v>
                </c:pt>
                <c:pt idx="362">
                  <c:v>53548</c:v>
                </c:pt>
                <c:pt idx="363">
                  <c:v>53580</c:v>
                </c:pt>
                <c:pt idx="364">
                  <c:v>53610</c:v>
                </c:pt>
                <c:pt idx="365">
                  <c:v>53643</c:v>
                </c:pt>
                <c:pt idx="366">
                  <c:v>53673</c:v>
                </c:pt>
                <c:pt idx="367">
                  <c:v>53706</c:v>
                </c:pt>
                <c:pt idx="368">
                  <c:v>53737</c:v>
                </c:pt>
                <c:pt idx="369">
                  <c:v>53765</c:v>
                </c:pt>
                <c:pt idx="370">
                  <c:v>53798</c:v>
                </c:pt>
                <c:pt idx="371">
                  <c:v>53828</c:v>
                </c:pt>
                <c:pt idx="372">
                  <c:v>53860</c:v>
                </c:pt>
                <c:pt idx="373">
                  <c:v>53890</c:v>
                </c:pt>
                <c:pt idx="374">
                  <c:v>53923</c:v>
                </c:pt>
                <c:pt idx="375">
                  <c:v>53954</c:v>
                </c:pt>
                <c:pt idx="376">
                  <c:v>53986</c:v>
                </c:pt>
                <c:pt idx="377">
                  <c:v>54017</c:v>
                </c:pt>
                <c:pt idx="378">
                  <c:v>54049</c:v>
                </c:pt>
                <c:pt idx="379">
                  <c:v>54080</c:v>
                </c:pt>
                <c:pt idx="380">
                  <c:v>54112</c:v>
                </c:pt>
                <c:pt idx="381">
                  <c:v>54141</c:v>
                </c:pt>
                <c:pt idx="382">
                  <c:v>54172</c:v>
                </c:pt>
                <c:pt idx="383">
                  <c:v>54203</c:v>
                </c:pt>
                <c:pt idx="384">
                  <c:v>54234</c:v>
                </c:pt>
                <c:pt idx="385">
                  <c:v>54266</c:v>
                </c:pt>
                <c:pt idx="386">
                  <c:v>54297</c:v>
                </c:pt>
                <c:pt idx="387">
                  <c:v>54329</c:v>
                </c:pt>
                <c:pt idx="388">
                  <c:v>54359</c:v>
                </c:pt>
                <c:pt idx="389">
                  <c:v>54392</c:v>
                </c:pt>
                <c:pt idx="390">
                  <c:v>54422</c:v>
                </c:pt>
                <c:pt idx="391">
                  <c:v>54455</c:v>
                </c:pt>
                <c:pt idx="392">
                  <c:v>54483</c:v>
                </c:pt>
                <c:pt idx="393">
                  <c:v>54514</c:v>
                </c:pt>
                <c:pt idx="394">
                  <c:v>54546</c:v>
                </c:pt>
                <c:pt idx="395">
                  <c:v>54577</c:v>
                </c:pt>
                <c:pt idx="396">
                  <c:v>54609</c:v>
                </c:pt>
                <c:pt idx="397">
                  <c:v>54640</c:v>
                </c:pt>
                <c:pt idx="398">
                  <c:v>54672</c:v>
                </c:pt>
                <c:pt idx="399">
                  <c:v>54702</c:v>
                </c:pt>
                <c:pt idx="400">
                  <c:v>54735</c:v>
                </c:pt>
                <c:pt idx="401">
                  <c:v>54765</c:v>
                </c:pt>
                <c:pt idx="402">
                  <c:v>54798</c:v>
                </c:pt>
                <c:pt idx="403">
                  <c:v>54829</c:v>
                </c:pt>
                <c:pt idx="404">
                  <c:v>54857</c:v>
                </c:pt>
                <c:pt idx="405">
                  <c:v>54890</c:v>
                </c:pt>
                <c:pt idx="406">
                  <c:v>54920</c:v>
                </c:pt>
                <c:pt idx="407">
                  <c:v>54952</c:v>
                </c:pt>
                <c:pt idx="408">
                  <c:v>54982</c:v>
                </c:pt>
                <c:pt idx="409">
                  <c:v>55015</c:v>
                </c:pt>
                <c:pt idx="410">
                  <c:v>55046</c:v>
                </c:pt>
                <c:pt idx="411">
                  <c:v>55078</c:v>
                </c:pt>
                <c:pt idx="412">
                  <c:v>55109</c:v>
                </c:pt>
                <c:pt idx="413">
                  <c:v>55141</c:v>
                </c:pt>
                <c:pt idx="414">
                  <c:v>55172</c:v>
                </c:pt>
                <c:pt idx="415">
                  <c:v>55204</c:v>
                </c:pt>
                <c:pt idx="416">
                  <c:v>55232</c:v>
                </c:pt>
                <c:pt idx="417">
                  <c:v>55263</c:v>
                </c:pt>
                <c:pt idx="418">
                  <c:v>55295</c:v>
                </c:pt>
                <c:pt idx="419">
                  <c:v>55326</c:v>
                </c:pt>
                <c:pt idx="420">
                  <c:v>55358</c:v>
                </c:pt>
                <c:pt idx="421">
                  <c:v>55389</c:v>
                </c:pt>
                <c:pt idx="422">
                  <c:v>55421</c:v>
                </c:pt>
                <c:pt idx="423">
                  <c:v>55451</c:v>
                </c:pt>
                <c:pt idx="424">
                  <c:v>55484</c:v>
                </c:pt>
                <c:pt idx="425">
                  <c:v>55514</c:v>
                </c:pt>
                <c:pt idx="426">
                  <c:v>55547</c:v>
                </c:pt>
                <c:pt idx="427">
                  <c:v>55578</c:v>
                </c:pt>
                <c:pt idx="428">
                  <c:v>55607</c:v>
                </c:pt>
                <c:pt idx="429">
                  <c:v>55638</c:v>
                </c:pt>
                <c:pt idx="430">
                  <c:v>55668</c:v>
                </c:pt>
                <c:pt idx="431">
                  <c:v>55701</c:v>
                </c:pt>
                <c:pt idx="432">
                  <c:v>55732</c:v>
                </c:pt>
                <c:pt idx="433">
                  <c:v>55764</c:v>
                </c:pt>
                <c:pt idx="434">
                  <c:v>55794</c:v>
                </c:pt>
                <c:pt idx="435">
                  <c:v>55827</c:v>
                </c:pt>
                <c:pt idx="436">
                  <c:v>55857</c:v>
                </c:pt>
                <c:pt idx="437">
                  <c:v>55890</c:v>
                </c:pt>
                <c:pt idx="438">
                  <c:v>55921</c:v>
                </c:pt>
                <c:pt idx="439">
                  <c:v>55949</c:v>
                </c:pt>
                <c:pt idx="440">
                  <c:v>55982</c:v>
                </c:pt>
                <c:pt idx="441">
                  <c:v>56012</c:v>
                </c:pt>
                <c:pt idx="442">
                  <c:v>56044</c:v>
                </c:pt>
                <c:pt idx="443">
                  <c:v>56074</c:v>
                </c:pt>
                <c:pt idx="444">
                  <c:v>56107</c:v>
                </c:pt>
                <c:pt idx="445">
                  <c:v>56138</c:v>
                </c:pt>
                <c:pt idx="446">
                  <c:v>56170</c:v>
                </c:pt>
                <c:pt idx="447">
                  <c:v>56201</c:v>
                </c:pt>
                <c:pt idx="448">
                  <c:v>56233</c:v>
                </c:pt>
                <c:pt idx="449">
                  <c:v>56264</c:v>
                </c:pt>
                <c:pt idx="450">
                  <c:v>56296</c:v>
                </c:pt>
                <c:pt idx="451">
                  <c:v>56324</c:v>
                </c:pt>
                <c:pt idx="452">
                  <c:v>56355</c:v>
                </c:pt>
                <c:pt idx="453">
                  <c:v>56387</c:v>
                </c:pt>
                <c:pt idx="454">
                  <c:v>56418</c:v>
                </c:pt>
                <c:pt idx="455">
                  <c:v>56450</c:v>
                </c:pt>
                <c:pt idx="456">
                  <c:v>56481</c:v>
                </c:pt>
                <c:pt idx="457">
                  <c:v>56513</c:v>
                </c:pt>
                <c:pt idx="458">
                  <c:v>56543</c:v>
                </c:pt>
                <c:pt idx="459">
                  <c:v>56576</c:v>
                </c:pt>
                <c:pt idx="460">
                  <c:v>56606</c:v>
                </c:pt>
                <c:pt idx="461">
                  <c:v>56639</c:v>
                </c:pt>
                <c:pt idx="462">
                  <c:v>56670</c:v>
                </c:pt>
                <c:pt idx="463">
                  <c:v>56698</c:v>
                </c:pt>
                <c:pt idx="464">
                  <c:v>56730</c:v>
                </c:pt>
                <c:pt idx="465">
                  <c:v>56760</c:v>
                </c:pt>
                <c:pt idx="466">
                  <c:v>56793</c:v>
                </c:pt>
                <c:pt idx="467">
                  <c:v>56823</c:v>
                </c:pt>
                <c:pt idx="468">
                  <c:v>56856</c:v>
                </c:pt>
                <c:pt idx="469">
                  <c:v>56887</c:v>
                </c:pt>
                <c:pt idx="470">
                  <c:v>56919</c:v>
                </c:pt>
                <c:pt idx="471">
                  <c:v>56949</c:v>
                </c:pt>
                <c:pt idx="472">
                  <c:v>56982</c:v>
                </c:pt>
                <c:pt idx="473">
                  <c:v>57013</c:v>
                </c:pt>
                <c:pt idx="474">
                  <c:v>57042</c:v>
                </c:pt>
                <c:pt idx="475">
                  <c:v>57074</c:v>
                </c:pt>
                <c:pt idx="476">
                  <c:v>57104</c:v>
                </c:pt>
                <c:pt idx="477">
                  <c:v>57136</c:v>
                </c:pt>
                <c:pt idx="478">
                  <c:v>57166</c:v>
                </c:pt>
                <c:pt idx="479">
                  <c:v>57199</c:v>
                </c:pt>
                <c:pt idx="480">
                  <c:v>57230</c:v>
                </c:pt>
                <c:pt idx="481">
                  <c:v>57262</c:v>
                </c:pt>
                <c:pt idx="482">
                  <c:v>57293</c:v>
                </c:pt>
                <c:pt idx="483">
                  <c:v>57325</c:v>
                </c:pt>
                <c:pt idx="484">
                  <c:v>57356</c:v>
                </c:pt>
                <c:pt idx="485">
                  <c:v>57388</c:v>
                </c:pt>
                <c:pt idx="486">
                  <c:v>57416</c:v>
                </c:pt>
                <c:pt idx="487">
                  <c:v>57447</c:v>
                </c:pt>
                <c:pt idx="488">
                  <c:v>57479</c:v>
                </c:pt>
                <c:pt idx="489">
                  <c:v>57510</c:v>
                </c:pt>
                <c:pt idx="490">
                  <c:v>57542</c:v>
                </c:pt>
                <c:pt idx="491">
                  <c:v>57573</c:v>
                </c:pt>
                <c:pt idx="492">
                  <c:v>57605</c:v>
                </c:pt>
                <c:pt idx="493">
                  <c:v>57635</c:v>
                </c:pt>
                <c:pt idx="494">
                  <c:v>57668</c:v>
                </c:pt>
                <c:pt idx="495">
                  <c:v>57698</c:v>
                </c:pt>
                <c:pt idx="496">
                  <c:v>57731</c:v>
                </c:pt>
                <c:pt idx="497">
                  <c:v>57762</c:v>
                </c:pt>
                <c:pt idx="498">
                  <c:v>57790</c:v>
                </c:pt>
                <c:pt idx="499">
                  <c:v>57822</c:v>
                </c:pt>
                <c:pt idx="500">
                  <c:v>57852</c:v>
                </c:pt>
                <c:pt idx="501">
                  <c:v>57885</c:v>
                </c:pt>
                <c:pt idx="502">
                  <c:v>57915</c:v>
                </c:pt>
                <c:pt idx="503">
                  <c:v>57948</c:v>
                </c:pt>
                <c:pt idx="504">
                  <c:v>57979</c:v>
                </c:pt>
                <c:pt idx="505">
                  <c:v>58011</c:v>
                </c:pt>
                <c:pt idx="506">
                  <c:v>58042</c:v>
                </c:pt>
                <c:pt idx="507">
                  <c:v>58074</c:v>
                </c:pt>
                <c:pt idx="508">
                  <c:v>58105</c:v>
                </c:pt>
                <c:pt idx="509">
                  <c:v>58134</c:v>
                </c:pt>
                <c:pt idx="510">
                  <c:v>58166</c:v>
                </c:pt>
                <c:pt idx="511">
                  <c:v>58197</c:v>
                </c:pt>
                <c:pt idx="512">
                  <c:v>58228</c:v>
                </c:pt>
                <c:pt idx="513">
                  <c:v>58258</c:v>
                </c:pt>
                <c:pt idx="514">
                  <c:v>58291</c:v>
                </c:pt>
                <c:pt idx="515">
                  <c:v>58322</c:v>
                </c:pt>
                <c:pt idx="516">
                  <c:v>58354</c:v>
                </c:pt>
                <c:pt idx="517">
                  <c:v>58385</c:v>
                </c:pt>
                <c:pt idx="518">
                  <c:v>58417</c:v>
                </c:pt>
                <c:pt idx="519">
                  <c:v>58448</c:v>
                </c:pt>
                <c:pt idx="520">
                  <c:v>58480</c:v>
                </c:pt>
                <c:pt idx="521">
                  <c:v>58509</c:v>
                </c:pt>
                <c:pt idx="522">
                  <c:v>58540</c:v>
                </c:pt>
                <c:pt idx="523">
                  <c:v>58571</c:v>
                </c:pt>
                <c:pt idx="524">
                  <c:v>58602</c:v>
                </c:pt>
                <c:pt idx="525">
                  <c:v>58634</c:v>
                </c:pt>
                <c:pt idx="526">
                  <c:v>58665</c:v>
                </c:pt>
                <c:pt idx="527">
                  <c:v>58697</c:v>
                </c:pt>
                <c:pt idx="528">
                  <c:v>58727</c:v>
                </c:pt>
                <c:pt idx="529">
                  <c:v>58760</c:v>
                </c:pt>
                <c:pt idx="530">
                  <c:v>58790</c:v>
                </c:pt>
                <c:pt idx="531">
                  <c:v>58823</c:v>
                </c:pt>
                <c:pt idx="532">
                  <c:v>58854</c:v>
                </c:pt>
                <c:pt idx="533">
                  <c:v>58882</c:v>
                </c:pt>
                <c:pt idx="534">
                  <c:v>58914</c:v>
                </c:pt>
                <c:pt idx="535">
                  <c:v>58944</c:v>
                </c:pt>
                <c:pt idx="536">
                  <c:v>58977</c:v>
                </c:pt>
                <c:pt idx="537">
                  <c:v>59007</c:v>
                </c:pt>
                <c:pt idx="538">
                  <c:v>59040</c:v>
                </c:pt>
                <c:pt idx="539">
                  <c:v>59071</c:v>
                </c:pt>
                <c:pt idx="540">
                  <c:v>59103</c:v>
                </c:pt>
                <c:pt idx="541">
                  <c:v>59134</c:v>
                </c:pt>
                <c:pt idx="542">
                  <c:v>59167</c:v>
                </c:pt>
                <c:pt idx="543">
                  <c:v>59198</c:v>
                </c:pt>
                <c:pt idx="544">
                  <c:v>59229</c:v>
                </c:pt>
                <c:pt idx="545">
                  <c:v>59258</c:v>
                </c:pt>
                <c:pt idx="546">
                  <c:v>59289</c:v>
                </c:pt>
                <c:pt idx="547">
                  <c:v>59320</c:v>
                </c:pt>
                <c:pt idx="548">
                  <c:v>59351</c:v>
                </c:pt>
                <c:pt idx="549">
                  <c:v>59383</c:v>
                </c:pt>
                <c:pt idx="550">
                  <c:v>59414</c:v>
                </c:pt>
                <c:pt idx="551">
                  <c:v>59446</c:v>
                </c:pt>
                <c:pt idx="552">
                  <c:v>59477</c:v>
                </c:pt>
                <c:pt idx="553">
                  <c:v>59509</c:v>
                </c:pt>
                <c:pt idx="554">
                  <c:v>59540</c:v>
                </c:pt>
                <c:pt idx="555">
                  <c:v>59572</c:v>
                </c:pt>
                <c:pt idx="556">
                  <c:v>59600</c:v>
                </c:pt>
                <c:pt idx="557">
                  <c:v>59631</c:v>
                </c:pt>
                <c:pt idx="558">
                  <c:v>59663</c:v>
                </c:pt>
                <c:pt idx="559">
                  <c:v>59694</c:v>
                </c:pt>
                <c:pt idx="560">
                  <c:v>59726</c:v>
                </c:pt>
                <c:pt idx="561">
                  <c:v>59757</c:v>
                </c:pt>
                <c:pt idx="562">
                  <c:v>59789</c:v>
                </c:pt>
                <c:pt idx="563">
                  <c:v>59819</c:v>
                </c:pt>
                <c:pt idx="564">
                  <c:v>59852</c:v>
                </c:pt>
                <c:pt idx="565">
                  <c:v>59882</c:v>
                </c:pt>
                <c:pt idx="566">
                  <c:v>59915</c:v>
                </c:pt>
                <c:pt idx="567">
                  <c:v>59946</c:v>
                </c:pt>
                <c:pt idx="568">
                  <c:v>59975</c:v>
                </c:pt>
                <c:pt idx="569">
                  <c:v>60006</c:v>
                </c:pt>
                <c:pt idx="570">
                  <c:v>60036</c:v>
                </c:pt>
                <c:pt idx="571">
                  <c:v>60069</c:v>
                </c:pt>
                <c:pt idx="572">
                  <c:v>60099</c:v>
                </c:pt>
                <c:pt idx="573">
                  <c:v>60132</c:v>
                </c:pt>
                <c:pt idx="574">
                  <c:v>60163</c:v>
                </c:pt>
                <c:pt idx="575">
                  <c:v>60195</c:v>
                </c:pt>
                <c:pt idx="576">
                  <c:v>60226</c:v>
                </c:pt>
                <c:pt idx="577">
                  <c:v>60258</c:v>
                </c:pt>
                <c:pt idx="578">
                  <c:v>60289</c:v>
                </c:pt>
                <c:pt idx="579">
                  <c:v>60321</c:v>
                </c:pt>
                <c:pt idx="580">
                  <c:v>60349</c:v>
                </c:pt>
                <c:pt idx="581">
                  <c:v>60380</c:v>
                </c:pt>
                <c:pt idx="582">
                  <c:v>60412</c:v>
                </c:pt>
                <c:pt idx="583">
                  <c:v>60443</c:v>
                </c:pt>
                <c:pt idx="584">
                  <c:v>60475</c:v>
                </c:pt>
                <c:pt idx="585">
                  <c:v>60506</c:v>
                </c:pt>
                <c:pt idx="586">
                  <c:v>60538</c:v>
                </c:pt>
                <c:pt idx="587">
                  <c:v>60568</c:v>
                </c:pt>
                <c:pt idx="588">
                  <c:v>60601</c:v>
                </c:pt>
                <c:pt idx="589">
                  <c:v>60631</c:v>
                </c:pt>
                <c:pt idx="590">
                  <c:v>60664</c:v>
                </c:pt>
                <c:pt idx="591">
                  <c:v>60692</c:v>
                </c:pt>
                <c:pt idx="592">
                  <c:v>60723</c:v>
                </c:pt>
                <c:pt idx="593">
                  <c:v>60755</c:v>
                </c:pt>
                <c:pt idx="594">
                  <c:v>60786</c:v>
                </c:pt>
                <c:pt idx="595">
                  <c:v>60818</c:v>
                </c:pt>
                <c:pt idx="596">
                  <c:v>60849</c:v>
                </c:pt>
                <c:pt idx="597">
                  <c:v>60881</c:v>
                </c:pt>
                <c:pt idx="598">
                  <c:v>60911</c:v>
                </c:pt>
                <c:pt idx="599">
                  <c:v>60944</c:v>
                </c:pt>
                <c:pt idx="600">
                  <c:v>60974</c:v>
                </c:pt>
                <c:pt idx="601">
                  <c:v>61007</c:v>
                </c:pt>
                <c:pt idx="602">
                  <c:v>61038</c:v>
                </c:pt>
                <c:pt idx="603">
                  <c:v>61066</c:v>
                </c:pt>
                <c:pt idx="604">
                  <c:v>61098</c:v>
                </c:pt>
                <c:pt idx="605">
                  <c:v>61128</c:v>
                </c:pt>
                <c:pt idx="606">
                  <c:v>61161</c:v>
                </c:pt>
                <c:pt idx="607">
                  <c:v>61191</c:v>
                </c:pt>
                <c:pt idx="608">
                  <c:v>61224</c:v>
                </c:pt>
                <c:pt idx="609">
                  <c:v>61255</c:v>
                </c:pt>
                <c:pt idx="610">
                  <c:v>61287</c:v>
                </c:pt>
                <c:pt idx="611">
                  <c:v>61318</c:v>
                </c:pt>
                <c:pt idx="612">
                  <c:v>61350</c:v>
                </c:pt>
                <c:pt idx="613">
                  <c:v>61381</c:v>
                </c:pt>
                <c:pt idx="614">
                  <c:v>61413</c:v>
                </c:pt>
                <c:pt idx="615">
                  <c:v>61442</c:v>
                </c:pt>
                <c:pt idx="616">
                  <c:v>61477</c:v>
                </c:pt>
                <c:pt idx="617">
                  <c:v>61507</c:v>
                </c:pt>
                <c:pt idx="618">
                  <c:v>61539</c:v>
                </c:pt>
                <c:pt idx="619">
                  <c:v>61569</c:v>
                </c:pt>
                <c:pt idx="620">
                  <c:v>61602</c:v>
                </c:pt>
                <c:pt idx="621">
                  <c:v>61633</c:v>
                </c:pt>
                <c:pt idx="622">
                  <c:v>61665</c:v>
                </c:pt>
                <c:pt idx="623">
                  <c:v>61696</c:v>
                </c:pt>
                <c:pt idx="624">
                  <c:v>61728</c:v>
                </c:pt>
                <c:pt idx="625">
                  <c:v>61759</c:v>
                </c:pt>
                <c:pt idx="626">
                  <c:v>61787</c:v>
                </c:pt>
                <c:pt idx="627">
                  <c:v>61815</c:v>
                </c:pt>
                <c:pt idx="628">
                  <c:v>61847</c:v>
                </c:pt>
                <c:pt idx="629">
                  <c:v>61877</c:v>
                </c:pt>
                <c:pt idx="630">
                  <c:v>61910</c:v>
                </c:pt>
                <c:pt idx="631">
                  <c:v>61941</c:v>
                </c:pt>
                <c:pt idx="632">
                  <c:v>61973</c:v>
                </c:pt>
                <c:pt idx="633">
                  <c:v>62003</c:v>
                </c:pt>
                <c:pt idx="634">
                  <c:v>62036</c:v>
                </c:pt>
                <c:pt idx="635">
                  <c:v>62066</c:v>
                </c:pt>
                <c:pt idx="636">
                  <c:v>62099</c:v>
                </c:pt>
                <c:pt idx="637">
                  <c:v>62130</c:v>
                </c:pt>
                <c:pt idx="638">
                  <c:v>62158</c:v>
                </c:pt>
                <c:pt idx="639">
                  <c:v>62190</c:v>
                </c:pt>
                <c:pt idx="640">
                  <c:v>62220</c:v>
                </c:pt>
                <c:pt idx="641">
                  <c:v>62253</c:v>
                </c:pt>
                <c:pt idx="642">
                  <c:v>62283</c:v>
                </c:pt>
                <c:pt idx="643">
                  <c:v>62316</c:v>
                </c:pt>
                <c:pt idx="644">
                  <c:v>62347</c:v>
                </c:pt>
                <c:pt idx="645">
                  <c:v>62379</c:v>
                </c:pt>
                <c:pt idx="646">
                  <c:v>62410</c:v>
                </c:pt>
                <c:pt idx="647">
                  <c:v>62442</c:v>
                </c:pt>
                <c:pt idx="648">
                  <c:v>62473</c:v>
                </c:pt>
                <c:pt idx="649">
                  <c:v>62505</c:v>
                </c:pt>
                <c:pt idx="650">
                  <c:v>62533</c:v>
                </c:pt>
                <c:pt idx="651">
                  <c:v>62564</c:v>
                </c:pt>
                <c:pt idx="652">
                  <c:v>62596</c:v>
                </c:pt>
                <c:pt idx="653">
                  <c:v>62627</c:v>
                </c:pt>
                <c:pt idx="654">
                  <c:v>62659</c:v>
                </c:pt>
                <c:pt idx="655">
                  <c:v>62690</c:v>
                </c:pt>
                <c:pt idx="656">
                  <c:v>62722</c:v>
                </c:pt>
                <c:pt idx="657">
                  <c:v>62752</c:v>
                </c:pt>
                <c:pt idx="658">
                  <c:v>62785</c:v>
                </c:pt>
                <c:pt idx="659">
                  <c:v>62815</c:v>
                </c:pt>
                <c:pt idx="660">
                  <c:v>62848</c:v>
                </c:pt>
                <c:pt idx="661">
                  <c:v>62879</c:v>
                </c:pt>
                <c:pt idx="662">
                  <c:v>62908</c:v>
                </c:pt>
                <c:pt idx="663">
                  <c:v>62939</c:v>
                </c:pt>
                <c:pt idx="664">
                  <c:v>62969</c:v>
                </c:pt>
                <c:pt idx="665">
                  <c:v>63002</c:v>
                </c:pt>
                <c:pt idx="666">
                  <c:v>63032</c:v>
                </c:pt>
                <c:pt idx="667">
                  <c:v>63065</c:v>
                </c:pt>
                <c:pt idx="668">
                  <c:v>63096</c:v>
                </c:pt>
                <c:pt idx="669">
                  <c:v>63128</c:v>
                </c:pt>
                <c:pt idx="670">
                  <c:v>63158</c:v>
                </c:pt>
                <c:pt idx="671">
                  <c:v>63188</c:v>
                </c:pt>
                <c:pt idx="672">
                  <c:v>63219</c:v>
                </c:pt>
                <c:pt idx="673">
                  <c:v>63248</c:v>
                </c:pt>
                <c:pt idx="674">
                  <c:v>63276</c:v>
                </c:pt>
                <c:pt idx="675">
                  <c:v>63307</c:v>
                </c:pt>
                <c:pt idx="676">
                  <c:v>63338</c:v>
                </c:pt>
                <c:pt idx="677">
                  <c:v>63369</c:v>
                </c:pt>
                <c:pt idx="678">
                  <c:v>63401</c:v>
                </c:pt>
                <c:pt idx="679">
                  <c:v>63432</c:v>
                </c:pt>
                <c:pt idx="680">
                  <c:v>63464</c:v>
                </c:pt>
                <c:pt idx="681">
                  <c:v>63495</c:v>
                </c:pt>
                <c:pt idx="682">
                  <c:v>63527</c:v>
                </c:pt>
                <c:pt idx="683">
                  <c:v>63558</c:v>
                </c:pt>
                <c:pt idx="684">
                  <c:v>63590</c:v>
                </c:pt>
                <c:pt idx="685">
                  <c:v>63618</c:v>
                </c:pt>
                <c:pt idx="686">
                  <c:v>63649</c:v>
                </c:pt>
                <c:pt idx="687">
                  <c:v>63681</c:v>
                </c:pt>
                <c:pt idx="688">
                  <c:v>63712</c:v>
                </c:pt>
                <c:pt idx="689">
                  <c:v>63744</c:v>
                </c:pt>
                <c:pt idx="690">
                  <c:v>63775</c:v>
                </c:pt>
                <c:pt idx="691">
                  <c:v>63807</c:v>
                </c:pt>
              </c:numCache>
            </c:numRef>
          </c:cat>
          <c:val>
            <c:numRef>
              <c:f>Eur3M!$AH$3:$AH$694</c:f>
              <c:numCache>
                <c:formatCode>0.0000%</c:formatCode>
                <c:ptCount val="692"/>
                <c:pt idx="0">
                  <c:v>-3.6016084723015072E-4</c:v>
                </c:pt>
                <c:pt idx="1">
                  <c:v>-4.2188811936395908E-4</c:v>
                </c:pt>
                <c:pt idx="2">
                  <c:v>-4.5151239156021291E-4</c:v>
                </c:pt>
                <c:pt idx="3">
                  <c:v>-5.3835101117181419E-4</c:v>
                </c:pt>
                <c:pt idx="4">
                  <c:v>-5.5029604012135636E-4</c:v>
                </c:pt>
                <c:pt idx="5">
                  <c:v>-5.8311200099661435E-4</c:v>
                </c:pt>
                <c:pt idx="6">
                  <c:v>-6.2148498475874097E-4</c:v>
                </c:pt>
                <c:pt idx="7">
                  <c:v>-6.4851660386572557E-4</c:v>
                </c:pt>
                <c:pt idx="8">
                  <c:v>-6.6626666470426742E-4</c:v>
                </c:pt>
                <c:pt idx="9">
                  <c:v>-6.7271977721079616E-4</c:v>
                </c:pt>
                <c:pt idx="10">
                  <c:v>-6.6475897139580645E-4</c:v>
                </c:pt>
                <c:pt idx="11">
                  <c:v>-6.4359354609073885E-4</c:v>
                </c:pt>
                <c:pt idx="12">
                  <c:v>-5.8724694003326166E-4</c:v>
                </c:pt>
                <c:pt idx="13">
                  <c:v>-5.3755740171712108E-4</c:v>
                </c:pt>
                <c:pt idx="14">
                  <c:v>-4.6735533119732556E-4</c:v>
                </c:pt>
                <c:pt idx="15">
                  <c:v>-4.044262760198869E-4</c:v>
                </c:pt>
                <c:pt idx="16">
                  <c:v>-3.1912521010856191E-4</c:v>
                </c:pt>
                <c:pt idx="17">
                  <c:v>-2.4868028761313734E-4</c:v>
                </c:pt>
                <c:pt idx="18">
                  <c:v>-1.6698967636982114E-4</c:v>
                </c:pt>
                <c:pt idx="19">
                  <c:v>-6.3022455012488578E-5</c:v>
                </c:pt>
                <c:pt idx="20">
                  <c:v>5.3119202015266858E-5</c:v>
                </c:pt>
                <c:pt idx="21">
                  <c:v>1.9056548138800437E-4</c:v>
                </c:pt>
                <c:pt idx="22">
                  <c:v>3.3955307129062285E-4</c:v>
                </c:pt>
                <c:pt idx="23">
                  <c:v>5.0420341517393467E-4</c:v>
                </c:pt>
                <c:pt idx="24">
                  <c:v>6.7359993504697527E-4</c:v>
                </c:pt>
                <c:pt idx="25">
                  <c:v>8.6559222673792996E-4</c:v>
                </c:pt>
                <c:pt idx="26">
                  <c:v>1.0412079563009158E-3</c:v>
                </c:pt>
                <c:pt idx="27">
                  <c:v>1.2518422042542619E-3</c:v>
                </c:pt>
                <c:pt idx="28">
                  <c:v>1.4467007971954088E-3</c:v>
                </c:pt>
                <c:pt idx="29">
                  <c:v>1.6439530514619652E-3</c:v>
                </c:pt>
                <c:pt idx="30">
                  <c:v>1.8597779584877657E-3</c:v>
                </c:pt>
                <c:pt idx="31">
                  <c:v>2.0736453759602302E-3</c:v>
                </c:pt>
                <c:pt idx="32">
                  <c:v>2.3097415422661913E-3</c:v>
                </c:pt>
                <c:pt idx="33">
                  <c:v>2.5281273090704344E-3</c:v>
                </c:pt>
                <c:pt idx="34">
                  <c:v>2.7717832986663754E-3</c:v>
                </c:pt>
                <c:pt idx="35">
                  <c:v>2.9994606087065008E-3</c:v>
                </c:pt>
                <c:pt idx="36">
                  <c:v>3.2440199857488297E-3</c:v>
                </c:pt>
                <c:pt idx="37">
                  <c:v>3.474656082220287E-3</c:v>
                </c:pt>
                <c:pt idx="38">
                  <c:v>3.7058371445674136E-3</c:v>
                </c:pt>
                <c:pt idx="39">
                  <c:v>3.9447105395447992E-3</c:v>
                </c:pt>
                <c:pt idx="40">
                  <c:v>4.1679458239175854E-3</c:v>
                </c:pt>
                <c:pt idx="41">
                  <c:v>4.3788753420294429E-3</c:v>
                </c:pt>
                <c:pt idx="42">
                  <c:v>4.6145699524711538E-3</c:v>
                </c:pt>
                <c:pt idx="43">
                  <c:v>4.8406570839787874E-3</c:v>
                </c:pt>
                <c:pt idx="44">
                  <c:v>5.0822430072754833E-3</c:v>
                </c:pt>
                <c:pt idx="45">
                  <c:v>5.3062960663169643E-3</c:v>
                </c:pt>
                <c:pt idx="46">
                  <c:v>5.533712090417287E-3</c:v>
                </c:pt>
                <c:pt idx="47">
                  <c:v>5.757414679746148E-3</c:v>
                </c:pt>
                <c:pt idx="48">
                  <c:v>6.0066781274251742E-3</c:v>
                </c:pt>
                <c:pt idx="49">
                  <c:v>6.2367053129448995E-3</c:v>
                </c:pt>
                <c:pt idx="50">
                  <c:v>6.5027268908335566E-3</c:v>
                </c:pt>
                <c:pt idx="51">
                  <c:v>6.7568796587806901E-3</c:v>
                </c:pt>
                <c:pt idx="52">
                  <c:v>7.0245318381301916E-3</c:v>
                </c:pt>
                <c:pt idx="53">
                  <c:v>7.2866984499934447E-3</c:v>
                </c:pt>
                <c:pt idx="54">
                  <c:v>7.5673090862129677E-3</c:v>
                </c:pt>
                <c:pt idx="55">
                  <c:v>7.8814129332165275E-3</c:v>
                </c:pt>
                <c:pt idx="56">
                  <c:v>8.1769169636879083E-3</c:v>
                </c:pt>
                <c:pt idx="57">
                  <c:v>8.5116728870813525E-3</c:v>
                </c:pt>
                <c:pt idx="58">
                  <c:v>8.8255308441382661E-3</c:v>
                </c:pt>
                <c:pt idx="59">
                  <c:v>9.1593438649756574E-3</c:v>
                </c:pt>
                <c:pt idx="60">
                  <c:v>9.4730543381587439E-3</c:v>
                </c:pt>
                <c:pt idx="61">
                  <c:v>9.7861701051083667E-3</c:v>
                </c:pt>
                <c:pt idx="62">
                  <c:v>1.0083359152468496E-2</c:v>
                </c:pt>
                <c:pt idx="63">
                  <c:v>1.0393056982288967E-2</c:v>
                </c:pt>
                <c:pt idx="64">
                  <c:v>1.0658007080699611E-2</c:v>
                </c:pt>
                <c:pt idx="65">
                  <c:v>1.0933886297045552E-2</c:v>
                </c:pt>
                <c:pt idx="66">
                  <c:v>1.1218890701002123E-2</c:v>
                </c:pt>
                <c:pt idx="67">
                  <c:v>1.1481174112735E-2</c:v>
                </c:pt>
                <c:pt idx="68">
                  <c:v>1.1741582627107904E-2</c:v>
                </c:pt>
                <c:pt idx="69">
                  <c:v>1.1984620832567823E-2</c:v>
                </c:pt>
                <c:pt idx="70">
                  <c:v>1.2224504854406725E-2</c:v>
                </c:pt>
                <c:pt idx="71">
                  <c:v>1.2452955481329124E-2</c:v>
                </c:pt>
                <c:pt idx="72">
                  <c:v>1.2696621714681344E-2</c:v>
                </c:pt>
                <c:pt idx="73">
                  <c:v>1.290739801498475E-2</c:v>
                </c:pt>
                <c:pt idx="74">
                  <c:v>1.3147948075313417E-2</c:v>
                </c:pt>
                <c:pt idx="75">
                  <c:v>1.3359309806471466E-2</c:v>
                </c:pt>
                <c:pt idx="76">
                  <c:v>1.3564936332282449E-2</c:v>
                </c:pt>
                <c:pt idx="77">
                  <c:v>1.3779795278229099E-2</c:v>
                </c:pt>
                <c:pt idx="78">
                  <c:v>1.398442355133046E-2</c:v>
                </c:pt>
                <c:pt idx="79">
                  <c:v>1.420111342823315E-2</c:v>
                </c:pt>
                <c:pt idx="80">
                  <c:v>1.4393987926162602E-2</c:v>
                </c:pt>
                <c:pt idx="81">
                  <c:v>1.4602088947500268E-2</c:v>
                </c:pt>
                <c:pt idx="82">
                  <c:v>1.4791051277827387E-2</c:v>
                </c:pt>
                <c:pt idx="83">
                  <c:v>1.4990430532488637E-2</c:v>
                </c:pt>
                <c:pt idx="84">
                  <c:v>1.5165381767352493E-2</c:v>
                </c:pt>
                <c:pt idx="85">
                  <c:v>1.5348131477587363E-2</c:v>
                </c:pt>
                <c:pt idx="86">
                  <c:v>1.5521490089185252E-2</c:v>
                </c:pt>
                <c:pt idx="87">
                  <c:v>1.5703595979732574E-2</c:v>
                </c:pt>
                <c:pt idx="88">
                  <c:v>1.5864849131758556E-2</c:v>
                </c:pt>
                <c:pt idx="89">
                  <c:v>1.6047340541120624E-2</c:v>
                </c:pt>
                <c:pt idx="90">
                  <c:v>1.6214685915616769E-2</c:v>
                </c:pt>
                <c:pt idx="91">
                  <c:v>1.6385786493315034E-2</c:v>
                </c:pt>
                <c:pt idx="92">
                  <c:v>1.655950567807753E-2</c:v>
                </c:pt>
                <c:pt idx="93">
                  <c:v>1.672096420722035E-2</c:v>
                </c:pt>
                <c:pt idx="94">
                  <c:v>1.6888205805317739E-2</c:v>
                </c:pt>
                <c:pt idx="95">
                  <c:v>1.7040853174138539E-2</c:v>
                </c:pt>
                <c:pt idx="96">
                  <c:v>1.7188630590786593E-2</c:v>
                </c:pt>
                <c:pt idx="97">
                  <c:v>1.7327336615491278E-2</c:v>
                </c:pt>
                <c:pt idx="98">
                  <c:v>1.7462949392398282E-2</c:v>
                </c:pt>
                <c:pt idx="99">
                  <c:v>1.7581338227090144E-2</c:v>
                </c:pt>
                <c:pt idx="100">
                  <c:v>1.7695745218558111E-2</c:v>
                </c:pt>
                <c:pt idx="101">
                  <c:v>1.7806727352378829E-2</c:v>
                </c:pt>
                <c:pt idx="102">
                  <c:v>1.790751055751762E-2</c:v>
                </c:pt>
                <c:pt idx="103">
                  <c:v>1.8002938997695402E-2</c:v>
                </c:pt>
                <c:pt idx="104">
                  <c:v>1.8087943000514646E-2</c:v>
                </c:pt>
                <c:pt idx="105">
                  <c:v>1.8169919665366956E-2</c:v>
                </c:pt>
                <c:pt idx="106">
                  <c:v>1.8250301514724149E-2</c:v>
                </c:pt>
                <c:pt idx="107">
                  <c:v>1.8340027579000027E-2</c:v>
                </c:pt>
                <c:pt idx="108">
                  <c:v>1.8421155063369277E-2</c:v>
                </c:pt>
                <c:pt idx="109">
                  <c:v>1.8520599411500058E-2</c:v>
                </c:pt>
                <c:pt idx="110">
                  <c:v>1.8612124053659154E-2</c:v>
                </c:pt>
                <c:pt idx="111">
                  <c:v>1.8708529197035601E-2</c:v>
                </c:pt>
                <c:pt idx="112">
                  <c:v>1.8813741985412639E-2</c:v>
                </c:pt>
                <c:pt idx="113">
                  <c:v>1.892125581951799E-2</c:v>
                </c:pt>
                <c:pt idx="114">
                  <c:v>1.9042373030927727E-2</c:v>
                </c:pt>
                <c:pt idx="115">
                  <c:v>1.91574839017126E-2</c:v>
                </c:pt>
                <c:pt idx="116">
                  <c:v>1.9287610807531132E-2</c:v>
                </c:pt>
                <c:pt idx="117">
                  <c:v>1.94066125925796E-2</c:v>
                </c:pt>
                <c:pt idx="118">
                  <c:v>1.952902047209587E-2</c:v>
                </c:pt>
                <c:pt idx="119">
                  <c:v>1.9638009862788353E-2</c:v>
                </c:pt>
                <c:pt idx="120">
                  <c:v>1.9740693165559344E-2</c:v>
                </c:pt>
                <c:pt idx="121">
                  <c:v>1.9832623779845626E-2</c:v>
                </c:pt>
                <c:pt idx="122">
                  <c:v>1.9923291493315939E-2</c:v>
                </c:pt>
                <c:pt idx="123">
                  <c:v>1.9995657098766408E-2</c:v>
                </c:pt>
                <c:pt idx="124">
                  <c:v>2.006445278952234E-2</c:v>
                </c:pt>
                <c:pt idx="125">
                  <c:v>2.0129891418276719E-2</c:v>
                </c:pt>
                <c:pt idx="126">
                  <c:v>2.0183103504810323E-2</c:v>
                </c:pt>
                <c:pt idx="127">
                  <c:v>2.0229175917409255E-2</c:v>
                </c:pt>
                <c:pt idx="128">
                  <c:v>2.02675065591412E-2</c:v>
                </c:pt>
                <c:pt idx="129">
                  <c:v>2.0302946848644574E-2</c:v>
                </c:pt>
                <c:pt idx="130">
                  <c:v>2.0338602249567354E-2</c:v>
                </c:pt>
                <c:pt idx="131">
                  <c:v>2.0373070214403176E-2</c:v>
                </c:pt>
                <c:pt idx="132">
                  <c:v>2.0412333708608621E-2</c:v>
                </c:pt>
                <c:pt idx="133">
                  <c:v>2.0455675090689046E-2</c:v>
                </c:pt>
                <c:pt idx="134">
                  <c:v>2.049404678162484E-2</c:v>
                </c:pt>
                <c:pt idx="135">
                  <c:v>2.0535419403552878E-2</c:v>
                </c:pt>
                <c:pt idx="136">
                  <c:v>2.058261854639604E-2</c:v>
                </c:pt>
                <c:pt idx="137">
                  <c:v>2.0628995174567705E-2</c:v>
                </c:pt>
                <c:pt idx="138">
                  <c:v>2.0678968532164967E-2</c:v>
                </c:pt>
                <c:pt idx="139">
                  <c:v>2.0729261774977067E-2</c:v>
                </c:pt>
                <c:pt idx="140">
                  <c:v>2.0780464150191053E-2</c:v>
                </c:pt>
                <c:pt idx="141">
                  <c:v>2.0830450295003595E-2</c:v>
                </c:pt>
                <c:pt idx="142">
                  <c:v>2.0881776352931737E-2</c:v>
                </c:pt>
                <c:pt idx="143">
                  <c:v>2.092501503155594E-2</c:v>
                </c:pt>
                <c:pt idx="144">
                  <c:v>2.0971736054215411E-2</c:v>
                </c:pt>
                <c:pt idx="145">
                  <c:v>2.1012150954240028E-2</c:v>
                </c:pt>
                <c:pt idx="146">
                  <c:v>2.1054075137409364E-2</c:v>
                </c:pt>
                <c:pt idx="147">
                  <c:v>2.1087894328521886E-2</c:v>
                </c:pt>
                <c:pt idx="148">
                  <c:v>2.112324141143895E-2</c:v>
                </c:pt>
                <c:pt idx="149">
                  <c:v>2.1158457125492493E-2</c:v>
                </c:pt>
                <c:pt idx="150">
                  <c:v>2.1188317525877E-2</c:v>
                </c:pt>
                <c:pt idx="151">
                  <c:v>2.1218786708965751E-2</c:v>
                </c:pt>
                <c:pt idx="152">
                  <c:v>2.1244117595279957E-2</c:v>
                </c:pt>
                <c:pt idx="153">
                  <c:v>2.1270008906711695E-2</c:v>
                </c:pt>
                <c:pt idx="154">
                  <c:v>2.1291851795587589E-2</c:v>
                </c:pt>
                <c:pt idx="155">
                  <c:v>2.1311153857719069E-2</c:v>
                </c:pt>
                <c:pt idx="156">
                  <c:v>2.1327623425925424E-2</c:v>
                </c:pt>
                <c:pt idx="157">
                  <c:v>2.1344051425002123E-2</c:v>
                </c:pt>
                <c:pt idx="158">
                  <c:v>2.1356500348071971E-2</c:v>
                </c:pt>
                <c:pt idx="159">
                  <c:v>2.1366438885644361E-2</c:v>
                </c:pt>
                <c:pt idx="160">
                  <c:v>2.1375888496165917E-2</c:v>
                </c:pt>
                <c:pt idx="161">
                  <c:v>2.1381989900306101E-2</c:v>
                </c:pt>
                <c:pt idx="162">
                  <c:v>2.138589864046634E-2</c:v>
                </c:pt>
                <c:pt idx="163">
                  <c:v>2.1387362877188645E-2</c:v>
                </c:pt>
                <c:pt idx="164">
                  <c:v>2.1385886153059253E-2</c:v>
                </c:pt>
                <c:pt idx="165">
                  <c:v>2.1383405192024706E-2</c:v>
                </c:pt>
                <c:pt idx="166">
                  <c:v>2.1377538344817527E-2</c:v>
                </c:pt>
                <c:pt idx="167">
                  <c:v>2.1368698547706622E-2</c:v>
                </c:pt>
                <c:pt idx="168">
                  <c:v>2.1358614682858035E-2</c:v>
                </c:pt>
                <c:pt idx="169">
                  <c:v>2.1346414067577677E-2</c:v>
                </c:pt>
                <c:pt idx="170">
                  <c:v>2.1332996924340368E-2</c:v>
                </c:pt>
                <c:pt idx="171">
                  <c:v>2.1315004620801537E-2</c:v>
                </c:pt>
                <c:pt idx="172">
                  <c:v>2.1296472241418746E-2</c:v>
                </c:pt>
                <c:pt idx="173">
                  <c:v>2.1273186582117982E-2</c:v>
                </c:pt>
                <c:pt idx="174">
                  <c:v>2.1248928194461961E-2</c:v>
                </c:pt>
                <c:pt idx="175">
                  <c:v>2.1221631017494216E-2</c:v>
                </c:pt>
                <c:pt idx="176">
                  <c:v>2.119484461379063E-2</c:v>
                </c:pt>
                <c:pt idx="177">
                  <c:v>2.1163845139397969E-2</c:v>
                </c:pt>
                <c:pt idx="178">
                  <c:v>2.1134295590843344E-2</c:v>
                </c:pt>
                <c:pt idx="179">
                  <c:v>2.1100938128544397E-2</c:v>
                </c:pt>
                <c:pt idx="180">
                  <c:v>2.1068191803024241E-2</c:v>
                </c:pt>
                <c:pt idx="181">
                  <c:v>2.1037994281583813E-2</c:v>
                </c:pt>
                <c:pt idx="182">
                  <c:v>2.1002116485984816E-2</c:v>
                </c:pt>
                <c:pt idx="183">
                  <c:v>2.0967514038568957E-2</c:v>
                </c:pt>
                <c:pt idx="184">
                  <c:v>2.092827954951133E-2</c:v>
                </c:pt>
                <c:pt idx="185">
                  <c:v>2.0891599320248679E-2</c:v>
                </c:pt>
                <c:pt idx="186">
                  <c:v>2.0850158338560704E-2</c:v>
                </c:pt>
                <c:pt idx="187">
                  <c:v>2.0810265212506066E-2</c:v>
                </c:pt>
                <c:pt idx="188">
                  <c:v>2.0767945143616694E-2</c:v>
                </c:pt>
                <c:pt idx="189">
                  <c:v>2.0726037041468148E-2</c:v>
                </c:pt>
                <c:pt idx="190">
                  <c:v>2.0681910845089219E-2</c:v>
                </c:pt>
                <c:pt idx="191">
                  <c:v>2.063814179392864E-2</c:v>
                </c:pt>
                <c:pt idx="192">
                  <c:v>2.0592021408852797E-2</c:v>
                </c:pt>
                <c:pt idx="193">
                  <c:v>2.0549255021417651E-2</c:v>
                </c:pt>
                <c:pt idx="194">
                  <c:v>2.0503044727204767E-2</c:v>
                </c:pt>
                <c:pt idx="195">
                  <c:v>2.0455637069934484E-2</c:v>
                </c:pt>
                <c:pt idx="196">
                  <c:v>2.0407587004573999E-2</c:v>
                </c:pt>
                <c:pt idx="197">
                  <c:v>2.0357145497252534E-2</c:v>
                </c:pt>
                <c:pt idx="198">
                  <c:v>2.0307484377894886E-2</c:v>
                </c:pt>
                <c:pt idx="199">
                  <c:v>2.0255676458569367E-2</c:v>
                </c:pt>
                <c:pt idx="200">
                  <c:v>2.0205887792582446E-2</c:v>
                </c:pt>
                <c:pt idx="201">
                  <c:v>2.015061696407542E-2</c:v>
                </c:pt>
                <c:pt idx="202">
                  <c:v>2.01002739093461E-2</c:v>
                </c:pt>
                <c:pt idx="203">
                  <c:v>2.0043208390022105E-2</c:v>
                </c:pt>
                <c:pt idx="204">
                  <c:v>1.9989845981880087E-2</c:v>
                </c:pt>
                <c:pt idx="205">
                  <c:v>1.9939502072476568E-2</c:v>
                </c:pt>
                <c:pt idx="206">
                  <c:v>1.9882810154676047E-2</c:v>
                </c:pt>
                <c:pt idx="207">
                  <c:v>1.9828382446855631E-2</c:v>
                </c:pt>
                <c:pt idx="208">
                  <c:v>1.9768256180347381E-2</c:v>
                </c:pt>
                <c:pt idx="209">
                  <c:v>1.9713028601427745E-2</c:v>
                </c:pt>
                <c:pt idx="210">
                  <c:v>1.9651675011409714E-2</c:v>
                </c:pt>
                <c:pt idx="211">
                  <c:v>1.959389810366689E-2</c:v>
                </c:pt>
                <c:pt idx="212">
                  <c:v>1.95328699617629E-2</c:v>
                </c:pt>
                <c:pt idx="213">
                  <c:v>1.9476433176454755E-2</c:v>
                </c:pt>
                <c:pt idx="214">
                  <c:v>1.9418244945355559E-2</c:v>
                </c:pt>
                <c:pt idx="215">
                  <c:v>1.9359482346047958E-2</c:v>
                </c:pt>
                <c:pt idx="216">
                  <c:v>1.9300985302643407E-2</c:v>
                </c:pt>
                <c:pt idx="217">
                  <c:v>1.9245915187226879E-2</c:v>
                </c:pt>
                <c:pt idx="218">
                  <c:v>1.9183581542235519E-2</c:v>
                </c:pt>
                <c:pt idx="219">
                  <c:v>1.912279851651293E-2</c:v>
                </c:pt>
                <c:pt idx="220">
                  <c:v>1.9060669016537746E-2</c:v>
                </c:pt>
                <c:pt idx="221">
                  <c:v>1.8996162139894857E-2</c:v>
                </c:pt>
                <c:pt idx="222">
                  <c:v>1.8933850080584218E-2</c:v>
                </c:pt>
                <c:pt idx="223">
                  <c:v>1.8868134662836728E-2</c:v>
                </c:pt>
                <c:pt idx="224">
                  <c:v>1.8804673882784933E-2</c:v>
                </c:pt>
                <c:pt idx="225">
                  <c:v>1.8739417416313797E-2</c:v>
                </c:pt>
                <c:pt idx="226">
                  <c:v>1.8675965789063831E-2</c:v>
                </c:pt>
                <c:pt idx="227">
                  <c:v>1.8609089659457397E-2</c:v>
                </c:pt>
                <c:pt idx="228">
                  <c:v>1.8550294187905225E-2</c:v>
                </c:pt>
                <c:pt idx="229">
                  <c:v>1.8486194952261611E-2</c:v>
                </c:pt>
                <c:pt idx="230">
                  <c:v>1.841866771066053E-2</c:v>
                </c:pt>
                <c:pt idx="231">
                  <c:v>1.8353632878394945E-2</c:v>
                </c:pt>
                <c:pt idx="232">
                  <c:v>1.8286342437324406E-2</c:v>
                </c:pt>
                <c:pt idx="233">
                  <c:v>1.8221044607401257E-2</c:v>
                </c:pt>
                <c:pt idx="234">
                  <c:v>1.8154219132821676E-2</c:v>
                </c:pt>
                <c:pt idx="235">
                  <c:v>1.8090497082876772E-2</c:v>
                </c:pt>
                <c:pt idx="236">
                  <c:v>1.8021227754904064E-2</c:v>
                </c:pt>
                <c:pt idx="237">
                  <c:v>1.7959033136856206E-2</c:v>
                </c:pt>
                <c:pt idx="238">
                  <c:v>1.7889591923502788E-2</c:v>
                </c:pt>
                <c:pt idx="239">
                  <c:v>1.7826346235558788E-2</c:v>
                </c:pt>
                <c:pt idx="240">
                  <c:v>1.77639208847983E-2</c:v>
                </c:pt>
                <c:pt idx="241">
                  <c:v>1.7699717594223442E-2</c:v>
                </c:pt>
                <c:pt idx="242">
                  <c:v>1.7637554912040772E-2</c:v>
                </c:pt>
                <c:pt idx="243">
                  <c:v>1.757220898893775E-2</c:v>
                </c:pt>
                <c:pt idx="244">
                  <c:v>1.7511277722839034E-2</c:v>
                </c:pt>
                <c:pt idx="245">
                  <c:v>1.7444647522746038E-2</c:v>
                </c:pt>
                <c:pt idx="246">
                  <c:v>1.7383032648880081E-2</c:v>
                </c:pt>
                <c:pt idx="247">
                  <c:v>1.731868658728836E-2</c:v>
                </c:pt>
                <c:pt idx="248">
                  <c:v>1.7257350641664101E-2</c:v>
                </c:pt>
                <c:pt idx="249">
                  <c:v>1.7195078145770572E-2</c:v>
                </c:pt>
                <c:pt idx="250">
                  <c:v>1.7135244956569373E-2</c:v>
                </c:pt>
                <c:pt idx="251">
                  <c:v>1.7072870799090544E-2</c:v>
                </c:pt>
                <c:pt idx="252">
                  <c:v>1.7018691612797707E-2</c:v>
                </c:pt>
                <c:pt idx="253">
                  <c:v>1.6960379787455189E-2</c:v>
                </c:pt>
                <c:pt idx="254">
                  <c:v>1.6899681212180748E-2</c:v>
                </c:pt>
                <c:pt idx="255">
                  <c:v>1.6842002785052386E-2</c:v>
                </c:pt>
                <c:pt idx="256">
                  <c:v>1.6783105907579057E-2</c:v>
                </c:pt>
                <c:pt idx="257">
                  <c:v>1.6726694598209239E-2</c:v>
                </c:pt>
                <c:pt idx="258">
                  <c:v>1.6669656145608249E-2</c:v>
                </c:pt>
                <c:pt idx="259">
                  <c:v>1.6615866532028373E-2</c:v>
                </c:pt>
                <c:pt idx="260">
                  <c:v>1.6559950338576147E-2</c:v>
                </c:pt>
                <c:pt idx="261">
                  <c:v>1.6507079236747657E-2</c:v>
                </c:pt>
                <c:pt idx="262">
                  <c:v>1.6450331691500581E-2</c:v>
                </c:pt>
                <c:pt idx="263">
                  <c:v>1.6402814495046287E-2</c:v>
                </c:pt>
                <c:pt idx="264">
                  <c:v>1.6351918737050289E-2</c:v>
                </c:pt>
                <c:pt idx="265">
                  <c:v>1.6299332042122212E-2</c:v>
                </c:pt>
                <c:pt idx="266">
                  <c:v>1.6249669324820176E-2</c:v>
                </c:pt>
                <c:pt idx="267">
                  <c:v>1.6199306123717609E-2</c:v>
                </c:pt>
                <c:pt idx="268">
                  <c:v>1.6151413086651838E-2</c:v>
                </c:pt>
                <c:pt idx="269">
                  <c:v>1.6103307345282543E-2</c:v>
                </c:pt>
                <c:pt idx="270">
                  <c:v>1.6058363362503422E-2</c:v>
                </c:pt>
                <c:pt idx="271">
                  <c:v>1.6010374034112304E-2</c:v>
                </c:pt>
                <c:pt idx="272">
                  <c:v>1.5968387981617482E-2</c:v>
                </c:pt>
                <c:pt idx="273">
                  <c:v>1.5921842901817616E-2</c:v>
                </c:pt>
                <c:pt idx="274">
                  <c:v>1.5880748512386481E-2</c:v>
                </c:pt>
                <c:pt idx="275">
                  <c:v>1.5842743662738943E-2</c:v>
                </c:pt>
                <c:pt idx="276">
                  <c:v>1.5800448985945421E-2</c:v>
                </c:pt>
                <c:pt idx="277">
                  <c:v>1.5762528702593433E-2</c:v>
                </c:pt>
                <c:pt idx="278">
                  <c:v>1.5723522872392003E-2</c:v>
                </c:pt>
                <c:pt idx="279">
                  <c:v>1.5688047514325211E-2</c:v>
                </c:pt>
                <c:pt idx="280">
                  <c:v>1.5650270557605015E-2</c:v>
                </c:pt>
                <c:pt idx="281">
                  <c:v>1.5616191054328774E-2</c:v>
                </c:pt>
                <c:pt idx="282">
                  <c:v>1.5581870697764583E-2</c:v>
                </c:pt>
                <c:pt idx="283">
                  <c:v>1.555005211470494E-2</c:v>
                </c:pt>
                <c:pt idx="284">
                  <c:v>1.5518649236690399E-2</c:v>
                </c:pt>
                <c:pt idx="285">
                  <c:v>1.5489359962017979E-2</c:v>
                </c:pt>
                <c:pt idx="286">
                  <c:v>1.5460476735265244E-2</c:v>
                </c:pt>
                <c:pt idx="287">
                  <c:v>1.5435427697861544E-2</c:v>
                </c:pt>
                <c:pt idx="288">
                  <c:v>1.5410104345684425E-2</c:v>
                </c:pt>
                <c:pt idx="289">
                  <c:v>1.5386018241732411E-2</c:v>
                </c:pt>
                <c:pt idx="290">
                  <c:v>1.5363367409396556E-2</c:v>
                </c:pt>
                <c:pt idx="291">
                  <c:v>1.5341434876504972E-2</c:v>
                </c:pt>
                <c:pt idx="292">
                  <c:v>1.5321383629856699E-2</c:v>
                </c:pt>
                <c:pt idx="293">
                  <c:v>1.5301530339082364E-2</c:v>
                </c:pt>
                <c:pt idx="294">
                  <c:v>1.5283446135704461E-2</c:v>
                </c:pt>
                <c:pt idx="295">
                  <c:v>1.5263945961708046E-2</c:v>
                </c:pt>
                <c:pt idx="296">
                  <c:v>1.5245953735813167E-2</c:v>
                </c:pt>
                <c:pt idx="297">
                  <c:v>1.5227917637060455E-2</c:v>
                </c:pt>
                <c:pt idx="298">
                  <c:v>1.5210874000966282E-2</c:v>
                </c:pt>
                <c:pt idx="299">
                  <c:v>1.5195796387070611E-2</c:v>
                </c:pt>
                <c:pt idx="300">
                  <c:v>1.5178924728378378E-2</c:v>
                </c:pt>
                <c:pt idx="301">
                  <c:v>1.516364928019499E-2</c:v>
                </c:pt>
                <c:pt idx="302">
                  <c:v>1.5147251702404612E-2</c:v>
                </c:pt>
                <c:pt idx="303">
                  <c:v>1.5132310056033139E-2</c:v>
                </c:pt>
                <c:pt idx="304">
                  <c:v>1.5117273536206774E-2</c:v>
                </c:pt>
                <c:pt idx="305">
                  <c:v>1.5103801613330095E-2</c:v>
                </c:pt>
                <c:pt idx="306">
                  <c:v>1.5089392546332266E-2</c:v>
                </c:pt>
                <c:pt idx="307">
                  <c:v>1.5076540097602731E-2</c:v>
                </c:pt>
                <c:pt idx="308">
                  <c:v>1.5063401516549951E-2</c:v>
                </c:pt>
                <c:pt idx="309">
                  <c:v>1.5050976024509326E-2</c:v>
                </c:pt>
                <c:pt idx="310">
                  <c:v>1.5040915177861495E-2</c:v>
                </c:pt>
                <c:pt idx="311">
                  <c:v>1.5028997445293181E-2</c:v>
                </c:pt>
                <c:pt idx="312">
                  <c:v>1.5018946728765119E-2</c:v>
                </c:pt>
                <c:pt idx="313">
                  <c:v>1.5008616445985492E-2</c:v>
                </c:pt>
                <c:pt idx="314">
                  <c:v>1.4999448764212636E-2</c:v>
                </c:pt>
                <c:pt idx="315">
                  <c:v>1.4989950783167498E-2</c:v>
                </c:pt>
                <c:pt idx="316">
                  <c:v>1.4981410848389344E-2</c:v>
                </c:pt>
                <c:pt idx="317">
                  <c:v>1.4973557717630301E-2</c:v>
                </c:pt>
                <c:pt idx="318">
                  <c:v>1.496634557323643E-2</c:v>
                </c:pt>
                <c:pt idx="319">
                  <c:v>1.4959290054292654E-2</c:v>
                </c:pt>
                <c:pt idx="320">
                  <c:v>1.4953021417144718E-2</c:v>
                </c:pt>
                <c:pt idx="321">
                  <c:v>1.4947620236646806E-2</c:v>
                </c:pt>
                <c:pt idx="322">
                  <c:v>1.4943462759513431E-2</c:v>
                </c:pt>
                <c:pt idx="323">
                  <c:v>1.4938928968285978E-2</c:v>
                </c:pt>
                <c:pt idx="324">
                  <c:v>1.493540030937722E-2</c:v>
                </c:pt>
                <c:pt idx="325">
                  <c:v>1.4932370438753262E-2</c:v>
                </c:pt>
                <c:pt idx="326">
                  <c:v>1.4929902462175376E-2</c:v>
                </c:pt>
                <c:pt idx="327">
                  <c:v>1.4928158674188325E-2</c:v>
                </c:pt>
                <c:pt idx="328">
                  <c:v>1.4926732949318493E-2</c:v>
                </c:pt>
                <c:pt idx="329">
                  <c:v>1.4926613073228933E-2</c:v>
                </c:pt>
                <c:pt idx="330">
                  <c:v>1.4926863593959181E-2</c:v>
                </c:pt>
                <c:pt idx="331">
                  <c:v>1.492741430267289E-2</c:v>
                </c:pt>
                <c:pt idx="332">
                  <c:v>1.492910792510376E-2</c:v>
                </c:pt>
                <c:pt idx="333">
                  <c:v>1.4931048108187461E-2</c:v>
                </c:pt>
                <c:pt idx="334">
                  <c:v>1.4935286343039667E-2</c:v>
                </c:pt>
                <c:pt idx="335">
                  <c:v>1.4937825670099101E-2</c:v>
                </c:pt>
                <c:pt idx="336">
                  <c:v>1.4942417270177456E-2</c:v>
                </c:pt>
                <c:pt idx="337">
                  <c:v>1.494782433770335E-2</c:v>
                </c:pt>
                <c:pt idx="338">
                  <c:v>1.4953451193406467E-2</c:v>
                </c:pt>
                <c:pt idx="339">
                  <c:v>1.4960431972189322E-2</c:v>
                </c:pt>
                <c:pt idx="340">
                  <c:v>1.4967312274657578E-2</c:v>
                </c:pt>
                <c:pt idx="341">
                  <c:v>1.4976094164316899E-2</c:v>
                </c:pt>
                <c:pt idx="342">
                  <c:v>1.4983713638754281E-2</c:v>
                </c:pt>
                <c:pt idx="343">
                  <c:v>1.4993432403546395E-2</c:v>
                </c:pt>
                <c:pt idx="344">
                  <c:v>1.500228028015123E-2</c:v>
                </c:pt>
                <c:pt idx="345">
                  <c:v>1.5014614494912594E-2</c:v>
                </c:pt>
                <c:pt idx="346">
                  <c:v>1.5025280407091276E-2</c:v>
                </c:pt>
                <c:pt idx="347">
                  <c:v>1.503890292032563E-2</c:v>
                </c:pt>
                <c:pt idx="348">
                  <c:v>1.5051208552653151E-2</c:v>
                </c:pt>
                <c:pt idx="349">
                  <c:v>1.5065381865996989E-2</c:v>
                </c:pt>
                <c:pt idx="350">
                  <c:v>1.5080817349356287E-2</c:v>
                </c:pt>
                <c:pt idx="351">
                  <c:v>1.509568404170605E-2</c:v>
                </c:pt>
                <c:pt idx="352">
                  <c:v>1.5112275507388716E-2</c:v>
                </c:pt>
                <c:pt idx="353">
                  <c:v>1.5127561581068602E-2</c:v>
                </c:pt>
                <c:pt idx="354">
                  <c:v>1.5142466526499365E-2</c:v>
                </c:pt>
                <c:pt idx="355">
                  <c:v>1.5156582621002279E-2</c:v>
                </c:pt>
                <c:pt idx="356">
                  <c:v>1.5171942559560758E-2</c:v>
                </c:pt>
                <c:pt idx="357">
                  <c:v>1.5185163363563715E-2</c:v>
                </c:pt>
                <c:pt idx="358">
                  <c:v>1.5198351869877391E-2</c:v>
                </c:pt>
                <c:pt idx="359">
                  <c:v>1.52127115197886E-2</c:v>
                </c:pt>
                <c:pt idx="360">
                  <c:v>1.5225763658371579E-2</c:v>
                </c:pt>
                <c:pt idx="361">
                  <c:v>1.5238881769138795E-2</c:v>
                </c:pt>
                <c:pt idx="362">
                  <c:v>1.5251241011404931E-2</c:v>
                </c:pt>
                <c:pt idx="363">
                  <c:v>1.5263122484103287E-2</c:v>
                </c:pt>
                <c:pt idx="364">
                  <c:v>1.527490986524006E-2</c:v>
                </c:pt>
                <c:pt idx="365">
                  <c:v>1.5286926450097662E-2</c:v>
                </c:pt>
                <c:pt idx="366">
                  <c:v>1.5296503697950214E-2</c:v>
                </c:pt>
                <c:pt idx="367">
                  <c:v>1.5308719872096874E-2</c:v>
                </c:pt>
                <c:pt idx="368">
                  <c:v>1.5317430311154958E-2</c:v>
                </c:pt>
                <c:pt idx="369">
                  <c:v>1.5327733991223893E-2</c:v>
                </c:pt>
                <c:pt idx="370">
                  <c:v>1.5337295684470955E-2</c:v>
                </c:pt>
                <c:pt idx="371">
                  <c:v>1.5346508641051738E-2</c:v>
                </c:pt>
                <c:pt idx="372">
                  <c:v>1.5355427764574089E-2</c:v>
                </c:pt>
                <c:pt idx="373">
                  <c:v>1.5363405542807768E-2</c:v>
                </c:pt>
                <c:pt idx="374">
                  <c:v>1.5371746675171707E-2</c:v>
                </c:pt>
                <c:pt idx="375">
                  <c:v>1.5378721529727059E-2</c:v>
                </c:pt>
                <c:pt idx="376">
                  <c:v>1.5386386346091579E-2</c:v>
                </c:pt>
                <c:pt idx="377">
                  <c:v>1.5392961229830771E-2</c:v>
                </c:pt>
                <c:pt idx="378">
                  <c:v>1.5398885164012829E-2</c:v>
                </c:pt>
                <c:pt idx="379">
                  <c:v>1.5404605746820284E-2</c:v>
                </c:pt>
                <c:pt idx="380">
                  <c:v>1.5410058868847184E-2</c:v>
                </c:pt>
                <c:pt idx="381">
                  <c:v>1.5415000786495676E-2</c:v>
                </c:pt>
                <c:pt idx="382">
                  <c:v>1.5419027595618546E-2</c:v>
                </c:pt>
                <c:pt idx="383">
                  <c:v>1.5423397231063998E-2</c:v>
                </c:pt>
                <c:pt idx="384">
                  <c:v>1.5426922789917551E-2</c:v>
                </c:pt>
                <c:pt idx="385">
                  <c:v>1.5430084925545677E-2</c:v>
                </c:pt>
                <c:pt idx="386">
                  <c:v>1.5432681069045854E-2</c:v>
                </c:pt>
                <c:pt idx="387">
                  <c:v>1.5434516425085022E-2</c:v>
                </c:pt>
                <c:pt idx="388">
                  <c:v>1.5436474704543767E-2</c:v>
                </c:pt>
                <c:pt idx="389">
                  <c:v>1.5436355347227286E-2</c:v>
                </c:pt>
                <c:pt idx="390">
                  <c:v>1.5437717911394699E-2</c:v>
                </c:pt>
                <c:pt idx="391">
                  <c:v>1.543826668977283E-2</c:v>
                </c:pt>
                <c:pt idx="392">
                  <c:v>1.543833290668549E-2</c:v>
                </c:pt>
                <c:pt idx="393">
                  <c:v>1.543726544201999E-2</c:v>
                </c:pt>
                <c:pt idx="394">
                  <c:v>1.5436271832309103E-2</c:v>
                </c:pt>
                <c:pt idx="395">
                  <c:v>1.5434497282896472E-2</c:v>
                </c:pt>
                <c:pt idx="396">
                  <c:v>1.5432132625927977E-2</c:v>
                </c:pt>
                <c:pt idx="397">
                  <c:v>1.5429320728175074E-2</c:v>
                </c:pt>
                <c:pt idx="398">
                  <c:v>1.5425607234034189E-2</c:v>
                </c:pt>
                <c:pt idx="399">
                  <c:v>1.5422139011829979E-2</c:v>
                </c:pt>
                <c:pt idx="400">
                  <c:v>1.541745884693174E-2</c:v>
                </c:pt>
                <c:pt idx="401">
                  <c:v>1.541219760068202E-2</c:v>
                </c:pt>
                <c:pt idx="402">
                  <c:v>1.5406843831687552E-2</c:v>
                </c:pt>
                <c:pt idx="403">
                  <c:v>1.5400131974235879E-2</c:v>
                </c:pt>
                <c:pt idx="404">
                  <c:v>1.5394873266437207E-2</c:v>
                </c:pt>
                <c:pt idx="405">
                  <c:v>1.5387104536400065E-2</c:v>
                </c:pt>
                <c:pt idx="406">
                  <c:v>1.5379885943559678E-2</c:v>
                </c:pt>
                <c:pt idx="407">
                  <c:v>1.5371388594146876E-2</c:v>
                </c:pt>
                <c:pt idx="408">
                  <c:v>1.5362874784992679E-2</c:v>
                </c:pt>
                <c:pt idx="409">
                  <c:v>1.5352892297634211E-2</c:v>
                </c:pt>
                <c:pt idx="410">
                  <c:v>1.5342764231895956E-2</c:v>
                </c:pt>
                <c:pt idx="411">
                  <c:v>1.5332018664562628E-2</c:v>
                </c:pt>
                <c:pt idx="412">
                  <c:v>1.5320862568987464E-2</c:v>
                </c:pt>
                <c:pt idx="413">
                  <c:v>1.530860169288817E-2</c:v>
                </c:pt>
                <c:pt idx="414">
                  <c:v>1.5296135627091978E-2</c:v>
                </c:pt>
                <c:pt idx="415">
                  <c:v>1.5282873879209121E-2</c:v>
                </c:pt>
                <c:pt idx="416">
                  <c:v>1.5270735761321031E-2</c:v>
                </c:pt>
                <c:pt idx="417">
                  <c:v>1.5256515926013244E-2</c:v>
                </c:pt>
                <c:pt idx="418">
                  <c:v>1.5241366554914194E-2</c:v>
                </c:pt>
                <c:pt idx="419">
                  <c:v>1.5225979416437775E-2</c:v>
                </c:pt>
                <c:pt idx="420">
                  <c:v>1.5209441843081822E-2</c:v>
                </c:pt>
                <c:pt idx="421">
                  <c:v>1.5192782534306734E-2</c:v>
                </c:pt>
                <c:pt idx="422">
                  <c:v>1.5174951418156321E-2</c:v>
                </c:pt>
                <c:pt idx="423">
                  <c:v>1.5157559491608541E-2</c:v>
                </c:pt>
                <c:pt idx="424">
                  <c:v>1.513776576373353E-2</c:v>
                </c:pt>
                <c:pt idx="425">
                  <c:v>1.5119138183394198E-2</c:v>
                </c:pt>
                <c:pt idx="426">
                  <c:v>1.5097950151790687E-2</c:v>
                </c:pt>
                <c:pt idx="427">
                  <c:v>1.5077340416333053E-2</c:v>
                </c:pt>
                <c:pt idx="428">
                  <c:v>1.5057513850122752E-2</c:v>
                </c:pt>
                <c:pt idx="429">
                  <c:v>1.5035645512903442E-2</c:v>
                </c:pt>
                <c:pt idx="430">
                  <c:v>1.501378199611487E-2</c:v>
                </c:pt>
                <c:pt idx="431">
                  <c:v>1.4989055593947356E-2</c:v>
                </c:pt>
                <c:pt idx="432">
                  <c:v>1.4965124740008006E-2</c:v>
                </c:pt>
                <c:pt idx="433">
                  <c:v>1.4939801153642882E-2</c:v>
                </c:pt>
                <c:pt idx="434">
                  <c:v>1.4915200542638807E-2</c:v>
                </c:pt>
                <c:pt idx="435">
                  <c:v>1.488749609292273E-2</c:v>
                </c:pt>
                <c:pt idx="436">
                  <c:v>1.486189298609375E-2</c:v>
                </c:pt>
                <c:pt idx="437">
                  <c:v>1.4832396734970853E-2</c:v>
                </c:pt>
                <c:pt idx="438">
                  <c:v>1.4804695115510715E-2</c:v>
                </c:pt>
                <c:pt idx="439">
                  <c:v>1.4778137006704752E-2</c:v>
                </c:pt>
                <c:pt idx="440">
                  <c:v>1.4746841620955771E-2</c:v>
                </c:pt>
                <c:pt idx="441">
                  <c:v>1.4717321875135855E-2</c:v>
                </c:pt>
                <c:pt idx="442">
                  <c:v>1.4685281379693828E-2</c:v>
                </c:pt>
                <c:pt idx="443">
                  <c:v>1.4654533458671473E-2</c:v>
                </c:pt>
                <c:pt idx="444">
                  <c:v>1.4619911955091797E-2</c:v>
                </c:pt>
                <c:pt idx="445">
                  <c:v>1.4586875124613824E-2</c:v>
                </c:pt>
                <c:pt idx="446">
                  <c:v>1.4551472383007436E-2</c:v>
                </c:pt>
                <c:pt idx="447">
                  <c:v>1.451665659614091E-2</c:v>
                </c:pt>
                <c:pt idx="448">
                  <c:v>1.4480218253768282E-2</c:v>
                </c:pt>
                <c:pt idx="449">
                  <c:v>1.4444180319771682E-2</c:v>
                </c:pt>
                <c:pt idx="450">
                  <c:v>1.4405547239198447E-2</c:v>
                </c:pt>
                <c:pt idx="451">
                  <c:v>1.4371002550952474E-2</c:v>
                </c:pt>
                <c:pt idx="452">
                  <c:v>1.4332726245601071E-2</c:v>
                </c:pt>
                <c:pt idx="453">
                  <c:v>1.4291683537797471E-2</c:v>
                </c:pt>
                <c:pt idx="454">
                  <c:v>1.4251464107262772E-2</c:v>
                </c:pt>
                <c:pt idx="455">
                  <c:v>1.4209117658396169E-2</c:v>
                </c:pt>
                <c:pt idx="456">
                  <c:v>1.4167285986188261E-2</c:v>
                </c:pt>
                <c:pt idx="457">
                  <c:v>1.4123689282392117E-2</c:v>
                </c:pt>
                <c:pt idx="458">
                  <c:v>1.4081216427760923E-2</c:v>
                </c:pt>
                <c:pt idx="459">
                  <c:v>1.4034086495660457E-2</c:v>
                </c:pt>
                <c:pt idx="460">
                  <c:v>1.3991376857607207E-2</c:v>
                </c:pt>
                <c:pt idx="461">
                  <c:v>1.3942026584406983E-2</c:v>
                </c:pt>
                <c:pt idx="462">
                  <c:v>1.3896255006946254E-2</c:v>
                </c:pt>
                <c:pt idx="463">
                  <c:v>1.3851785746123519E-2</c:v>
                </c:pt>
                <c:pt idx="464">
                  <c:v>1.3802373190069005E-2</c:v>
                </c:pt>
                <c:pt idx="465">
                  <c:v>1.3754211582503331E-2</c:v>
                </c:pt>
                <c:pt idx="466">
                  <c:v>1.370090431853249E-2</c:v>
                </c:pt>
                <c:pt idx="467">
                  <c:v>1.3650978836170309E-2</c:v>
                </c:pt>
                <c:pt idx="468">
                  <c:v>1.3593182912357392E-2</c:v>
                </c:pt>
                <c:pt idx="469">
                  <c:v>1.3536579018243769E-2</c:v>
                </c:pt>
                <c:pt idx="470">
                  <c:v>1.3477153769581031E-2</c:v>
                </c:pt>
                <c:pt idx="471">
                  <c:v>1.34225947038898E-2</c:v>
                </c:pt>
                <c:pt idx="472">
                  <c:v>1.3361764384489758E-2</c:v>
                </c:pt>
                <c:pt idx="473">
                  <c:v>1.3307095954826487E-2</c:v>
                </c:pt>
                <c:pt idx="474">
                  <c:v>1.3252655304895599E-2</c:v>
                </c:pt>
                <c:pt idx="475">
                  <c:v>1.3197910144975534E-2</c:v>
                </c:pt>
                <c:pt idx="476">
                  <c:v>1.3144695657507066E-2</c:v>
                </c:pt>
                <c:pt idx="477">
                  <c:v>1.3089196243872692E-2</c:v>
                </c:pt>
                <c:pt idx="478">
                  <c:v>1.3037721483744434E-2</c:v>
                </c:pt>
                <c:pt idx="479">
                  <c:v>1.2981728551785593E-2</c:v>
                </c:pt>
                <c:pt idx="480">
                  <c:v>1.2930334315309046E-2</c:v>
                </c:pt>
                <c:pt idx="481">
                  <c:v>1.2876694165630894E-2</c:v>
                </c:pt>
                <c:pt idx="482">
                  <c:v>1.2825922149704596E-2</c:v>
                </c:pt>
                <c:pt idx="483">
                  <c:v>1.2774725680036026E-2</c:v>
                </c:pt>
                <c:pt idx="484">
                  <c:v>1.2725758641600748E-2</c:v>
                </c:pt>
                <c:pt idx="485">
                  <c:v>1.2674721022123072E-2</c:v>
                </c:pt>
                <c:pt idx="486">
                  <c:v>1.2630561999504178E-2</c:v>
                </c:pt>
                <c:pt idx="487">
                  <c:v>1.2583434056398472E-2</c:v>
                </c:pt>
                <c:pt idx="488">
                  <c:v>1.253436880366238E-2</c:v>
                </c:pt>
                <c:pt idx="489">
                  <c:v>1.2488023180138261E-2</c:v>
                </c:pt>
                <c:pt idx="490">
                  <c:v>1.2440875920414981E-2</c:v>
                </c:pt>
                <c:pt idx="491">
                  <c:v>1.2395881081777414E-2</c:v>
                </c:pt>
                <c:pt idx="492">
                  <c:v>1.2350635463583165E-2</c:v>
                </c:pt>
                <c:pt idx="493">
                  <c:v>1.2307925147942024E-2</c:v>
                </c:pt>
                <c:pt idx="494">
                  <c:v>1.2262231473059064E-2</c:v>
                </c:pt>
                <c:pt idx="495">
                  <c:v>1.2222302960787523E-2</c:v>
                </c:pt>
                <c:pt idx="496">
                  <c:v>1.217765206972091E-2</c:v>
                </c:pt>
                <c:pt idx="497">
                  <c:v>1.2137760906432048E-2</c:v>
                </c:pt>
                <c:pt idx="498">
                  <c:v>1.2100233011444255E-2</c:v>
                </c:pt>
                <c:pt idx="499">
                  <c:v>1.2060005963547057E-2</c:v>
                </c:pt>
                <c:pt idx="500">
                  <c:v>1.2022185647064232E-2</c:v>
                </c:pt>
                <c:pt idx="501">
                  <c:v>1.1981847671013518E-2</c:v>
                </c:pt>
                <c:pt idx="502">
                  <c:v>1.194591172580352E-2</c:v>
                </c:pt>
                <c:pt idx="503">
                  <c:v>1.190719862307218E-2</c:v>
                </c:pt>
                <c:pt idx="504">
                  <c:v>1.1871618375446612E-2</c:v>
                </c:pt>
                <c:pt idx="505">
                  <c:v>1.1835697430956409E-2</c:v>
                </c:pt>
                <c:pt idx="506">
                  <c:v>1.1801688209516504E-2</c:v>
                </c:pt>
                <c:pt idx="507">
                  <c:v>1.1769060724484309E-2</c:v>
                </c:pt>
                <c:pt idx="508">
                  <c:v>1.1735633870170403E-2</c:v>
                </c:pt>
                <c:pt idx="509">
                  <c:v>1.1705708462849459E-2</c:v>
                </c:pt>
                <c:pt idx="510">
                  <c:v>1.1673857422435084E-2</c:v>
                </c:pt>
                <c:pt idx="511">
                  <c:v>1.1642978815986449E-2</c:v>
                </c:pt>
                <c:pt idx="512">
                  <c:v>1.1614345921999437E-2</c:v>
                </c:pt>
                <c:pt idx="513">
                  <c:v>1.1586876852675058E-2</c:v>
                </c:pt>
                <c:pt idx="514">
                  <c:v>1.1557563111155687E-2</c:v>
                </c:pt>
                <c:pt idx="515">
                  <c:v>1.1531126645186851E-2</c:v>
                </c:pt>
                <c:pt idx="516">
                  <c:v>1.1504255775435283E-2</c:v>
                </c:pt>
                <c:pt idx="517">
                  <c:v>1.1479319371025219E-2</c:v>
                </c:pt>
                <c:pt idx="518">
                  <c:v>1.1454676092676712E-2</c:v>
                </c:pt>
                <c:pt idx="519">
                  <c:v>1.1431488154701705E-2</c:v>
                </c:pt>
                <c:pt idx="520">
                  <c:v>1.1408472920069314E-2</c:v>
                </c:pt>
                <c:pt idx="521">
                  <c:v>1.1388278079873238E-2</c:v>
                </c:pt>
                <c:pt idx="522">
                  <c:v>1.136786758366967E-2</c:v>
                </c:pt>
                <c:pt idx="523">
                  <c:v>1.1348080500264823E-2</c:v>
                </c:pt>
                <c:pt idx="524">
                  <c:v>1.1329337599668048E-2</c:v>
                </c:pt>
                <c:pt idx="525">
                  <c:v>1.1310948345937846E-2</c:v>
                </c:pt>
                <c:pt idx="526">
                  <c:v>1.1294069442150148E-2</c:v>
                </c:pt>
                <c:pt idx="527">
                  <c:v>1.1277685101181368E-2</c:v>
                </c:pt>
                <c:pt idx="528">
                  <c:v>1.1263103092971362E-2</c:v>
                </c:pt>
                <c:pt idx="529">
                  <c:v>1.1248154604956116E-2</c:v>
                </c:pt>
                <c:pt idx="530">
                  <c:v>1.123554113421843E-2</c:v>
                </c:pt>
                <c:pt idx="531">
                  <c:v>1.1222618274575066E-2</c:v>
                </c:pt>
                <c:pt idx="532">
                  <c:v>1.1211473727256109E-2</c:v>
                </c:pt>
                <c:pt idx="533">
                  <c:v>1.1202305951403257E-2</c:v>
                </c:pt>
                <c:pt idx="534">
                  <c:v>1.1192730091097898E-2</c:v>
                </c:pt>
                <c:pt idx="535">
                  <c:v>1.118478548398725E-2</c:v>
                </c:pt>
                <c:pt idx="536">
                  <c:v>1.1177075725354868E-2</c:v>
                </c:pt>
                <c:pt idx="537">
                  <c:v>1.1171050385994375E-2</c:v>
                </c:pt>
                <c:pt idx="538">
                  <c:v>1.1165512427568625E-2</c:v>
                </c:pt>
                <c:pt idx="539">
                  <c:v>1.1161235670737452E-2</c:v>
                </c:pt>
                <c:pt idx="540">
                  <c:v>1.1158141286599716E-2</c:v>
                </c:pt>
                <c:pt idx="541">
                  <c:v>1.1156071548672583E-2</c:v>
                </c:pt>
                <c:pt idx="542">
                  <c:v>1.1154834156286618E-2</c:v>
                </c:pt>
                <c:pt idx="543">
                  <c:v>1.1154705720669789E-2</c:v>
                </c:pt>
                <c:pt idx="544">
                  <c:v>1.1156009300612203E-2</c:v>
                </c:pt>
                <c:pt idx="545">
                  <c:v>1.1158233034862616E-2</c:v>
                </c:pt>
                <c:pt idx="546">
                  <c:v>1.116190316147554E-2</c:v>
                </c:pt>
                <c:pt idx="547">
                  <c:v>1.1165678816908322E-2</c:v>
                </c:pt>
                <c:pt idx="548">
                  <c:v>1.1171018169504899E-2</c:v>
                </c:pt>
                <c:pt idx="549">
                  <c:v>1.1177670259630592E-2</c:v>
                </c:pt>
                <c:pt idx="550">
                  <c:v>1.1184913795531947E-2</c:v>
                </c:pt>
                <c:pt idx="551">
                  <c:v>1.1194182817929563E-2</c:v>
                </c:pt>
                <c:pt idx="552">
                  <c:v>1.1203986167108958E-2</c:v>
                </c:pt>
                <c:pt idx="553">
                  <c:v>1.1214907926663279E-2</c:v>
                </c:pt>
                <c:pt idx="554">
                  <c:v>1.1226582048528222E-2</c:v>
                </c:pt>
                <c:pt idx="555">
                  <c:v>1.1240606191847687E-2</c:v>
                </c:pt>
                <c:pt idx="556">
                  <c:v>1.1253957464226605E-2</c:v>
                </c:pt>
                <c:pt idx="557">
                  <c:v>1.1268935328703822E-2</c:v>
                </c:pt>
                <c:pt idx="558">
                  <c:v>1.1286505849415414E-2</c:v>
                </c:pt>
                <c:pt idx="559">
                  <c:v>1.1304276377480129E-2</c:v>
                </c:pt>
                <c:pt idx="560">
                  <c:v>1.1323844332290549E-2</c:v>
                </c:pt>
                <c:pt idx="561">
                  <c:v>1.1343994130524846E-2</c:v>
                </c:pt>
                <c:pt idx="562">
                  <c:v>1.136549073357271E-2</c:v>
                </c:pt>
                <c:pt idx="563">
                  <c:v>1.138784604142648E-2</c:v>
                </c:pt>
                <c:pt idx="564">
                  <c:v>1.1413133944092265E-2</c:v>
                </c:pt>
                <c:pt idx="565">
                  <c:v>1.1436703260391416E-2</c:v>
                </c:pt>
                <c:pt idx="566">
                  <c:v>1.1464581262914143E-2</c:v>
                </c:pt>
                <c:pt idx="567">
                  <c:v>1.1491381963778302E-2</c:v>
                </c:pt>
                <c:pt idx="568">
                  <c:v>1.1520808630140334E-2</c:v>
                </c:pt>
                <c:pt idx="569">
                  <c:v>1.1548636395896424E-2</c:v>
                </c:pt>
                <c:pt idx="570">
                  <c:v>1.1579385586524176E-2</c:v>
                </c:pt>
                <c:pt idx="571">
                  <c:v>1.1613803834617497E-2</c:v>
                </c:pt>
                <c:pt idx="572">
                  <c:v>1.1646326481762434E-2</c:v>
                </c:pt>
                <c:pt idx="573">
                  <c:v>1.1683466137872953E-2</c:v>
                </c:pt>
                <c:pt idx="574">
                  <c:v>1.1718870205637855E-2</c:v>
                </c:pt>
                <c:pt idx="575">
                  <c:v>1.1758370144633566E-2</c:v>
                </c:pt>
                <c:pt idx="576">
                  <c:v>1.1797170407245088E-2</c:v>
                </c:pt>
                <c:pt idx="577">
                  <c:v>1.1837714304618201E-2</c:v>
                </c:pt>
                <c:pt idx="578">
                  <c:v>1.1878239377488775E-2</c:v>
                </c:pt>
                <c:pt idx="579">
                  <c:v>1.1923238339839888E-2</c:v>
                </c:pt>
                <c:pt idx="580">
                  <c:v>1.1963914878023826E-2</c:v>
                </c:pt>
                <c:pt idx="581">
                  <c:v>1.2008248963489855E-2</c:v>
                </c:pt>
                <c:pt idx="582">
                  <c:v>1.2057339035007416E-2</c:v>
                </c:pt>
                <c:pt idx="583">
                  <c:v>1.2105329314090233E-2</c:v>
                </c:pt>
                <c:pt idx="584">
                  <c:v>1.2153072176777854E-2</c:v>
                </c:pt>
                <c:pt idx="585">
                  <c:v>1.2190662082730999E-2</c:v>
                </c:pt>
                <c:pt idx="586">
                  <c:v>1.2219196334327824E-2</c:v>
                </c:pt>
                <c:pt idx="587">
                  <c:v>1.2241075637673791E-2</c:v>
                </c:pt>
                <c:pt idx="588">
                  <c:v>1.2262093482319518E-2</c:v>
                </c:pt>
                <c:pt idx="589">
                  <c:v>1.2284258750914212E-2</c:v>
                </c:pt>
                <c:pt idx="590">
                  <c:v>1.2307859258747302E-2</c:v>
                </c:pt>
                <c:pt idx="591">
                  <c:v>1.2327876480031063E-2</c:v>
                </c:pt>
                <c:pt idx="592">
                  <c:v>1.2348766984232144E-2</c:v>
                </c:pt>
                <c:pt idx="593">
                  <c:v>1.2371351028055229E-2</c:v>
                </c:pt>
                <c:pt idx="594">
                  <c:v>1.2392582708277E-2</c:v>
                </c:pt>
                <c:pt idx="595">
                  <c:v>1.241438590433256E-2</c:v>
                </c:pt>
                <c:pt idx="596">
                  <c:v>1.2435396255782499E-2</c:v>
                </c:pt>
                <c:pt idx="597">
                  <c:v>1.2456417024745512E-2</c:v>
                </c:pt>
                <c:pt idx="598">
                  <c:v>1.2477081264479509E-2</c:v>
                </c:pt>
                <c:pt idx="599">
                  <c:v>1.2499082355486798E-2</c:v>
                </c:pt>
                <c:pt idx="600">
                  <c:v>1.2517874938033025E-2</c:v>
                </c:pt>
                <c:pt idx="601">
                  <c:v>1.2540171053390725E-2</c:v>
                </c:pt>
                <c:pt idx="602">
                  <c:v>1.2559389578523948E-2</c:v>
                </c:pt>
                <c:pt idx="603">
                  <c:v>1.2579260132296769E-2</c:v>
                </c:pt>
                <c:pt idx="604">
                  <c:v>1.2599437850881511E-2</c:v>
                </c:pt>
                <c:pt idx="605">
                  <c:v>1.2619284276895352E-2</c:v>
                </c:pt>
                <c:pt idx="606">
                  <c:v>1.2640382906623022E-2</c:v>
                </c:pt>
                <c:pt idx="607">
                  <c:v>1.2659438030001339E-2</c:v>
                </c:pt>
                <c:pt idx="608">
                  <c:v>1.268025886780042E-2</c:v>
                </c:pt>
                <c:pt idx="609">
                  <c:v>1.2699147805062276E-2</c:v>
                </c:pt>
                <c:pt idx="610">
                  <c:v>1.2719594168066992E-2</c:v>
                </c:pt>
                <c:pt idx="611">
                  <c:v>1.2738747024986568E-2</c:v>
                </c:pt>
                <c:pt idx="612">
                  <c:v>1.275784495266712E-2</c:v>
                </c:pt>
                <c:pt idx="613">
                  <c:v>1.2776721696943827E-2</c:v>
                </c:pt>
                <c:pt idx="614">
                  <c:v>1.2796061491066914E-2</c:v>
                </c:pt>
                <c:pt idx="615">
                  <c:v>1.2813984241325372E-2</c:v>
                </c:pt>
                <c:pt idx="616">
                  <c:v>1.2834289451848868E-2</c:v>
                </c:pt>
                <c:pt idx="617">
                  <c:v>1.2852520322238638E-2</c:v>
                </c:pt>
                <c:pt idx="618">
                  <c:v>1.2871257632434227E-2</c:v>
                </c:pt>
                <c:pt idx="619">
                  <c:v>1.2888681329053641E-2</c:v>
                </c:pt>
                <c:pt idx="620">
                  <c:v>1.2907686297978324E-2</c:v>
                </c:pt>
                <c:pt idx="621">
                  <c:v>1.2924869227129243E-2</c:v>
                </c:pt>
                <c:pt idx="622">
                  <c:v>1.294349298284068E-2</c:v>
                </c:pt>
                <c:pt idx="623">
                  <c:v>1.2960368679163028E-2</c:v>
                </c:pt>
                <c:pt idx="624">
                  <c:v>1.2976627831170384E-2</c:v>
                </c:pt>
                <c:pt idx="625">
                  <c:v>1.2994211799682591E-2</c:v>
                </c:pt>
                <c:pt idx="626">
                  <c:v>1.3011013902047794E-2</c:v>
                </c:pt>
                <c:pt idx="627">
                  <c:v>1.3026163934246991E-2</c:v>
                </c:pt>
                <c:pt idx="628">
                  <c:v>1.3042815273725486E-2</c:v>
                </c:pt>
                <c:pt idx="629">
                  <c:v>1.3059239309463936E-2</c:v>
                </c:pt>
                <c:pt idx="630">
                  <c:v>1.3076575773169414E-2</c:v>
                </c:pt>
                <c:pt idx="631">
                  <c:v>1.3092689572269681E-2</c:v>
                </c:pt>
                <c:pt idx="632">
                  <c:v>1.3108653873058327E-2</c:v>
                </c:pt>
                <c:pt idx="633">
                  <c:v>1.312441082662336E-2</c:v>
                </c:pt>
                <c:pt idx="634">
                  <c:v>1.3141015854123321E-2</c:v>
                </c:pt>
                <c:pt idx="635">
                  <c:v>1.3154968771845965E-2</c:v>
                </c:pt>
                <c:pt idx="636">
                  <c:v>1.3171686053962531E-2</c:v>
                </c:pt>
                <c:pt idx="637">
                  <c:v>1.31857884966239E-2</c:v>
                </c:pt>
                <c:pt idx="638">
                  <c:v>1.3200685021635527E-2</c:v>
                </c:pt>
                <c:pt idx="639">
                  <c:v>1.3215402834334972E-2</c:v>
                </c:pt>
                <c:pt idx="640">
                  <c:v>1.3229949257384112E-2</c:v>
                </c:pt>
                <c:pt idx="641">
                  <c:v>1.3245228104598486E-2</c:v>
                </c:pt>
                <c:pt idx="642">
                  <c:v>1.3258936614430991E-2</c:v>
                </c:pt>
                <c:pt idx="643">
                  <c:v>1.3273814688806103E-2</c:v>
                </c:pt>
                <c:pt idx="644">
                  <c:v>1.3287133057545808E-2</c:v>
                </c:pt>
                <c:pt idx="645">
                  <c:v>1.3301625852399914E-2</c:v>
                </c:pt>
                <c:pt idx="646">
                  <c:v>1.3315021932041135E-2</c:v>
                </c:pt>
                <c:pt idx="647">
                  <c:v>1.3328191837811641E-2</c:v>
                </c:pt>
                <c:pt idx="648">
                  <c:v>1.3340743819680867E-2</c:v>
                </c:pt>
                <c:pt idx="649">
                  <c:v>1.3354417052497226E-2</c:v>
                </c:pt>
                <c:pt idx="650">
                  <c:v>1.3366259896689648E-2</c:v>
                </c:pt>
                <c:pt idx="651">
                  <c:v>1.3378237623599657E-2</c:v>
                </c:pt>
                <c:pt idx="652">
                  <c:v>1.3391296621308375E-2</c:v>
                </c:pt>
                <c:pt idx="653">
                  <c:v>1.340331039823991E-2</c:v>
                </c:pt>
                <c:pt idx="654">
                  <c:v>1.3415497808226335E-2</c:v>
                </c:pt>
                <c:pt idx="655">
                  <c:v>1.342709548355687E-2</c:v>
                </c:pt>
                <c:pt idx="656">
                  <c:v>1.343841909547942E-2</c:v>
                </c:pt>
                <c:pt idx="657">
                  <c:v>1.34496676509877E-2</c:v>
                </c:pt>
                <c:pt idx="658">
                  <c:v>1.3461339481985059E-2</c:v>
                </c:pt>
                <c:pt idx="659">
                  <c:v>1.3471319886378135E-2</c:v>
                </c:pt>
                <c:pt idx="660">
                  <c:v>1.3482534400054511E-2</c:v>
                </c:pt>
                <c:pt idx="661">
                  <c:v>1.349243149625412E-2</c:v>
                </c:pt>
                <c:pt idx="662">
                  <c:v>1.3503535051593579E-2</c:v>
                </c:pt>
                <c:pt idx="663">
                  <c:v>1.351218896768413E-2</c:v>
                </c:pt>
                <c:pt idx="664">
                  <c:v>1.3521957696062079E-2</c:v>
                </c:pt>
                <c:pt idx="665">
                  <c:v>1.353201322659032E-2</c:v>
                </c:pt>
                <c:pt idx="666">
                  <c:v>1.3540934989708171E-2</c:v>
                </c:pt>
                <c:pt idx="667">
                  <c:v>1.3550505540452255E-2</c:v>
                </c:pt>
                <c:pt idx="668">
                  <c:v>1.3558869444942719E-2</c:v>
                </c:pt>
                <c:pt idx="669">
                  <c:v>1.3568061689065389E-2</c:v>
                </c:pt>
                <c:pt idx="670">
                  <c:v>1.357531702081527E-2</c:v>
                </c:pt>
                <c:pt idx="671">
                  <c:v>1.3583516596234938E-2</c:v>
                </c:pt>
                <c:pt idx="672">
                  <c:v>1.3590223947446235E-2</c:v>
                </c:pt>
                <c:pt idx="673">
                  <c:v>1.3598863480243037E-2</c:v>
                </c:pt>
                <c:pt idx="674">
                  <c:v>1.3605544790733988E-2</c:v>
                </c:pt>
                <c:pt idx="675">
                  <c:v>1.3613453440518871E-2</c:v>
                </c:pt>
                <c:pt idx="676">
                  <c:v>1.3619647534080154E-2</c:v>
                </c:pt>
                <c:pt idx="677">
                  <c:v>1.3626338445576312E-2</c:v>
                </c:pt>
                <c:pt idx="678">
                  <c:v>1.3632990865082876E-2</c:v>
                </c:pt>
                <c:pt idx="679">
                  <c:v>1.3638833250514515E-2</c:v>
                </c:pt>
                <c:pt idx="680">
                  <c:v>1.3645325992950706E-2</c:v>
                </c:pt>
                <c:pt idx="681">
                  <c:v>1.3651021435344933E-2</c:v>
                </c:pt>
                <c:pt idx="682">
                  <c:v>1.3656296946928766E-2</c:v>
                </c:pt>
                <c:pt idx="683">
                  <c:v>1.3661149888694268E-2</c:v>
                </c:pt>
                <c:pt idx="684">
                  <c:v>1.3666583069423189E-2</c:v>
                </c:pt>
                <c:pt idx="685">
                  <c:v>1.3671149910601062E-2</c:v>
                </c:pt>
                <c:pt idx="686">
                  <c:v>1.367526555527084E-2</c:v>
                </c:pt>
                <c:pt idx="687">
                  <c:v>1.3679909000252044E-2</c:v>
                </c:pt>
                <c:pt idx="688">
                  <c:v>1.3683827736599636E-2</c:v>
                </c:pt>
                <c:pt idx="689">
                  <c:v>1.3687599890418505E-2</c:v>
                </c:pt>
                <c:pt idx="690">
                  <c:v>1.369098805087505E-2</c:v>
                </c:pt>
                <c:pt idx="691">
                  <c:v>1.3693902878104876E-2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Eur3M!$AI$2</c:f>
              <c:strCache>
                <c:ptCount val="1"/>
                <c:pt idx="0">
                  <c:v>Fwd Rate </c:v>
                </c:pt>
              </c:strCache>
            </c:strRef>
          </c:tx>
          <c:marker>
            <c:symbol val="none"/>
          </c:marker>
          <c:val>
            <c:numRef>
              <c:f>Eur3M!$AI$3:$AI$694</c:f>
              <c:numCache>
                <c:formatCode>0.0000%</c:formatCode>
                <c:ptCount val="692"/>
                <c:pt idx="0">
                  <c:v>-4.0000000000000002E-4</c:v>
                </c:pt>
                <c:pt idx="1">
                  <c:v>-4.3879523139001014E-4</c:v>
                </c:pt>
                <c:pt idx="2">
                  <c:v>-4.6822991651797395E-4</c:v>
                </c:pt>
                <c:pt idx="3">
                  <c:v>-5.706900515637589E-4</c:v>
                </c:pt>
                <c:pt idx="4">
                  <c:v>-6.0426455356221709E-4</c:v>
                </c:pt>
                <c:pt idx="5">
                  <c:v>-5.8389349263780125E-4</c:v>
                </c:pt>
                <c:pt idx="6">
                  <c:v>-5.7345276305454567E-4</c:v>
                </c:pt>
                <c:pt idx="7">
                  <c:v>-6.0628071576401582E-4</c:v>
                </c:pt>
                <c:pt idx="8">
                  <c:v>-6.6245426268106368E-4</c:v>
                </c:pt>
                <c:pt idx="9">
                  <c:v>-6.9010608644571735E-4</c:v>
                </c:pt>
                <c:pt idx="10">
                  <c:v>-6.7759049420835148E-4</c:v>
                </c:pt>
                <c:pt idx="11">
                  <c:v>-6.4169481849932122E-4</c:v>
                </c:pt>
                <c:pt idx="12">
                  <c:v>-5.7616541157232018E-4</c:v>
                </c:pt>
                <c:pt idx="13">
                  <c:v>-5.4058232649734572E-4</c:v>
                </c:pt>
                <c:pt idx="14">
                  <c:v>-4.923712759674992E-4</c:v>
                </c:pt>
                <c:pt idx="15">
                  <c:v>-4.4536071494460927E-4</c:v>
                </c:pt>
                <c:pt idx="16">
                  <c:v>-3.3801251868547359E-4</c:v>
                </c:pt>
                <c:pt idx="17">
                  <c:v>-2.3245289951944338E-4</c:v>
                </c:pt>
                <c:pt idx="18">
                  <c:v>-1.214791399227157E-4</c:v>
                </c:pt>
                <c:pt idx="19">
                  <c:v>-7.5114177729936369E-6</c:v>
                </c:pt>
                <c:pt idx="20">
                  <c:v>1.028769606260382E-4</c:v>
                </c:pt>
                <c:pt idx="21">
                  <c:v>2.2520870508555848E-4</c:v>
                </c:pt>
                <c:pt idx="22">
                  <c:v>3.5786548680416535E-4</c:v>
                </c:pt>
                <c:pt idx="23">
                  <c:v>5.1413432384428783E-4</c:v>
                </c:pt>
                <c:pt idx="24">
                  <c:v>6.9278280764258375E-4</c:v>
                </c:pt>
                <c:pt idx="25">
                  <c:v>9.1092326322853153E-4</c:v>
                </c:pt>
                <c:pt idx="26">
                  <c:v>1.1159914918756897E-3</c:v>
                </c:pt>
                <c:pt idx="27">
                  <c:v>1.3591587787954306E-3</c:v>
                </c:pt>
                <c:pt idx="28">
                  <c:v>1.579667935866708E-3</c:v>
                </c:pt>
                <c:pt idx="29">
                  <c:v>1.7979300351479289E-3</c:v>
                </c:pt>
                <c:pt idx="30">
                  <c:v>2.031124497429405E-3</c:v>
                </c:pt>
                <c:pt idx="31">
                  <c:v>2.2557865804860517E-3</c:v>
                </c:pt>
                <c:pt idx="32">
                  <c:v>2.4961286913062547E-3</c:v>
                </c:pt>
                <c:pt idx="33">
                  <c:v>2.7110388585675472E-3</c:v>
                </c:pt>
                <c:pt idx="34">
                  <c:v>2.9445048111067232E-3</c:v>
                </c:pt>
                <c:pt idx="35">
                  <c:v>3.1597348485160812E-3</c:v>
                </c:pt>
                <c:pt idx="36">
                  <c:v>3.3910600678677132E-3</c:v>
                </c:pt>
                <c:pt idx="37">
                  <c:v>3.6103465341049486E-3</c:v>
                </c:pt>
                <c:pt idx="38">
                  <c:v>3.8314638433447424E-3</c:v>
                </c:pt>
                <c:pt idx="39">
                  <c:v>4.0616501363686828E-3</c:v>
                </c:pt>
                <c:pt idx="40">
                  <c:v>4.2785624259348825E-3</c:v>
                </c:pt>
                <c:pt idx="41">
                  <c:v>4.4852439301982291E-3</c:v>
                </c:pt>
                <c:pt idx="42">
                  <c:v>4.7184826641723807E-3</c:v>
                </c:pt>
                <c:pt idx="43">
                  <c:v>4.9448588369076412E-3</c:v>
                </c:pt>
                <c:pt idx="44">
                  <c:v>5.1899390873345946E-3</c:v>
                </c:pt>
                <c:pt idx="45">
                  <c:v>5.4202730170969885E-3</c:v>
                </c:pt>
                <c:pt idx="46">
                  <c:v>5.6554871892949285E-3</c:v>
                </c:pt>
                <c:pt idx="47">
                  <c:v>5.8860508272704799E-3</c:v>
                </c:pt>
                <c:pt idx="48">
                  <c:v>6.1399270013060368E-3</c:v>
                </c:pt>
                <c:pt idx="49">
                  <c:v>6.371074146559793E-3</c:v>
                </c:pt>
                <c:pt idx="50">
                  <c:v>6.6346579395145325E-3</c:v>
                </c:pt>
                <c:pt idx="51">
                  <c:v>6.8828906340376861E-3</c:v>
                </c:pt>
                <c:pt idx="52">
                  <c:v>7.1404834739737114E-3</c:v>
                </c:pt>
                <c:pt idx="53">
                  <c:v>7.3894154051099342E-3</c:v>
                </c:pt>
                <c:pt idx="54">
                  <c:v>7.6520064784031498E-3</c:v>
                </c:pt>
                <c:pt idx="55">
                  <c:v>7.9415604550596621E-3</c:v>
                </c:pt>
                <c:pt idx="56">
                  <c:v>8.2099110099273873E-3</c:v>
                </c:pt>
                <c:pt idx="57">
                  <c:v>8.5101049798433966E-3</c:v>
                </c:pt>
                <c:pt idx="58">
                  <c:v>8.7900469586942569E-3</c:v>
                </c:pt>
                <c:pt idx="59">
                  <c:v>9.0887096090053673E-3</c:v>
                </c:pt>
                <c:pt idx="60">
                  <c:v>9.3718559228406703E-3</c:v>
                </c:pt>
                <c:pt idx="61">
                  <c:v>9.6573357008715548E-3</c:v>
                </c:pt>
                <c:pt idx="62">
                  <c:v>9.9313636752800249E-3</c:v>
                </c:pt>
                <c:pt idx="63">
                  <c:v>1.0220656079984116E-2</c:v>
                </c:pt>
                <c:pt idx="64">
                  <c:v>1.0471564585454536E-2</c:v>
                </c:pt>
                <c:pt idx="65">
                  <c:v>1.0736606433286206E-2</c:v>
                </c:pt>
                <c:pt idx="66">
                  <c:v>1.1015279030586769E-2</c:v>
                </c:pt>
                <c:pt idx="67">
                  <c:v>1.127674923128027E-2</c:v>
                </c:pt>
                <c:pt idx="68">
                  <c:v>1.1541979431694042E-2</c:v>
                </c:pt>
                <c:pt idx="69">
                  <c:v>1.1794368647234136E-2</c:v>
                </c:pt>
                <c:pt idx="70">
                  <c:v>1.2046412114588916E-2</c:v>
                </c:pt>
                <c:pt idx="71">
                  <c:v>1.2287083053612495E-2</c:v>
                </c:pt>
                <c:pt idx="72">
                  <c:v>1.2543261083001335E-2</c:v>
                </c:pt>
                <c:pt idx="73">
                  <c:v>1.2764334452057824E-2</c:v>
                </c:pt>
                <c:pt idx="74">
                  <c:v>1.3015815788712047E-2</c:v>
                </c:pt>
                <c:pt idx="75">
                  <c:v>1.3236085856010556E-2</c:v>
                </c:pt>
                <c:pt idx="76">
                  <c:v>1.344949739353956E-2</c:v>
                </c:pt>
                <c:pt idx="77">
                  <c:v>1.3671648864895082E-2</c:v>
                </c:pt>
                <c:pt idx="78">
                  <c:v>1.3882183002493777E-2</c:v>
                </c:pt>
                <c:pt idx="79">
                  <c:v>1.4103942164919992E-2</c:v>
                </c:pt>
                <c:pt idx="80">
                  <c:v>1.4300183745837521E-2</c:v>
                </c:pt>
                <c:pt idx="81">
                  <c:v>1.4510922826255069E-2</c:v>
                </c:pt>
                <c:pt idx="82">
                  <c:v>1.4701768699445481E-2</c:v>
                </c:pt>
                <c:pt idx="83">
                  <c:v>1.4902995230010404E-2</c:v>
                </c:pt>
                <c:pt idx="84">
                  <c:v>1.5079571781027035E-2</c:v>
                </c:pt>
                <c:pt idx="85">
                  <c:v>1.5263978025503649E-2</c:v>
                </c:pt>
                <c:pt idx="86">
                  <c:v>1.5438909499109098E-2</c:v>
                </c:pt>
                <c:pt idx="87">
                  <c:v>1.5622586214229879E-2</c:v>
                </c:pt>
                <c:pt idx="88">
                  <c:v>1.578522042065366E-2</c:v>
                </c:pt>
                <c:pt idx="89">
                  <c:v>1.5969215707314164E-2</c:v>
                </c:pt>
                <c:pt idx="90">
                  <c:v>1.613791687329973E-2</c:v>
                </c:pt>
                <c:pt idx="91">
                  <c:v>1.6310333413114664E-2</c:v>
                </c:pt>
                <c:pt idx="92">
                  <c:v>1.6485386631389511E-2</c:v>
                </c:pt>
                <c:pt idx="93">
                  <c:v>1.6648453218840953E-2</c:v>
                </c:pt>
                <c:pt idx="94">
                  <c:v>1.6818306491544116E-2</c:v>
                </c:pt>
                <c:pt idx="95">
                  <c:v>1.6974739325378539E-2</c:v>
                </c:pt>
                <c:pt idx="96">
                  <c:v>1.712779103101935E-2</c:v>
                </c:pt>
                <c:pt idx="97">
                  <c:v>1.7273162324850114E-2</c:v>
                </c:pt>
                <c:pt idx="98">
                  <c:v>1.7417237720306771E-2</c:v>
                </c:pt>
                <c:pt idx="99">
                  <c:v>1.7544912496349752E-2</c:v>
                </c:pt>
                <c:pt idx="100">
                  <c:v>1.767043370933195E-2</c:v>
                </c:pt>
                <c:pt idx="101">
                  <c:v>1.7794610781792834E-2</c:v>
                </c:pt>
                <c:pt idx="102">
                  <c:v>1.791009954291586E-2</c:v>
                </c:pt>
                <c:pt idx="103">
                  <c:v>1.802256410749439E-2</c:v>
                </c:pt>
                <c:pt idx="104">
                  <c:v>1.81254192297024E-2</c:v>
                </c:pt>
                <c:pt idx="105">
                  <c:v>1.8225230524811148E-2</c:v>
                </c:pt>
                <c:pt idx="106">
                  <c:v>1.8320721593024059E-2</c:v>
                </c:pt>
                <c:pt idx="107">
                  <c:v>1.8422966137682677E-2</c:v>
                </c:pt>
                <c:pt idx="108">
                  <c:v>1.8511589216223534E-2</c:v>
                </c:pt>
                <c:pt idx="109">
                  <c:v>1.8615297736409245E-2</c:v>
                </c:pt>
                <c:pt idx="110">
                  <c:v>1.8706657280202068E-2</c:v>
                </c:pt>
                <c:pt idx="111">
                  <c:v>1.8798879597241389E-2</c:v>
                </c:pt>
                <c:pt idx="112">
                  <c:v>1.8895359624300005E-2</c:v>
                </c:pt>
                <c:pt idx="113">
                  <c:v>1.8989894110344682E-2</c:v>
                </c:pt>
                <c:pt idx="114">
                  <c:v>1.9091895375860382E-2</c:v>
                </c:pt>
                <c:pt idx="115">
                  <c:v>1.9184926734719509E-2</c:v>
                </c:pt>
                <c:pt idx="116">
                  <c:v>1.928716869666669E-2</c:v>
                </c:pt>
                <c:pt idx="117">
                  <c:v>1.9380168323631812E-2</c:v>
                </c:pt>
                <c:pt idx="118">
                  <c:v>1.9478240925121612E-2</c:v>
                </c:pt>
                <c:pt idx="119">
                  <c:v>1.9568858247929685E-2</c:v>
                </c:pt>
                <c:pt idx="120">
                  <c:v>1.9657945894654159E-2</c:v>
                </c:pt>
                <c:pt idx="121">
                  <c:v>1.974179359711048E-2</c:v>
                </c:pt>
                <c:pt idx="122">
                  <c:v>1.9829622765097733E-2</c:v>
                </c:pt>
                <c:pt idx="123">
                  <c:v>1.9904504473360438E-2</c:v>
                </c:pt>
                <c:pt idx="124">
                  <c:v>1.9981247609600079E-2</c:v>
                </c:pt>
                <c:pt idx="125">
                  <c:v>2.0061503269796863E-2</c:v>
                </c:pt>
                <c:pt idx="126">
                  <c:v>2.013501407334381E-2</c:v>
                </c:pt>
                <c:pt idx="127">
                  <c:v>2.0208293749036512E-2</c:v>
                </c:pt>
                <c:pt idx="128">
                  <c:v>2.0276752774750013E-2</c:v>
                </c:pt>
                <c:pt idx="129">
                  <c:v>2.034320134786952E-2</c:v>
                </c:pt>
                <c:pt idx="130">
                  <c:v>2.0406161910394814E-2</c:v>
                </c:pt>
                <c:pt idx="131">
                  <c:v>2.0464849368044723E-2</c:v>
                </c:pt>
                <c:pt idx="132">
                  <c:v>2.0524369160463074E-2</c:v>
                </c:pt>
                <c:pt idx="133">
                  <c:v>2.0585191390543631E-2</c:v>
                </c:pt>
                <c:pt idx="134">
                  <c:v>2.063468475006279E-2</c:v>
                </c:pt>
                <c:pt idx="135">
                  <c:v>2.0684078542276683E-2</c:v>
                </c:pt>
                <c:pt idx="136">
                  <c:v>2.073516221363908E-2</c:v>
                </c:pt>
                <c:pt idx="137">
                  <c:v>2.0780705334941134E-2</c:v>
                </c:pt>
                <c:pt idx="138">
                  <c:v>2.082500756639492E-2</c:v>
                </c:pt>
                <c:pt idx="139">
                  <c:v>2.0865332239352222E-2</c:v>
                </c:pt>
                <c:pt idx="140">
                  <c:v>2.090329651656159E-2</c:v>
                </c:pt>
                <c:pt idx="141">
                  <c:v>2.0939112449512711E-2</c:v>
                </c:pt>
                <c:pt idx="142">
                  <c:v>2.097510097860952E-2</c:v>
                </c:pt>
                <c:pt idx="143">
                  <c:v>2.1004842769812959E-2</c:v>
                </c:pt>
                <c:pt idx="144">
                  <c:v>2.1036738828994071E-2</c:v>
                </c:pt>
                <c:pt idx="145">
                  <c:v>2.1063712552731317E-2</c:v>
                </c:pt>
                <c:pt idx="146">
                  <c:v>2.1092278263213464E-2</c:v>
                </c:pt>
                <c:pt idx="147">
                  <c:v>2.1113629536629742E-2</c:v>
                </c:pt>
                <c:pt idx="148">
                  <c:v>2.1136402670860383E-2</c:v>
                </c:pt>
                <c:pt idx="149">
                  <c:v>2.1158370137130764E-2</c:v>
                </c:pt>
                <c:pt idx="150">
                  <c:v>2.1176528692118248E-2</c:v>
                </c:pt>
                <c:pt idx="151">
                  <c:v>2.1194520962185114E-2</c:v>
                </c:pt>
                <c:pt idx="152">
                  <c:v>2.1208704320019141E-2</c:v>
                </c:pt>
                <c:pt idx="153">
                  <c:v>2.1223145306496473E-2</c:v>
                </c:pt>
                <c:pt idx="154">
                  <c:v>2.1234492404770509E-2</c:v>
                </c:pt>
                <c:pt idx="155">
                  <c:v>2.1243574737336741E-2</c:v>
                </c:pt>
                <c:pt idx="156">
                  <c:v>2.1250594049677218E-2</c:v>
                </c:pt>
                <c:pt idx="157">
                  <c:v>2.1257449624434457E-2</c:v>
                </c:pt>
                <c:pt idx="158">
                  <c:v>2.1261942574742367E-2</c:v>
                </c:pt>
                <c:pt idx="159">
                  <c:v>2.1263840425513124E-2</c:v>
                </c:pt>
                <c:pt idx="160">
                  <c:v>2.1265271138612117E-2</c:v>
                </c:pt>
                <c:pt idx="161">
                  <c:v>2.1264275041204952E-2</c:v>
                </c:pt>
                <c:pt idx="162">
                  <c:v>2.1261438481951382E-2</c:v>
                </c:pt>
                <c:pt idx="163">
                  <c:v>2.125694881695769E-2</c:v>
                </c:pt>
                <c:pt idx="164">
                  <c:v>2.1250028530766085E-2</c:v>
                </c:pt>
                <c:pt idx="165">
                  <c:v>2.1242866733593945E-2</c:v>
                </c:pt>
                <c:pt idx="166">
                  <c:v>2.1232618723375254E-2</c:v>
                </c:pt>
                <c:pt idx="167">
                  <c:v>2.1220433371319736E-2</c:v>
                </c:pt>
                <c:pt idx="168">
                  <c:v>2.1207409898473369E-2</c:v>
                </c:pt>
                <c:pt idx="169">
                  <c:v>2.1193069074126641E-2</c:v>
                </c:pt>
                <c:pt idx="170">
                  <c:v>2.1178353421788219E-2</c:v>
                </c:pt>
                <c:pt idx="171">
                  <c:v>2.115959597842812E-2</c:v>
                </c:pt>
                <c:pt idx="172">
                  <c:v>2.1141031042771329E-2</c:v>
                </c:pt>
                <c:pt idx="173">
                  <c:v>2.1118525317555707E-2</c:v>
                </c:pt>
                <c:pt idx="174">
                  <c:v>2.1095744351964374E-2</c:v>
                </c:pt>
                <c:pt idx="175">
                  <c:v>2.1070477183604358E-2</c:v>
                </c:pt>
                <c:pt idx="176">
                  <c:v>2.1045880312501659E-2</c:v>
                </c:pt>
                <c:pt idx="177">
                  <c:v>2.101727406696843E-2</c:v>
                </c:pt>
                <c:pt idx="178">
                  <c:v>2.0989817642416142E-2</c:v>
                </c:pt>
                <c:pt idx="179">
                  <c:v>2.0958816212539783E-2</c:v>
                </c:pt>
                <c:pt idx="180">
                  <c:v>2.0928173225313079E-2</c:v>
                </c:pt>
                <c:pt idx="181">
                  <c:v>2.089997277954158E-2</c:v>
                </c:pt>
                <c:pt idx="182">
                  <c:v>2.0866229099844001E-2</c:v>
                </c:pt>
                <c:pt idx="183">
                  <c:v>2.0833643093639508E-2</c:v>
                </c:pt>
                <c:pt idx="184">
                  <c:v>2.0796560490412275E-2</c:v>
                </c:pt>
                <c:pt idx="185">
                  <c:v>2.076180066716992E-2</c:v>
                </c:pt>
                <c:pt idx="186">
                  <c:v>2.0722431592320217E-2</c:v>
                </c:pt>
                <c:pt idx="187">
                  <c:v>2.0684422202815831E-2</c:v>
                </c:pt>
                <c:pt idx="188">
                  <c:v>2.0644051775001969E-2</c:v>
                </c:pt>
                <c:pt idx="189">
                  <c:v>2.0603969129792076E-2</c:v>
                </c:pt>
                <c:pt idx="190">
                  <c:v>2.0561662645586867E-2</c:v>
                </c:pt>
                <c:pt idx="191">
                  <c:v>2.0519634554624272E-2</c:v>
                </c:pt>
                <c:pt idx="192">
                  <c:v>2.0475265905371198E-2</c:v>
                </c:pt>
                <c:pt idx="193">
                  <c:v>2.0434065797692993E-2</c:v>
                </c:pt>
                <c:pt idx="194">
                  <c:v>2.038944598064233E-2</c:v>
                </c:pt>
                <c:pt idx="195">
                  <c:v>2.034362041128656E-2</c:v>
                </c:pt>
                <c:pt idx="196">
                  <c:v>2.0297086769565775E-2</c:v>
                </c:pt>
                <c:pt idx="197">
                  <c:v>2.0248160500911022E-2</c:v>
                </c:pt>
                <c:pt idx="198">
                  <c:v>2.0199917831143333E-2</c:v>
                </c:pt>
                <c:pt idx="199">
                  <c:v>2.0149506839985221E-2</c:v>
                </c:pt>
                <c:pt idx="200">
                  <c:v>2.0101008683555424E-2</c:v>
                </c:pt>
                <c:pt idx="201">
                  <c:v>2.0047085103741875E-2</c:v>
                </c:pt>
                <c:pt idx="202">
                  <c:v>1.9997889449963502E-2</c:v>
                </c:pt>
                <c:pt idx="203">
                  <c:v>1.9942071371504749E-2</c:v>
                </c:pt>
                <c:pt idx="204">
                  <c:v>1.9889790115267869E-2</c:v>
                </c:pt>
                <c:pt idx="205">
                  <c:v>1.9840429919540312E-2</c:v>
                </c:pt>
                <c:pt idx="206">
                  <c:v>1.9784757894022346E-2</c:v>
                </c:pt>
                <c:pt idx="207">
                  <c:v>1.9731250873238348E-2</c:v>
                </c:pt>
                <c:pt idx="208">
                  <c:v>1.9672064842243025E-2</c:v>
                </c:pt>
                <c:pt idx="209">
                  <c:v>1.9617635099287642E-2</c:v>
                </c:pt>
                <c:pt idx="210">
                  <c:v>1.9557095620763482E-2</c:v>
                </c:pt>
                <c:pt idx="211">
                  <c:v>1.9500016746344908E-2</c:v>
                </c:pt>
                <c:pt idx="212">
                  <c:v>1.9439656656682205E-2</c:v>
                </c:pt>
                <c:pt idx="213">
                  <c:v>1.9383775203180242E-2</c:v>
                </c:pt>
                <c:pt idx="214">
                  <c:v>1.9326095581485094E-2</c:v>
                </c:pt>
                <c:pt idx="215">
                  <c:v>1.9267788756881916E-2</c:v>
                </c:pt>
                <c:pt idx="216">
                  <c:v>1.9209670238574915E-2</c:v>
                </c:pt>
                <c:pt idx="217">
                  <c:v>1.9154906452270026E-2</c:v>
                </c:pt>
                <c:pt idx="218">
                  <c:v>1.9092847455616967E-2</c:v>
                </c:pt>
                <c:pt idx="219">
                  <c:v>1.9032279160024264E-2</c:v>
                </c:pt>
                <c:pt idx="220">
                  <c:v>1.8970295269389315E-2</c:v>
                </c:pt>
                <c:pt idx="221">
                  <c:v>1.8905868360463225E-2</c:v>
                </c:pt>
                <c:pt idx="222">
                  <c:v>1.8843570539322587E-2</c:v>
                </c:pt>
                <c:pt idx="223">
                  <c:v>1.8777786370304975E-2</c:v>
                </c:pt>
                <c:pt idx="224">
                  <c:v>1.8714194056726498E-2</c:v>
                </c:pt>
                <c:pt idx="225">
                  <c:v>1.8648737438197501E-2</c:v>
                </c:pt>
                <c:pt idx="226">
                  <c:v>1.8585022541398821E-2</c:v>
                </c:pt>
                <c:pt idx="227">
                  <c:v>1.8517778836447417E-2</c:v>
                </c:pt>
                <c:pt idx="228">
                  <c:v>1.8458595029724564E-2</c:v>
                </c:pt>
                <c:pt idx="229">
                  <c:v>1.8394022856693306E-2</c:v>
                </c:pt>
                <c:pt idx="230">
                  <c:v>1.8325902281552665E-2</c:v>
                </c:pt>
                <c:pt idx="231">
                  <c:v>1.8260230392622267E-2</c:v>
                </c:pt>
                <c:pt idx="232">
                  <c:v>1.8192203666817678E-2</c:v>
                </c:pt>
                <c:pt idx="233">
                  <c:v>1.8126128614363846E-2</c:v>
                </c:pt>
                <c:pt idx="234">
                  <c:v>1.8058494285234639E-2</c:v>
                </c:pt>
                <c:pt idx="235">
                  <c:v>1.7994000050451257E-2</c:v>
                </c:pt>
                <c:pt idx="236">
                  <c:v>1.7923955232981584E-2</c:v>
                </c:pt>
                <c:pt idx="237">
                  <c:v>1.7861124241284068E-2</c:v>
                </c:pt>
                <c:pt idx="238">
                  <c:v>1.7791012634512708E-2</c:v>
                </c:pt>
                <c:pt idx="239">
                  <c:v>1.7727236521658973E-2</c:v>
                </c:pt>
                <c:pt idx="240">
                  <c:v>1.7664294482747665E-2</c:v>
                </c:pt>
                <c:pt idx="241">
                  <c:v>1.7599672521929195E-2</c:v>
                </c:pt>
                <c:pt idx="242">
                  <c:v>1.7537133611106846E-2</c:v>
                </c:pt>
                <c:pt idx="243">
                  <c:v>1.7471463657662136E-2</c:v>
                </c:pt>
                <c:pt idx="244">
                  <c:v>1.7410291487359876E-2</c:v>
                </c:pt>
                <c:pt idx="245">
                  <c:v>1.7343468198516676E-2</c:v>
                </c:pt>
                <c:pt idx="246">
                  <c:v>1.7281747659474433E-2</c:v>
                </c:pt>
                <c:pt idx="247">
                  <c:v>1.7217354112271294E-2</c:v>
                </c:pt>
                <c:pt idx="248">
                  <c:v>1.7156049684020964E-2</c:v>
                </c:pt>
                <c:pt idx="249">
                  <c:v>1.709388768892341E-2</c:v>
                </c:pt>
                <c:pt idx="250">
                  <c:v>1.703423433824014E-2</c:v>
                </c:pt>
                <c:pt idx="251">
                  <c:v>1.6972123556748479E-2</c:v>
                </c:pt>
                <c:pt idx="252">
                  <c:v>1.6918244493243497E-2</c:v>
                </c:pt>
                <c:pt idx="253">
                  <c:v>1.6860335742929583E-2</c:v>
                </c:pt>
                <c:pt idx="254">
                  <c:v>1.6800143370793212E-2</c:v>
                </c:pt>
                <c:pt idx="255">
                  <c:v>1.6743034983998917E-2</c:v>
                </c:pt>
                <c:pt idx="256">
                  <c:v>1.6684813480276426E-2</c:v>
                </c:pt>
                <c:pt idx="257">
                  <c:v>1.6629142196317993E-2</c:v>
                </c:pt>
                <c:pt idx="258">
                  <c:v>1.6572947466278985E-2</c:v>
                </c:pt>
                <c:pt idx="259">
                  <c:v>1.6520053376272065E-2</c:v>
                </c:pt>
                <c:pt idx="260">
                  <c:v>1.6465153922395691E-2</c:v>
                </c:pt>
                <c:pt idx="261">
                  <c:v>1.6413367963711956E-2</c:v>
                </c:pt>
                <c:pt idx="262">
                  <c:v>1.6357900792370837E-2</c:v>
                </c:pt>
                <c:pt idx="263">
                  <c:v>1.6311558374934469E-2</c:v>
                </c:pt>
                <c:pt idx="264">
                  <c:v>1.6262015680443977E-2</c:v>
                </c:pt>
                <c:pt idx="265">
                  <c:v>1.6210966609654424E-2</c:v>
                </c:pt>
                <c:pt idx="266">
                  <c:v>1.6162873934172421E-2</c:v>
                </c:pt>
                <c:pt idx="267">
                  <c:v>1.6114235688978403E-2</c:v>
                </c:pt>
                <c:pt idx="268">
                  <c:v>1.6068116248901039E-2</c:v>
                </c:pt>
                <c:pt idx="269">
                  <c:v>1.6021920440633927E-2</c:v>
                </c:pt>
                <c:pt idx="270">
                  <c:v>1.5978922509015815E-2</c:v>
                </c:pt>
                <c:pt idx="271">
                  <c:v>1.5933156758967889E-2</c:v>
                </c:pt>
                <c:pt idx="272">
                  <c:v>1.5893229742638404E-2</c:v>
                </c:pt>
                <c:pt idx="273">
                  <c:v>1.5849208923723785E-2</c:v>
                </c:pt>
                <c:pt idx="274">
                  <c:v>1.5810422822415703E-2</c:v>
                </c:pt>
                <c:pt idx="275">
                  <c:v>1.5774813938780909E-2</c:v>
                </c:pt>
                <c:pt idx="276">
                  <c:v>1.5735286576155621E-2</c:v>
                </c:pt>
                <c:pt idx="277">
                  <c:v>1.5700073978892035E-2</c:v>
                </c:pt>
                <c:pt idx="278">
                  <c:v>1.5664031731555807E-2</c:v>
                </c:pt>
                <c:pt idx="279">
                  <c:v>1.5631448424041097E-2</c:v>
                </c:pt>
                <c:pt idx="280">
                  <c:v>1.5596981458131908E-2</c:v>
                </c:pt>
                <c:pt idx="281">
                  <c:v>1.5566083832464312E-2</c:v>
                </c:pt>
                <c:pt idx="282">
                  <c:v>1.5535281569438925E-2</c:v>
                </c:pt>
                <c:pt idx="283">
                  <c:v>1.5506946424921246E-2</c:v>
                </c:pt>
                <c:pt idx="284">
                  <c:v>1.5479212022048321E-2</c:v>
                </c:pt>
                <c:pt idx="285">
                  <c:v>1.5453659788257482E-2</c:v>
                </c:pt>
                <c:pt idx="286">
                  <c:v>1.5428768567402461E-2</c:v>
                </c:pt>
                <c:pt idx="287">
                  <c:v>1.5407521880674074E-2</c:v>
                </c:pt>
                <c:pt idx="288">
                  <c:v>1.5386254930709648E-2</c:v>
                </c:pt>
                <c:pt idx="289">
                  <c:v>1.5366493040633868E-2</c:v>
                </c:pt>
                <c:pt idx="290">
                  <c:v>1.5348232938798931E-2</c:v>
                </c:pt>
                <c:pt idx="291">
                  <c:v>1.5330971594406832E-2</c:v>
                </c:pt>
                <c:pt idx="292">
                  <c:v>1.5315539235807984E-2</c:v>
                </c:pt>
                <c:pt idx="293">
                  <c:v>1.5300406160360384E-2</c:v>
                </c:pt>
                <c:pt idx="294">
                  <c:v>1.5286854918006975E-2</c:v>
                </c:pt>
                <c:pt idx="295">
                  <c:v>1.527219346050413E-2</c:v>
                </c:pt>
                <c:pt idx="296">
                  <c:v>1.5258538796311782E-2</c:v>
                </c:pt>
                <c:pt idx="297">
                  <c:v>1.5245134581102326E-2</c:v>
                </c:pt>
                <c:pt idx="298">
                  <c:v>1.5232512862824286E-2</c:v>
                </c:pt>
                <c:pt idx="299">
                  <c:v>1.5221308606014122E-2</c:v>
                </c:pt>
                <c:pt idx="300">
                  <c:v>1.5208728456606598E-2</c:v>
                </c:pt>
                <c:pt idx="301">
                  <c:v>1.5197542677499395E-2</c:v>
                </c:pt>
                <c:pt idx="302">
                  <c:v>1.5185493642421891E-2</c:v>
                </c:pt>
                <c:pt idx="303">
                  <c:v>1.517456420137318E-2</c:v>
                </c:pt>
                <c:pt idx="304">
                  <c:v>1.5163529763447387E-2</c:v>
                </c:pt>
                <c:pt idx="305">
                  <c:v>1.5153863820547191E-2</c:v>
                </c:pt>
                <c:pt idx="306">
                  <c:v>1.5143490413559882E-2</c:v>
                </c:pt>
                <c:pt idx="307">
                  <c:v>1.5134110398651757E-2</c:v>
                </c:pt>
                <c:pt idx="308">
                  <c:v>1.5124965523662165E-2</c:v>
                </c:pt>
                <c:pt idx="309">
                  <c:v>1.511592000183065E-2</c:v>
                </c:pt>
                <c:pt idx="310">
                  <c:v>1.5109180273509078E-2</c:v>
                </c:pt>
                <c:pt idx="311">
                  <c:v>1.5100828187338591E-2</c:v>
                </c:pt>
                <c:pt idx="312">
                  <c:v>1.5094047047249998E-2</c:v>
                </c:pt>
                <c:pt idx="313">
                  <c:v>1.5087058875756353E-2</c:v>
                </c:pt>
                <c:pt idx="314">
                  <c:v>1.5080943492034329E-2</c:v>
                </c:pt>
                <c:pt idx="315">
                  <c:v>1.5074711264160559E-2</c:v>
                </c:pt>
                <c:pt idx="316">
                  <c:v>1.5069100014997734E-2</c:v>
                </c:pt>
                <c:pt idx="317">
                  <c:v>1.5064280761798735E-2</c:v>
                </c:pt>
                <c:pt idx="318">
                  <c:v>1.5059869029948459E-2</c:v>
                </c:pt>
                <c:pt idx="319">
                  <c:v>1.5055563931530444E-2</c:v>
                </c:pt>
                <c:pt idx="320">
                  <c:v>1.5051868673357838E-2</c:v>
                </c:pt>
                <c:pt idx="321">
                  <c:v>1.5049118507856099E-2</c:v>
                </c:pt>
                <c:pt idx="322">
                  <c:v>1.5047201990537161E-2</c:v>
                </c:pt>
                <c:pt idx="323">
                  <c:v>1.5044970612147436E-2</c:v>
                </c:pt>
                <c:pt idx="324">
                  <c:v>1.5043801005990131E-2</c:v>
                </c:pt>
                <c:pt idx="325">
                  <c:v>1.504291864297096E-2</c:v>
                </c:pt>
                <c:pt idx="326">
                  <c:v>1.5042564578960676E-2</c:v>
                </c:pt>
                <c:pt idx="327">
                  <c:v>1.5042767756880382E-2</c:v>
                </c:pt>
                <c:pt idx="328">
                  <c:v>1.5043213418172054E-2</c:v>
                </c:pt>
                <c:pt idx="329">
                  <c:v>1.5044813389380294E-2</c:v>
                </c:pt>
                <c:pt idx="330">
                  <c:v>1.5046808138486188E-2</c:v>
                </c:pt>
                <c:pt idx="331">
                  <c:v>1.5048813973832608E-2</c:v>
                </c:pt>
                <c:pt idx="332">
                  <c:v>1.5052026941623331E-2</c:v>
                </c:pt>
                <c:pt idx="333">
                  <c:v>1.5055259656496567E-2</c:v>
                </c:pt>
                <c:pt idx="334">
                  <c:v>1.5060726409065171E-2</c:v>
                </c:pt>
                <c:pt idx="335">
                  <c:v>1.5064304083876486E-2</c:v>
                </c:pt>
                <c:pt idx="336">
                  <c:v>1.5069882222471425E-2</c:v>
                </c:pt>
                <c:pt idx="337">
                  <c:v>1.5076230513811859E-2</c:v>
                </c:pt>
                <c:pt idx="338">
                  <c:v>1.5082602307219542E-2</c:v>
                </c:pt>
                <c:pt idx="339">
                  <c:v>1.5090279372908789E-2</c:v>
                </c:pt>
                <c:pt idx="340">
                  <c:v>1.5097682755639752E-2</c:v>
                </c:pt>
                <c:pt idx="341">
                  <c:v>1.5106907432744789E-2</c:v>
                </c:pt>
                <c:pt idx="342">
                  <c:v>1.5114799869795803E-2</c:v>
                </c:pt>
                <c:pt idx="343">
                  <c:v>1.51247076934289E-2</c:v>
                </c:pt>
                <c:pt idx="344">
                  <c:v>1.5133610000360025E-2</c:v>
                </c:pt>
                <c:pt idx="345">
                  <c:v>1.5145915772216401E-2</c:v>
                </c:pt>
                <c:pt idx="346">
                  <c:v>1.5156434520810285E-2</c:v>
                </c:pt>
                <c:pt idx="347">
                  <c:v>1.5169774499429585E-2</c:v>
                </c:pt>
                <c:pt idx="348">
                  <c:v>1.5181677328807203E-2</c:v>
                </c:pt>
                <c:pt idx="349">
                  <c:v>1.5195319862243189E-2</c:v>
                </c:pt>
                <c:pt idx="350">
                  <c:v>1.5208510844030059E-2</c:v>
                </c:pt>
                <c:pt idx="351">
                  <c:v>1.5217679009952119E-2</c:v>
                </c:pt>
                <c:pt idx="352">
                  <c:v>1.5224364255848152E-2</c:v>
                </c:pt>
                <c:pt idx="353">
                  <c:v>1.5228506903949232E-2</c:v>
                </c:pt>
                <c:pt idx="354">
                  <c:v>1.5232268490925774E-2</c:v>
                </c:pt>
                <c:pt idx="355">
                  <c:v>1.523577657114128E-2</c:v>
                </c:pt>
                <c:pt idx="356">
                  <c:v>1.5240042155348276E-2</c:v>
                </c:pt>
                <c:pt idx="357">
                  <c:v>1.5243705973857106E-2</c:v>
                </c:pt>
                <c:pt idx="358">
                  <c:v>1.5246839659276801E-2</c:v>
                </c:pt>
                <c:pt idx="359">
                  <c:v>1.5250702061117056E-2</c:v>
                </c:pt>
                <c:pt idx="360">
                  <c:v>1.525394270032447E-2</c:v>
                </c:pt>
                <c:pt idx="361">
                  <c:v>1.5257145910321719E-2</c:v>
                </c:pt>
                <c:pt idx="362">
                  <c:v>1.526010982906433E-2</c:v>
                </c:pt>
                <c:pt idx="363">
                  <c:v>1.526265753952287E-2</c:v>
                </c:pt>
                <c:pt idx="364">
                  <c:v>1.5265620199121102E-2</c:v>
                </c:pt>
                <c:pt idx="365">
                  <c:v>1.5268322584322803E-2</c:v>
                </c:pt>
                <c:pt idx="366">
                  <c:v>1.5269918560342433E-2</c:v>
                </c:pt>
                <c:pt idx="367">
                  <c:v>1.5273028254417257E-2</c:v>
                </c:pt>
                <c:pt idx="368">
                  <c:v>1.5274056628839072E-2</c:v>
                </c:pt>
                <c:pt idx="369">
                  <c:v>1.5276885408792285E-2</c:v>
                </c:pt>
                <c:pt idx="370">
                  <c:v>1.527845624141245E-2</c:v>
                </c:pt>
                <c:pt idx="371">
                  <c:v>1.5280404183812341E-2</c:v>
                </c:pt>
                <c:pt idx="372">
                  <c:v>1.5281949993874904E-2</c:v>
                </c:pt>
                <c:pt idx="373">
                  <c:v>1.5283249324394604E-2</c:v>
                </c:pt>
                <c:pt idx="374">
                  <c:v>1.5284509288737027E-2</c:v>
                </c:pt>
                <c:pt idx="375">
                  <c:v>1.5285191631513928E-2</c:v>
                </c:pt>
                <c:pt idx="376">
                  <c:v>1.528641527256084E-2</c:v>
                </c:pt>
                <c:pt idx="377">
                  <c:v>1.5287109170536441E-2</c:v>
                </c:pt>
                <c:pt idx="378">
                  <c:v>1.5287324329444274E-2</c:v>
                </c:pt>
                <c:pt idx="379">
                  <c:v>1.528768776078995E-2</c:v>
                </c:pt>
                <c:pt idx="380">
                  <c:v>1.5287888419856456E-2</c:v>
                </c:pt>
                <c:pt idx="381">
                  <c:v>1.5288237704188187E-2</c:v>
                </c:pt>
                <c:pt idx="382">
                  <c:v>1.5287780726068503E-2</c:v>
                </c:pt>
                <c:pt idx="383">
                  <c:v>1.5287791092825511E-2</c:v>
                </c:pt>
                <c:pt idx="384">
                  <c:v>1.528730940694042E-2</c:v>
                </c:pt>
                <c:pt idx="385">
                  <c:v>1.528662922478026E-2</c:v>
                </c:pt>
                <c:pt idx="386">
                  <c:v>1.5285791396719418E-2</c:v>
                </c:pt>
                <c:pt idx="387">
                  <c:v>1.5284435399270508E-2</c:v>
                </c:pt>
                <c:pt idx="388">
                  <c:v>1.5283581033880569E-2</c:v>
                </c:pt>
                <c:pt idx="389">
                  <c:v>1.5280915244815028E-2</c:v>
                </c:pt>
                <c:pt idx="390">
                  <c:v>1.5280002108720936E-2</c:v>
                </c:pt>
                <c:pt idx="391">
                  <c:v>1.5278433546685474E-2</c:v>
                </c:pt>
                <c:pt idx="392">
                  <c:v>1.5276976200564646E-2</c:v>
                </c:pt>
                <c:pt idx="393">
                  <c:v>1.5274574021575418E-2</c:v>
                </c:pt>
                <c:pt idx="394">
                  <c:v>1.5272478346609272E-2</c:v>
                </c:pt>
                <c:pt idx="395">
                  <c:v>1.5269976856592406E-2</c:v>
                </c:pt>
                <c:pt idx="396">
                  <c:v>1.5267192947614279E-2</c:v>
                </c:pt>
                <c:pt idx="397">
                  <c:v>1.5264298953300524E-2</c:v>
                </c:pt>
                <c:pt idx="398">
                  <c:v>1.5260836439682271E-2</c:v>
                </c:pt>
                <c:pt idx="399">
                  <c:v>1.525792258234146E-2</c:v>
                </c:pt>
                <c:pt idx="400">
                  <c:v>1.5254205228295136E-2</c:v>
                </c:pt>
                <c:pt idx="401">
                  <c:v>1.5250108896646353E-2</c:v>
                </c:pt>
                <c:pt idx="402">
                  <c:v>1.5246475766309024E-2</c:v>
                </c:pt>
                <c:pt idx="403">
                  <c:v>1.5241605920504676E-2</c:v>
                </c:pt>
                <c:pt idx="404">
                  <c:v>1.5238473973240877E-2</c:v>
                </c:pt>
                <c:pt idx="405">
                  <c:v>1.5233426552286865E-2</c:v>
                </c:pt>
                <c:pt idx="406">
                  <c:v>1.5229101999760122E-2</c:v>
                </c:pt>
                <c:pt idx="407">
                  <c:v>1.5224010028257415E-2</c:v>
                </c:pt>
                <c:pt idx="408">
                  <c:v>1.5219031312999091E-2</c:v>
                </c:pt>
                <c:pt idx="409">
                  <c:v>1.5213323811962953E-2</c:v>
                </c:pt>
                <c:pt idx="410">
                  <c:v>1.5207512865055662E-2</c:v>
                </c:pt>
                <c:pt idx="411">
                  <c:v>1.5201749031766904E-2</c:v>
                </c:pt>
                <c:pt idx="412">
                  <c:v>1.5195723180548898E-2</c:v>
                </c:pt>
                <c:pt idx="413">
                  <c:v>1.518905646780032E-2</c:v>
                </c:pt>
                <c:pt idx="414">
                  <c:v>1.5182373748158895E-2</c:v>
                </c:pt>
                <c:pt idx="415">
                  <c:v>1.517567177058338E-2</c:v>
                </c:pt>
                <c:pt idx="416">
                  <c:v>1.5169629768079906E-2</c:v>
                </c:pt>
                <c:pt idx="417">
                  <c:v>1.516229465456277E-2</c:v>
                </c:pt>
                <c:pt idx="418">
                  <c:v>1.5154890539429278E-2</c:v>
                </c:pt>
                <c:pt idx="419">
                  <c:v>1.5147290426412092E-2</c:v>
                </c:pt>
                <c:pt idx="420">
                  <c:v>1.5139202456331463E-2</c:v>
                </c:pt>
                <c:pt idx="421">
                  <c:v>1.5131130467705254E-2</c:v>
                </c:pt>
                <c:pt idx="422">
                  <c:v>1.5122731244813833E-2</c:v>
                </c:pt>
                <c:pt idx="423">
                  <c:v>1.5114280946841478E-2</c:v>
                </c:pt>
                <c:pt idx="424">
                  <c:v>1.5104925475613332E-2</c:v>
                </c:pt>
                <c:pt idx="425">
                  <c:v>1.509601826744764E-2</c:v>
                </c:pt>
                <c:pt idx="426">
                  <c:v>1.5086147355918606E-2</c:v>
                </c:pt>
                <c:pt idx="427">
                  <c:v>1.5076781800013764E-2</c:v>
                </c:pt>
                <c:pt idx="428">
                  <c:v>1.5067493859246916E-2</c:v>
                </c:pt>
                <c:pt idx="429">
                  <c:v>1.5057495941199176E-2</c:v>
                </c:pt>
                <c:pt idx="430">
                  <c:v>1.5047729770762771E-2</c:v>
                </c:pt>
                <c:pt idx="431">
                  <c:v>1.5036553211548998E-2</c:v>
                </c:pt>
                <c:pt idx="432">
                  <c:v>1.502579505981606E-2</c:v>
                </c:pt>
                <c:pt idx="433">
                  <c:v>1.5014294033313358E-2</c:v>
                </c:pt>
                <c:pt idx="434">
                  <c:v>1.5003519589771889E-2</c:v>
                </c:pt>
                <c:pt idx="435">
                  <c:v>1.4991246959803957E-2</c:v>
                </c:pt>
                <c:pt idx="436">
                  <c:v>1.4979602676397086E-2</c:v>
                </c:pt>
                <c:pt idx="437">
                  <c:v>1.4967005578881349E-2</c:v>
                </c:pt>
                <c:pt idx="438">
                  <c:v>1.4954360565650851E-2</c:v>
                </c:pt>
                <c:pt idx="439">
                  <c:v>1.4943327076287906E-2</c:v>
                </c:pt>
                <c:pt idx="440">
                  <c:v>1.4929569275564891E-2</c:v>
                </c:pt>
                <c:pt idx="441">
                  <c:v>1.4916987962689907E-2</c:v>
                </c:pt>
                <c:pt idx="442">
                  <c:v>1.4903187744095946E-2</c:v>
                </c:pt>
                <c:pt idx="443">
                  <c:v>1.4889989973566465E-2</c:v>
                </c:pt>
                <c:pt idx="444">
                  <c:v>1.4875179955961139E-2</c:v>
                </c:pt>
                <c:pt idx="445">
                  <c:v>1.4860913634539386E-2</c:v>
                </c:pt>
                <c:pt idx="446">
                  <c:v>1.4846048581965459E-2</c:v>
                </c:pt>
                <c:pt idx="447">
                  <c:v>1.4831297502112203E-2</c:v>
                </c:pt>
                <c:pt idx="448">
                  <c:v>1.4815722529714534E-2</c:v>
                </c:pt>
                <c:pt idx="449">
                  <c:v>1.4800359576462974E-2</c:v>
                </c:pt>
                <c:pt idx="450">
                  <c:v>1.4784313841032546E-2</c:v>
                </c:pt>
                <c:pt idx="451">
                  <c:v>1.4770023903054114E-2</c:v>
                </c:pt>
                <c:pt idx="452">
                  <c:v>1.4753844058364593E-2</c:v>
                </c:pt>
                <c:pt idx="453">
                  <c:v>1.4736918705488232E-2</c:v>
                </c:pt>
                <c:pt idx="454">
                  <c:v>1.4720195124801872E-2</c:v>
                </c:pt>
                <c:pt idx="455">
                  <c:v>1.4702629718188283E-2</c:v>
                </c:pt>
                <c:pt idx="456">
                  <c:v>1.4685318666563071E-2</c:v>
                </c:pt>
                <c:pt idx="457">
                  <c:v>1.4667133692539924E-2</c:v>
                </c:pt>
                <c:pt idx="458">
                  <c:v>1.4649820393292634E-2</c:v>
                </c:pt>
                <c:pt idx="459">
                  <c:v>1.4630446208702083E-2</c:v>
                </c:pt>
                <c:pt idx="460">
                  <c:v>1.461255541843709E-2</c:v>
                </c:pt>
                <c:pt idx="461">
                  <c:v>1.459253741313935E-2</c:v>
                </c:pt>
                <c:pt idx="462">
                  <c:v>1.4573466117094756E-2</c:v>
                </c:pt>
                <c:pt idx="463">
                  <c:v>1.4555888444228487E-2</c:v>
                </c:pt>
                <c:pt idx="464">
                  <c:v>1.4535589355425453E-2</c:v>
                </c:pt>
                <c:pt idx="465">
                  <c:v>1.4516207290021644E-2</c:v>
                </c:pt>
                <c:pt idx="466">
                  <c:v>1.4494588319811099E-2</c:v>
                </c:pt>
                <c:pt idx="467">
                  <c:v>1.4468892074416987E-2</c:v>
                </c:pt>
                <c:pt idx="468">
                  <c:v>1.4420148843554983E-2</c:v>
                </c:pt>
                <c:pt idx="469">
                  <c:v>1.435475484460344E-2</c:v>
                </c:pt>
                <c:pt idx="470">
                  <c:v>1.427546880271068E-2</c:v>
                </c:pt>
                <c:pt idx="471">
                  <c:v>1.4202508828112206E-2</c:v>
                </c:pt>
                <c:pt idx="472">
                  <c:v>1.4120930112422617E-2</c:v>
                </c:pt>
                <c:pt idx="473">
                  <c:v>1.4047672575323134E-2</c:v>
                </c:pt>
                <c:pt idx="474">
                  <c:v>1.3974273150082223E-2</c:v>
                </c:pt>
                <c:pt idx="475">
                  <c:v>1.390075938759471E-2</c:v>
                </c:pt>
                <c:pt idx="476">
                  <c:v>1.3828965809805542E-2</c:v>
                </c:pt>
                <c:pt idx="477">
                  <c:v>1.3754032658540728E-2</c:v>
                </c:pt>
                <c:pt idx="478">
                  <c:v>1.3684421832531216E-2</c:v>
                </c:pt>
                <c:pt idx="479">
                  <c:v>1.360857404544367E-2</c:v>
                </c:pt>
                <c:pt idx="480">
                  <c:v>1.3538896193639295E-2</c:v>
                </c:pt>
                <c:pt idx="481">
                  <c:v>1.346591838186258E-2</c:v>
                </c:pt>
                <c:pt idx="482">
                  <c:v>1.3396774572430652E-2</c:v>
                </c:pt>
                <c:pt idx="483">
                  <c:v>1.3326986469784712E-2</c:v>
                </c:pt>
                <c:pt idx="484">
                  <c:v>1.3260113942843432E-2</c:v>
                </c:pt>
                <c:pt idx="485">
                  <c:v>1.3190143003537382E-2</c:v>
                </c:pt>
                <c:pt idx="486">
                  <c:v>1.3129472670946185E-2</c:v>
                </c:pt>
                <c:pt idx="487">
                  <c:v>1.3064731683963765E-2</c:v>
                </c:pt>
                <c:pt idx="488">
                  <c:v>1.2997046036404548E-2</c:v>
                </c:pt>
                <c:pt idx="489">
                  <c:v>1.2933030443385009E-2</c:v>
                </c:pt>
                <c:pt idx="490">
                  <c:v>1.2867755873154292E-2</c:v>
                </c:pt>
                <c:pt idx="491">
                  <c:v>1.280531116777559E-2</c:v>
                </c:pt>
                <c:pt idx="492">
                  <c:v>1.2742433420662261E-2</c:v>
                </c:pt>
                <c:pt idx="493">
                  <c:v>1.2682790286005038E-2</c:v>
                </c:pt>
                <c:pt idx="494">
                  <c:v>1.2618885093372592E-2</c:v>
                </c:pt>
                <c:pt idx="495">
                  <c:v>1.2563036106427283E-2</c:v>
                </c:pt>
                <c:pt idx="496">
                  <c:v>1.2500165582633956E-2</c:v>
                </c:pt>
                <c:pt idx="497">
                  <c:v>1.2444043135556094E-2</c:v>
                </c:pt>
                <c:pt idx="498">
                  <c:v>1.2390721666206986E-2</c:v>
                </c:pt>
                <c:pt idx="499">
                  <c:v>1.2333706993758995E-2</c:v>
                </c:pt>
                <c:pt idx="500">
                  <c:v>1.2279775374939007E-2</c:v>
                </c:pt>
                <c:pt idx="501">
                  <c:v>1.2222132917328443E-2</c:v>
                </c:pt>
                <c:pt idx="502">
                  <c:v>1.2170592305396175E-2</c:v>
                </c:pt>
                <c:pt idx="503">
                  <c:v>1.2114855398346433E-2</c:v>
                </c:pt>
                <c:pt idx="504">
                  <c:v>1.2063419813727098E-2</c:v>
                </c:pt>
                <c:pt idx="505">
                  <c:v>1.2011272916549345E-2</c:v>
                </c:pt>
                <c:pt idx="506">
                  <c:v>1.1961683069614442E-2</c:v>
                </c:pt>
                <c:pt idx="507">
                  <c:v>1.1914327589524315E-2</c:v>
                </c:pt>
                <c:pt idx="508">
                  <c:v>1.186487215334342E-2</c:v>
                </c:pt>
                <c:pt idx="509">
                  <c:v>1.1820521183212503E-2</c:v>
                </c:pt>
                <c:pt idx="510">
                  <c:v>1.1773162842714967E-2</c:v>
                </c:pt>
                <c:pt idx="511">
                  <c:v>1.1726704360678611E-2</c:v>
                </c:pt>
                <c:pt idx="512">
                  <c:v>1.1683814164730721E-2</c:v>
                </c:pt>
                <c:pt idx="513">
                  <c:v>1.1642234648095754E-2</c:v>
                </c:pt>
                <c:pt idx="514">
                  <c:v>1.1597561949462425E-2</c:v>
                </c:pt>
                <c:pt idx="515">
                  <c:v>1.1557081240948243E-2</c:v>
                </c:pt>
                <c:pt idx="516">
                  <c:v>1.1515413342283986E-2</c:v>
                </c:pt>
                <c:pt idx="517">
                  <c:v>1.1476520314541234E-2</c:v>
                </c:pt>
                <c:pt idx="518">
                  <c:v>1.1437855870340878E-2</c:v>
                </c:pt>
                <c:pt idx="519">
                  <c:v>1.1401030981848484E-2</c:v>
                </c:pt>
                <c:pt idx="520">
                  <c:v>1.1364107800761806E-2</c:v>
                </c:pt>
                <c:pt idx="521">
                  <c:v>1.1331244742084213E-2</c:v>
                </c:pt>
                <c:pt idx="522">
                  <c:v>1.129789426143343E-2</c:v>
                </c:pt>
                <c:pt idx="523">
                  <c:v>1.1264910105654327E-2</c:v>
                </c:pt>
                <c:pt idx="524">
                  <c:v>1.1233349885209463E-2</c:v>
                </c:pt>
                <c:pt idx="525">
                  <c:v>1.1201908004541707E-2</c:v>
                </c:pt>
                <c:pt idx="526">
                  <c:v>1.1172558770983464E-2</c:v>
                </c:pt>
                <c:pt idx="527">
                  <c:v>1.1143683392097689E-2</c:v>
                </c:pt>
                <c:pt idx="528">
                  <c:v>1.1117173790251374E-2</c:v>
                </c:pt>
                <c:pt idx="529">
                  <c:v>1.1089516022162557E-2</c:v>
                </c:pt>
                <c:pt idx="530">
                  <c:v>1.1065908663436375E-2</c:v>
                </c:pt>
                <c:pt idx="531">
                  <c:v>1.104047037273745E-2</c:v>
                </c:pt>
                <c:pt idx="532">
                  <c:v>1.1018311158186351E-2</c:v>
                </c:pt>
                <c:pt idx="533">
                  <c:v>1.0998457679585957E-2</c:v>
                </c:pt>
                <c:pt idx="534">
                  <c:v>1.0977677016158836E-2</c:v>
                </c:pt>
                <c:pt idx="535">
                  <c:v>1.0959057762981016E-2</c:v>
                </c:pt>
                <c:pt idx="536">
                  <c:v>1.0940010392312478E-2</c:v>
                </c:pt>
                <c:pt idx="537">
                  <c:v>1.092386609172479E-2</c:v>
                </c:pt>
                <c:pt idx="538">
                  <c:v>1.0907406002440171E-2</c:v>
                </c:pt>
                <c:pt idx="539">
                  <c:v>1.0893237421715206E-2</c:v>
                </c:pt>
                <c:pt idx="540">
                  <c:v>1.0879798253599228E-2</c:v>
                </c:pt>
                <c:pt idx="541">
                  <c:v>1.0868070661579113E-2</c:v>
                </c:pt>
                <c:pt idx="542">
                  <c:v>1.0856930524807382E-2</c:v>
                </c:pt>
                <c:pt idx="543">
                  <c:v>1.0847711645514124E-2</c:v>
                </c:pt>
                <c:pt idx="544">
                  <c:v>1.0839817969567291E-2</c:v>
                </c:pt>
                <c:pt idx="545">
                  <c:v>1.0833619805099367E-2</c:v>
                </c:pt>
                <c:pt idx="546">
                  <c:v>1.0828358247553781E-2</c:v>
                </c:pt>
                <c:pt idx="547">
                  <c:v>1.0823995582972293E-2</c:v>
                </c:pt>
                <c:pt idx="548">
                  <c:v>1.0821115156342036E-2</c:v>
                </c:pt>
                <c:pt idx="549">
                  <c:v>1.0819505229437204E-2</c:v>
                </c:pt>
                <c:pt idx="550">
                  <c:v>1.08190960224561E-2</c:v>
                </c:pt>
                <c:pt idx="551">
                  <c:v>1.0820421176497142E-2</c:v>
                </c:pt>
                <c:pt idx="552">
                  <c:v>1.0822879470783536E-2</c:v>
                </c:pt>
                <c:pt idx="553">
                  <c:v>1.0826572857530687E-2</c:v>
                </c:pt>
                <c:pt idx="554">
                  <c:v>1.0831466712538429E-2</c:v>
                </c:pt>
                <c:pt idx="555">
                  <c:v>1.0838482457990798E-2</c:v>
                </c:pt>
                <c:pt idx="556">
                  <c:v>1.0845889768219687E-2</c:v>
                </c:pt>
                <c:pt idx="557">
                  <c:v>1.085474099549436E-2</c:v>
                </c:pt>
                <c:pt idx="558">
                  <c:v>1.0866004013989532E-2</c:v>
                </c:pt>
                <c:pt idx="559">
                  <c:v>1.0878004377792199E-2</c:v>
                </c:pt>
                <c:pt idx="560">
                  <c:v>1.0891859457456628E-2</c:v>
                </c:pt>
                <c:pt idx="561">
                  <c:v>1.0906712540316794E-2</c:v>
                </c:pt>
                <c:pt idx="562">
                  <c:v>1.0923080178500515E-2</c:v>
                </c:pt>
                <c:pt idx="563">
                  <c:v>1.0940679732693859E-2</c:v>
                </c:pt>
                <c:pt idx="564">
                  <c:v>1.0961095653005574E-2</c:v>
                </c:pt>
                <c:pt idx="565">
                  <c:v>1.0980553158500269E-2</c:v>
                </c:pt>
                <c:pt idx="566">
                  <c:v>1.1004078520924977E-2</c:v>
                </c:pt>
                <c:pt idx="567">
                  <c:v>1.102711535399159E-2</c:v>
                </c:pt>
                <c:pt idx="568">
                  <c:v>1.1052897535361966E-2</c:v>
                </c:pt>
                <c:pt idx="569">
                  <c:v>1.1077573622164149E-2</c:v>
                </c:pt>
                <c:pt idx="570">
                  <c:v>1.1105250006609181E-2</c:v>
                </c:pt>
                <c:pt idx="571">
                  <c:v>1.1136631766114105E-2</c:v>
                </c:pt>
                <c:pt idx="572">
                  <c:v>1.116664315495426E-2</c:v>
                </c:pt>
                <c:pt idx="573">
                  <c:v>1.1201296509863337E-2</c:v>
                </c:pt>
                <c:pt idx="574">
                  <c:v>1.1234674981018834E-2</c:v>
                </c:pt>
                <c:pt idx="575">
                  <c:v>1.1272264648320502E-2</c:v>
                </c:pt>
                <c:pt idx="576">
                  <c:v>1.1309522492940436E-2</c:v>
                </c:pt>
                <c:pt idx="577">
                  <c:v>1.134878155380015E-2</c:v>
                </c:pt>
                <c:pt idx="578">
                  <c:v>1.1388323141654944E-2</c:v>
                </c:pt>
                <c:pt idx="579">
                  <c:v>1.1432529176669235E-2</c:v>
                </c:pt>
                <c:pt idx="580">
                  <c:v>1.1472750787744443E-2</c:v>
                </c:pt>
                <c:pt idx="581">
                  <c:v>1.1516878978499082E-2</c:v>
                </c:pt>
                <c:pt idx="582">
                  <c:v>1.1566009965784482E-2</c:v>
                </c:pt>
                <c:pt idx="583">
                  <c:v>1.1614332180554063E-2</c:v>
                </c:pt>
                <c:pt idx="584">
                  <c:v>1.166390326398691E-2</c:v>
                </c:pt>
                <c:pt idx="585">
                  <c:v>1.170713473546523E-2</c:v>
                </c:pt>
                <c:pt idx="586">
                  <c:v>1.1745288836822959E-2</c:v>
                </c:pt>
                <c:pt idx="587">
                  <c:v>1.1778787618436528E-2</c:v>
                </c:pt>
                <c:pt idx="588">
                  <c:v>1.1811671176740606E-2</c:v>
                </c:pt>
                <c:pt idx="589">
                  <c:v>1.1845552928725134E-2</c:v>
                </c:pt>
                <c:pt idx="590">
                  <c:v>1.1881769883234609E-2</c:v>
                </c:pt>
                <c:pt idx="591">
                  <c:v>1.1912466131971678E-2</c:v>
                </c:pt>
                <c:pt idx="592">
                  <c:v>1.1944760351399178E-2</c:v>
                </c:pt>
                <c:pt idx="593">
                  <c:v>1.1979403793818124E-2</c:v>
                </c:pt>
                <c:pt idx="594">
                  <c:v>1.2012090236662673E-2</c:v>
                </c:pt>
                <c:pt idx="595">
                  <c:v>1.204565380787629E-2</c:v>
                </c:pt>
                <c:pt idx="596">
                  <c:v>1.2077994234130677E-2</c:v>
                </c:pt>
                <c:pt idx="597">
                  <c:v>1.2110475915551949E-2</c:v>
                </c:pt>
                <c:pt idx="598">
                  <c:v>1.2142150523583851E-2</c:v>
                </c:pt>
                <c:pt idx="599">
                  <c:v>1.2176007531367293E-2</c:v>
                </c:pt>
                <c:pt idx="600">
                  <c:v>1.2205180364099455E-2</c:v>
                </c:pt>
                <c:pt idx="601">
                  <c:v>1.2239357773233012E-2</c:v>
                </c:pt>
                <c:pt idx="602">
                  <c:v>1.2269180932041867E-2</c:v>
                </c:pt>
                <c:pt idx="603">
                  <c:v>1.2299365415624293E-2</c:v>
                </c:pt>
                <c:pt idx="604">
                  <c:v>1.2330531148523852E-2</c:v>
                </c:pt>
                <c:pt idx="605">
                  <c:v>1.2360928890755091E-2</c:v>
                </c:pt>
                <c:pt idx="606">
                  <c:v>1.23933774981318E-2</c:v>
                </c:pt>
                <c:pt idx="607">
                  <c:v>1.2422680604434987E-2</c:v>
                </c:pt>
                <c:pt idx="608">
                  <c:v>1.2454696057802512E-2</c:v>
                </c:pt>
                <c:pt idx="609">
                  <c:v>1.2483865943020546E-2</c:v>
                </c:pt>
                <c:pt idx="610">
                  <c:v>1.2515171804412143E-2</c:v>
                </c:pt>
                <c:pt idx="611">
                  <c:v>1.2544613962051861E-2</c:v>
                </c:pt>
                <c:pt idx="612">
                  <c:v>1.2574096570120662E-2</c:v>
                </c:pt>
                <c:pt idx="613">
                  <c:v>1.2603108580153701E-2</c:v>
                </c:pt>
                <c:pt idx="614">
                  <c:v>1.2632829238979135E-2</c:v>
                </c:pt>
                <c:pt idx="615">
                  <c:v>1.2660241767973169E-2</c:v>
                </c:pt>
                <c:pt idx="616">
                  <c:v>1.2691567226570315E-2</c:v>
                </c:pt>
                <c:pt idx="617">
                  <c:v>1.2719447192982715E-2</c:v>
                </c:pt>
                <c:pt idx="618">
                  <c:v>1.2748229717158929E-2</c:v>
                </c:pt>
                <c:pt idx="619">
                  <c:v>1.2774991475695106E-2</c:v>
                </c:pt>
                <c:pt idx="620">
                  <c:v>1.2804178685486774E-2</c:v>
                </c:pt>
                <c:pt idx="621">
                  <c:v>1.2830692133271343E-2</c:v>
                </c:pt>
                <c:pt idx="622">
                  <c:v>1.2859159751304304E-2</c:v>
                </c:pt>
                <c:pt idx="623">
                  <c:v>1.28851952173832E-2</c:v>
                </c:pt>
                <c:pt idx="624">
                  <c:v>1.2910535978605052E-2</c:v>
                </c:pt>
                <c:pt idx="625">
                  <c:v>1.2937397521948947E-2</c:v>
                </c:pt>
                <c:pt idx="626">
                  <c:v>1.2962801208916928E-2</c:v>
                </c:pt>
                <c:pt idx="627">
                  <c:v>1.2986048746544049E-2</c:v>
                </c:pt>
                <c:pt idx="628">
                  <c:v>1.3011724083053799E-2</c:v>
                </c:pt>
                <c:pt idx="629">
                  <c:v>1.3036792861038746E-2</c:v>
                </c:pt>
                <c:pt idx="630">
                  <c:v>1.3063384884307342E-2</c:v>
                </c:pt>
                <c:pt idx="631">
                  <c:v>1.3088097932361389E-2</c:v>
                </c:pt>
                <c:pt idx="632">
                  <c:v>1.3112705229281135E-2</c:v>
                </c:pt>
                <c:pt idx="633">
                  <c:v>1.3136736981577473E-2</c:v>
                </c:pt>
                <c:pt idx="634">
                  <c:v>1.316219209680184E-2</c:v>
                </c:pt>
                <c:pt idx="635">
                  <c:v>1.3183832062052758E-2</c:v>
                </c:pt>
                <c:pt idx="636">
                  <c:v>1.3209324402722863E-2</c:v>
                </c:pt>
                <c:pt idx="637">
                  <c:v>1.3231186251232928E-2</c:v>
                </c:pt>
                <c:pt idx="638">
                  <c:v>1.3253627563235802E-2</c:v>
                </c:pt>
                <c:pt idx="639">
                  <c:v>1.3276298014110156E-2</c:v>
                </c:pt>
                <c:pt idx="640">
                  <c:v>1.3298448808596224E-2</c:v>
                </c:pt>
                <c:pt idx="641">
                  <c:v>1.3321843501466119E-2</c:v>
                </c:pt>
                <c:pt idx="642">
                  <c:v>1.3342829729002756E-2</c:v>
                </c:pt>
                <c:pt idx="643">
                  <c:v>1.3365601962790111E-2</c:v>
                </c:pt>
                <c:pt idx="644">
                  <c:v>1.3386109022774319E-2</c:v>
                </c:pt>
                <c:pt idx="645">
                  <c:v>1.3408156206182647E-2</c:v>
                </c:pt>
                <c:pt idx="646">
                  <c:v>1.3428647174944424E-2</c:v>
                </c:pt>
                <c:pt idx="647">
                  <c:v>1.3448913710441089E-2</c:v>
                </c:pt>
                <c:pt idx="648">
                  <c:v>1.3468230792674341E-2</c:v>
                </c:pt>
                <c:pt idx="649">
                  <c:v>1.348900547673912E-2</c:v>
                </c:pt>
                <c:pt idx="650">
                  <c:v>1.3506978034294556E-2</c:v>
                </c:pt>
                <c:pt idx="651">
                  <c:v>1.3525403643391234E-2</c:v>
                </c:pt>
                <c:pt idx="652">
                  <c:v>1.354522481391186E-2</c:v>
                </c:pt>
                <c:pt idx="653">
                  <c:v>1.3563569872413715E-2</c:v>
                </c:pt>
                <c:pt idx="654">
                  <c:v>1.3582174704825778E-2</c:v>
                </c:pt>
                <c:pt idx="655">
                  <c:v>1.3599873957849843E-2</c:v>
                </c:pt>
                <c:pt idx="656">
                  <c:v>1.3617274626234457E-2</c:v>
                </c:pt>
                <c:pt idx="657">
                  <c:v>1.3634305349618877E-2</c:v>
                </c:pt>
                <c:pt idx="658">
                  <c:v>1.3652100421868539E-2</c:v>
                </c:pt>
                <c:pt idx="659">
                  <c:v>1.3667435956084703E-2</c:v>
                </c:pt>
                <c:pt idx="660">
                  <c:v>1.3684521430588901E-2</c:v>
                </c:pt>
                <c:pt idx="661">
                  <c:v>1.3699718168455277E-2</c:v>
                </c:pt>
                <c:pt idx="662">
                  <c:v>1.3716124591643643E-2</c:v>
                </c:pt>
                <c:pt idx="663">
                  <c:v>1.3729665035350091E-2</c:v>
                </c:pt>
                <c:pt idx="664">
                  <c:v>1.3744399709452763E-2</c:v>
                </c:pt>
                <c:pt idx="665">
                  <c:v>1.3759687113938549E-2</c:v>
                </c:pt>
                <c:pt idx="666">
                  <c:v>1.3773244061125144E-2</c:v>
                </c:pt>
                <c:pt idx="667">
                  <c:v>1.3787779167389821E-2</c:v>
                </c:pt>
                <c:pt idx="668">
                  <c:v>1.3800597499655835E-2</c:v>
                </c:pt>
                <c:pt idx="669">
                  <c:v>1.3814419133396892E-2</c:v>
                </c:pt>
                <c:pt idx="670">
                  <c:v>1.3825663469366312E-2</c:v>
                </c:pt>
                <c:pt idx="671">
                  <c:v>1.3837964212259961E-2</c:v>
                </c:pt>
                <c:pt idx="672">
                  <c:v>1.3848485358933692E-2</c:v>
                </c:pt>
                <c:pt idx="673">
                  <c:v>1.3861069760015965E-2</c:v>
                </c:pt>
                <c:pt idx="674">
                  <c:v>1.3871170539719049E-2</c:v>
                </c:pt>
                <c:pt idx="675">
                  <c:v>1.3882874802116469E-2</c:v>
                </c:pt>
                <c:pt idx="676">
                  <c:v>1.3892464104696401E-2</c:v>
                </c:pt>
                <c:pt idx="677">
                  <c:v>1.390255194379785E-2</c:v>
                </c:pt>
                <c:pt idx="678">
                  <c:v>1.3912570843525958E-2</c:v>
                </c:pt>
                <c:pt idx="679">
                  <c:v>1.3921478903902211E-2</c:v>
                </c:pt>
                <c:pt idx="680">
                  <c:v>1.3931114341165979E-2</c:v>
                </c:pt>
                <c:pt idx="681">
                  <c:v>1.3939658707218926E-2</c:v>
                </c:pt>
                <c:pt idx="682">
                  <c:v>1.3947678657829022E-2</c:v>
                </c:pt>
                <c:pt idx="683">
                  <c:v>1.3955052698604753E-2</c:v>
                </c:pt>
                <c:pt idx="684">
                  <c:v>1.3963045428151168E-2</c:v>
                </c:pt>
                <c:pt idx="685">
                  <c:v>1.3969731884158934E-2</c:v>
                </c:pt>
                <c:pt idx="686">
                  <c:v>1.3975962945251098E-2</c:v>
                </c:pt>
                <c:pt idx="687">
                  <c:v>1.3982731400427583E-2</c:v>
                </c:pt>
                <c:pt idx="688">
                  <c:v>1.3988521432597821E-2</c:v>
                </c:pt>
                <c:pt idx="689">
                  <c:v>1.3994075078560059E-2</c:v>
                </c:pt>
                <c:pt idx="690">
                  <c:v>1.3999042686683174E-2</c:v>
                </c:pt>
                <c:pt idx="691">
                  <c:v>1.4003403245279796E-2</c:v>
                </c:pt>
              </c:numCache>
            </c:numRef>
          </c:val>
          <c:smooth val="0"/>
        </c:ser>
        <c:ser>
          <c:idx val="2"/>
          <c:order val="2"/>
          <c:tx>
            <c:v>Basis</c:v>
          </c:tx>
          <c:marker>
            <c:symbol val="none"/>
          </c:marker>
          <c:val>
            <c:numRef>
              <c:f>Eur3M!$AF$3:$AF$694</c:f>
              <c:numCache>
                <c:formatCode>0.0000%</c:formatCode>
                <c:ptCount val="692"/>
                <c:pt idx="0">
                  <c:v>1.0853130272750376E-3</c:v>
                </c:pt>
                <c:pt idx="1">
                  <c:v>1.1137501382131598E-3</c:v>
                </c:pt>
                <c:pt idx="2">
                  <c:v>1.1403943157208146E-3</c:v>
                </c:pt>
                <c:pt idx="3">
                  <c:v>1.1687293220095988E-3</c:v>
                </c:pt>
                <c:pt idx="4">
                  <c:v>1.1944377765871835E-3</c:v>
                </c:pt>
                <c:pt idx="5">
                  <c:v>1.2177070585743805E-3</c:v>
                </c:pt>
                <c:pt idx="6">
                  <c:v>1.241764068544913E-3</c:v>
                </c:pt>
                <c:pt idx="7">
                  <c:v>1.2642577511109009E-3</c:v>
                </c:pt>
                <c:pt idx="8">
                  <c:v>1.2881256970389712E-3</c:v>
                </c:pt>
                <c:pt idx="9">
                  <c:v>1.3090453335011837E-3</c:v>
                </c:pt>
                <c:pt idx="10">
                  <c:v>1.3312195920691945E-3</c:v>
                </c:pt>
                <c:pt idx="11">
                  <c:v>1.3512683018517039E-3</c:v>
                </c:pt>
                <c:pt idx="12">
                  <c:v>1.3711872280746137E-3</c:v>
                </c:pt>
                <c:pt idx="13">
                  <c:v>1.3897479539019637E-3</c:v>
                </c:pt>
                <c:pt idx="14">
                  <c:v>1.4081648535401326E-3</c:v>
                </c:pt>
                <c:pt idx="15">
                  <c:v>1.4253027744722995E-3</c:v>
                </c:pt>
                <c:pt idx="16">
                  <c:v>1.4422836692268945E-3</c:v>
                </c:pt>
                <c:pt idx="17">
                  <c:v>1.4565631574120154E-3</c:v>
                </c:pt>
                <c:pt idx="18">
                  <c:v>1.4717560980511556E-3</c:v>
                </c:pt>
                <c:pt idx="19">
                  <c:v>1.4867743628459063E-3</c:v>
                </c:pt>
                <c:pt idx="20">
                  <c:v>1.5006938038460396E-3</c:v>
                </c:pt>
                <c:pt idx="21">
                  <c:v>1.5144272840487496E-3</c:v>
                </c:pt>
                <c:pt idx="22">
                  <c:v>1.5271304114576449E-3</c:v>
                </c:pt>
                <c:pt idx="23">
                  <c:v>1.5396370204789373E-3</c:v>
                </c:pt>
                <c:pt idx="24">
                  <c:v>1.5508152382134029E-3</c:v>
                </c:pt>
                <c:pt idx="25">
                  <c:v>1.5625143484087175E-3</c:v>
                </c:pt>
                <c:pt idx="26">
                  <c:v>1.5726196138697156E-3</c:v>
                </c:pt>
                <c:pt idx="27">
                  <c:v>1.5831658697464533E-3</c:v>
                </c:pt>
                <c:pt idx="28">
                  <c:v>1.5925420775741445E-3</c:v>
                </c:pt>
                <c:pt idx="29">
                  <c:v>1.6005789682915371E-3</c:v>
                </c:pt>
                <c:pt idx="30">
                  <c:v>1.6092733649775602E-3</c:v>
                </c:pt>
                <c:pt idx="31">
                  <c:v>1.6169597874628795E-3</c:v>
                </c:pt>
                <c:pt idx="32">
                  <c:v>1.6249079822588683E-3</c:v>
                </c:pt>
                <c:pt idx="33">
                  <c:v>1.6316836511259644E-3</c:v>
                </c:pt>
                <c:pt idx="34">
                  <c:v>1.6386539854701962E-3</c:v>
                </c:pt>
                <c:pt idx="35">
                  <c:v>1.6447520872731555E-3</c:v>
                </c:pt>
                <c:pt idx="36">
                  <c:v>1.6506011012893153E-3</c:v>
                </c:pt>
                <c:pt idx="37">
                  <c:v>1.6558459190998001E-3</c:v>
                </c:pt>
                <c:pt idx="38">
                  <c:v>1.6608356108172926E-3</c:v>
                </c:pt>
                <c:pt idx="39">
                  <c:v>1.6652683723219852E-3</c:v>
                </c:pt>
                <c:pt idx="40">
                  <c:v>1.6689410331172938E-3</c:v>
                </c:pt>
                <c:pt idx="41">
                  <c:v>1.6723065991870098E-3</c:v>
                </c:pt>
                <c:pt idx="42">
                  <c:v>1.6757856690897512E-3</c:v>
                </c:pt>
                <c:pt idx="43">
                  <c:v>1.6786999865405076E-3</c:v>
                </c:pt>
                <c:pt idx="44">
                  <c:v>1.6815273714154103E-3</c:v>
                </c:pt>
                <c:pt idx="45">
                  <c:v>1.6838314323068383E-3</c:v>
                </c:pt>
                <c:pt idx="46">
                  <c:v>1.6858614381981744E-3</c:v>
                </c:pt>
                <c:pt idx="47">
                  <c:v>1.6874512637794971E-3</c:v>
                </c:pt>
                <c:pt idx="48">
                  <c:v>1.6888589614090089E-3</c:v>
                </c:pt>
                <c:pt idx="49">
                  <c:v>1.6898365105161718E-3</c:v>
                </c:pt>
                <c:pt idx="50">
                  <c:v>1.6905882397312327E-3</c:v>
                </c:pt>
                <c:pt idx="51">
                  <c:v>1.6909936952117358E-3</c:v>
                </c:pt>
                <c:pt idx="52">
                  <c:v>1.6911161302532462E-3</c:v>
                </c:pt>
                <c:pt idx="53">
                  <c:v>1.6909794757759169E-3</c:v>
                </c:pt>
                <c:pt idx="54">
                  <c:v>1.6905907324857635E-3</c:v>
                </c:pt>
                <c:pt idx="55">
                  <c:v>1.6898795357406025E-3</c:v>
                </c:pt>
                <c:pt idx="56">
                  <c:v>1.6889820862577972E-3</c:v>
                </c:pt>
                <c:pt idx="57">
                  <c:v>1.6877265618118998E-3</c:v>
                </c:pt>
                <c:pt idx="58">
                  <c:v>1.6862980794930624E-3</c:v>
                </c:pt>
                <c:pt idx="59">
                  <c:v>1.6845775851815912E-3</c:v>
                </c:pt>
                <c:pt idx="60">
                  <c:v>1.6826792390631689E-3</c:v>
                </c:pt>
                <c:pt idx="61">
                  <c:v>1.6804873418712748E-3</c:v>
                </c:pt>
                <c:pt idx="62">
                  <c:v>1.6781452480923375E-3</c:v>
                </c:pt>
                <c:pt idx="63">
                  <c:v>1.675508354648221E-3</c:v>
                </c:pt>
                <c:pt idx="64">
                  <c:v>1.6730234501392521E-3</c:v>
                </c:pt>
                <c:pt idx="65">
                  <c:v>1.6700843541238573E-3</c:v>
                </c:pt>
                <c:pt idx="66">
                  <c:v>1.6668491386622923E-3</c:v>
                </c:pt>
                <c:pt idx="67">
                  <c:v>1.6635257493881385E-3</c:v>
                </c:pt>
                <c:pt idx="68">
                  <c:v>1.6599056425976105E-3</c:v>
                </c:pt>
                <c:pt idx="69">
                  <c:v>1.656220583009555E-3</c:v>
                </c:pt>
                <c:pt idx="70">
                  <c:v>1.65223845099069E-3</c:v>
                </c:pt>
                <c:pt idx="71">
                  <c:v>1.6483457678062861E-3</c:v>
                </c:pt>
                <c:pt idx="72">
                  <c:v>1.6438911717691891E-3</c:v>
                </c:pt>
                <c:pt idx="73">
                  <c:v>1.6396894358796266E-3</c:v>
                </c:pt>
                <c:pt idx="74">
                  <c:v>1.6349055997752098E-3</c:v>
                </c:pt>
                <c:pt idx="75">
                  <c:v>1.6302620918316785E-3</c:v>
                </c:pt>
                <c:pt idx="76">
                  <c:v>1.6259473202728258E-3</c:v>
                </c:pt>
                <c:pt idx="77">
                  <c:v>1.6208803722780954E-3</c:v>
                </c:pt>
                <c:pt idx="78">
                  <c:v>1.6160027239707083E-3</c:v>
                </c:pt>
                <c:pt idx="79">
                  <c:v>1.6104997248821396E-3</c:v>
                </c:pt>
                <c:pt idx="80">
                  <c:v>1.6053760984532446E-3</c:v>
                </c:pt>
                <c:pt idx="81">
                  <c:v>1.5996117613386849E-3</c:v>
                </c:pt>
                <c:pt idx="82">
                  <c:v>1.594078537796362E-3</c:v>
                </c:pt>
                <c:pt idx="83">
                  <c:v>1.5882509834946243E-3</c:v>
                </c:pt>
                <c:pt idx="84">
                  <c:v>1.5826845417179045E-3</c:v>
                </c:pt>
                <c:pt idx="85">
                  <c:v>1.5770218451408695E-3</c:v>
                </c:pt>
                <c:pt idx="86">
                  <c:v>1.5710728593556016E-3</c:v>
                </c:pt>
                <c:pt idx="87">
                  <c:v>1.5654211317665334E-3</c:v>
                </c:pt>
                <c:pt idx="88">
                  <c:v>1.5598877146659139E-3</c:v>
                </c:pt>
                <c:pt idx="89">
                  <c:v>1.5536768261685974E-3</c:v>
                </c:pt>
                <c:pt idx="90">
                  <c:v>1.547380345698066E-3</c:v>
                </c:pt>
                <c:pt idx="91">
                  <c:v>1.5410016257542977E-3</c:v>
                </c:pt>
                <c:pt idx="92">
                  <c:v>1.5343343545406252E-3</c:v>
                </c:pt>
                <c:pt idx="93">
                  <c:v>1.5277985284706654E-3</c:v>
                </c:pt>
                <c:pt idx="94">
                  <c:v>1.5209758383571532E-3</c:v>
                </c:pt>
                <c:pt idx="95">
                  <c:v>1.5142958475052736E-3</c:v>
                </c:pt>
                <c:pt idx="96">
                  <c:v>1.5073307955272728E-3</c:v>
                </c:pt>
                <c:pt idx="97">
                  <c:v>1.5005190020477741E-3</c:v>
                </c:pt>
                <c:pt idx="98">
                  <c:v>1.4934240586677214E-3</c:v>
                </c:pt>
                <c:pt idx="99">
                  <c:v>1.4869411645040736E-3</c:v>
                </c:pt>
                <c:pt idx="100">
                  <c:v>1.4799579548702908E-3</c:v>
                </c:pt>
                <c:pt idx="101">
                  <c:v>1.472922363415498E-3</c:v>
                </c:pt>
                <c:pt idx="102">
                  <c:v>1.4658369989947895E-3</c:v>
                </c:pt>
                <c:pt idx="103">
                  <c:v>1.4584735690950854E-3</c:v>
                </c:pt>
                <c:pt idx="104">
                  <c:v>1.4512948447439216E-3</c:v>
                </c:pt>
                <c:pt idx="105">
                  <c:v>1.4438402869252449E-3</c:v>
                </c:pt>
                <c:pt idx="106">
                  <c:v>1.4368130995063462E-3</c:v>
                </c:pt>
                <c:pt idx="107">
                  <c:v>1.4290426768856735E-3</c:v>
                </c:pt>
                <c:pt idx="108">
                  <c:v>1.421944048202992E-3</c:v>
                </c:pt>
                <c:pt idx="109">
                  <c:v>1.4140999537209456E-3</c:v>
                </c:pt>
                <c:pt idx="110">
                  <c:v>1.4066995312716321E-3</c:v>
                </c:pt>
                <c:pt idx="111">
                  <c:v>1.399990649802435E-3</c:v>
                </c:pt>
                <c:pt idx="112">
                  <c:v>1.392296740218254E-3</c:v>
                </c:pt>
                <c:pt idx="113">
                  <c:v>1.3850597939956148E-3</c:v>
                </c:pt>
                <c:pt idx="114">
                  <c:v>1.3770745959549456E-3</c:v>
                </c:pt>
                <c:pt idx="115">
                  <c:v>1.3697948786417324E-3</c:v>
                </c:pt>
                <c:pt idx="116">
                  <c:v>1.3617667786062103E-3</c:v>
                </c:pt>
                <c:pt idx="117">
                  <c:v>1.3542076466052963E-3</c:v>
                </c:pt>
                <c:pt idx="118">
                  <c:v>1.3463887216702997E-3</c:v>
                </c:pt>
                <c:pt idx="119">
                  <c:v>1.338800458979566E-3</c:v>
                </c:pt>
                <c:pt idx="120">
                  <c:v>1.3309550953894179E-3</c:v>
                </c:pt>
                <c:pt idx="121">
                  <c:v>1.3233446496280538E-3</c:v>
                </c:pt>
                <c:pt idx="122">
                  <c:v>1.3154798365100876E-3</c:v>
                </c:pt>
                <c:pt idx="123">
                  <c:v>1.3085920657878035E-3</c:v>
                </c:pt>
                <c:pt idx="124">
                  <c:v>1.3009611363795951E-3</c:v>
                </c:pt>
                <c:pt idx="125">
                  <c:v>1.2930798530025273E-3</c:v>
                </c:pt>
                <c:pt idx="126">
                  <c:v>1.2854422765565866E-3</c:v>
                </c:pt>
                <c:pt idx="127">
                  <c:v>1.2775571641179789E-3</c:v>
                </c:pt>
                <c:pt idx="128">
                  <c:v>1.269918738524251E-3</c:v>
                </c:pt>
                <c:pt idx="129">
                  <c:v>1.2620356229627173E-3</c:v>
                </c:pt>
                <c:pt idx="130">
                  <c:v>1.2546480331214508E-3</c:v>
                </c:pt>
                <c:pt idx="131">
                  <c:v>1.2465262399634777E-3</c:v>
                </c:pt>
                <c:pt idx="132">
                  <c:v>1.2391481378402553E-3</c:v>
                </c:pt>
                <c:pt idx="133">
                  <c:v>1.2310394366185295E-3</c:v>
                </c:pt>
                <c:pt idx="134">
                  <c:v>1.2241662584985958E-3</c:v>
                </c:pt>
                <c:pt idx="135">
                  <c:v>1.2165651530146573E-3</c:v>
                </c:pt>
                <c:pt idx="136">
                  <c:v>1.2087293279038679E-3</c:v>
                </c:pt>
                <c:pt idx="137">
                  <c:v>1.2011496173819707E-3</c:v>
                </c:pt>
                <c:pt idx="138">
                  <c:v>1.1933381177456166E-3</c:v>
                </c:pt>
                <c:pt idx="139">
                  <c:v>1.1857840809708817E-3</c:v>
                </c:pt>
                <c:pt idx="140">
                  <c:v>1.1780011964803859E-3</c:v>
                </c:pt>
                <c:pt idx="141">
                  <c:v>1.1707193433823559E-3</c:v>
                </c:pt>
                <c:pt idx="142">
                  <c:v>1.1627266422794239E-3</c:v>
                </c:pt>
                <c:pt idx="143">
                  <c:v>1.1554771898963732E-3</c:v>
                </c:pt>
                <c:pt idx="144">
                  <c:v>1.1475220631051873E-3</c:v>
                </c:pt>
                <c:pt idx="145">
                  <c:v>1.1400683317099147E-3</c:v>
                </c:pt>
                <c:pt idx="146">
                  <c:v>1.1331131207882651E-3</c:v>
                </c:pt>
                <c:pt idx="147">
                  <c:v>1.1256978388475996E-3</c:v>
                </c:pt>
                <c:pt idx="148">
                  <c:v>1.1185417480712783E-3</c:v>
                </c:pt>
                <c:pt idx="149">
                  <c:v>1.1106935682850363E-3</c:v>
                </c:pt>
                <c:pt idx="150">
                  <c:v>1.1035809484762991E-3</c:v>
                </c:pt>
                <c:pt idx="151">
                  <c:v>1.095782141800645E-3</c:v>
                </c:pt>
                <c:pt idx="152">
                  <c:v>1.0884806216556217E-3</c:v>
                </c:pt>
                <c:pt idx="153">
                  <c:v>1.0809693021938708E-3</c:v>
                </c:pt>
                <c:pt idx="154">
                  <c:v>1.073718286852157E-3</c:v>
                </c:pt>
                <c:pt idx="155">
                  <c:v>1.0662604192967656E-3</c:v>
                </c:pt>
                <c:pt idx="156">
                  <c:v>1.0590624189907329E-3</c:v>
                </c:pt>
                <c:pt idx="157">
                  <c:v>1.0516605057995147E-3</c:v>
                </c:pt>
                <c:pt idx="158">
                  <c:v>1.0452078668621695E-3</c:v>
                </c:pt>
                <c:pt idx="159">
                  <c:v>1.0380905323267261E-3</c:v>
                </c:pt>
                <c:pt idx="160">
                  <c:v>1.0307735134799144E-3</c:v>
                </c:pt>
                <c:pt idx="161">
                  <c:v>1.0237146287122574E-3</c:v>
                </c:pt>
                <c:pt idx="162">
                  <c:v>1.0164589730490743E-3</c:v>
                </c:pt>
                <c:pt idx="163">
                  <c:v>1.0094604925375919E-3</c:v>
                </c:pt>
                <c:pt idx="164">
                  <c:v>1.0022681413565898E-3</c:v>
                </c:pt>
                <c:pt idx="165">
                  <c:v>9.9555513868827892E-4</c:v>
                </c:pt>
                <c:pt idx="166">
                  <c:v>9.8820462064229809E-4</c:v>
                </c:pt>
                <c:pt idx="167">
                  <c:v>9.8133223417013913E-4</c:v>
                </c:pt>
                <c:pt idx="168">
                  <c:v>9.7427173249971667E-4</c:v>
                </c:pt>
                <c:pt idx="169">
                  <c:v>9.6746476262599341E-4</c:v>
                </c:pt>
                <c:pt idx="170">
                  <c:v>9.6134464062965213E-4</c:v>
                </c:pt>
                <c:pt idx="171">
                  <c:v>9.5438320366405497E-4</c:v>
                </c:pt>
                <c:pt idx="172">
                  <c:v>9.4788910657307658E-4</c:v>
                </c:pt>
                <c:pt idx="173">
                  <c:v>9.4078197704402567E-4</c:v>
                </c:pt>
                <c:pt idx="174">
                  <c:v>9.3414059471047702E-4</c:v>
                </c:pt>
                <c:pt idx="175">
                  <c:v>9.2732084453240162E-4</c:v>
                </c:pt>
                <c:pt idx="176">
                  <c:v>9.209606728011765E-4</c:v>
                </c:pt>
                <c:pt idx="177">
                  <c:v>9.1400202438344732E-4</c:v>
                </c:pt>
                <c:pt idx="178">
                  <c:v>9.0771033635318223E-4</c:v>
                </c:pt>
                <c:pt idx="179">
                  <c:v>9.0082751644212733E-4</c:v>
                </c:pt>
                <c:pt idx="180">
                  <c:v>8.9439835245655713E-4</c:v>
                </c:pt>
                <c:pt idx="181">
                  <c:v>8.8862193721728677E-4</c:v>
                </c:pt>
                <c:pt idx="182">
                  <c:v>8.8205603144162934E-4</c:v>
                </c:pt>
                <c:pt idx="183">
                  <c:v>8.7593525320649841E-4</c:v>
                </c:pt>
                <c:pt idx="184">
                  <c:v>8.6924142825425062E-4</c:v>
                </c:pt>
                <c:pt idx="185">
                  <c:v>8.6319176548319758E-4</c:v>
                </c:pt>
                <c:pt idx="186">
                  <c:v>8.565764907141791E-4</c:v>
                </c:pt>
                <c:pt idx="187">
                  <c:v>8.5039983487317564E-4</c:v>
                </c:pt>
                <c:pt idx="188">
                  <c:v>8.4406236475449736E-4</c:v>
                </c:pt>
                <c:pt idx="189">
                  <c:v>8.3796028691540496E-4</c:v>
                </c:pt>
                <c:pt idx="190">
                  <c:v>8.3170002834883499E-4</c:v>
                </c:pt>
                <c:pt idx="191">
                  <c:v>8.2567295057855495E-4</c:v>
                </c:pt>
                <c:pt idx="192">
                  <c:v>8.1949029966538959E-4</c:v>
                </c:pt>
                <c:pt idx="193">
                  <c:v>8.1392142964490906E-4</c:v>
                </c:pt>
                <c:pt idx="194">
                  <c:v>8.0800447795805548E-4</c:v>
                </c:pt>
                <c:pt idx="195">
                  <c:v>8.0212476113401235E-4</c:v>
                </c:pt>
                <c:pt idx="196">
                  <c:v>7.9628232975283316E-4</c:v>
                </c:pt>
                <c:pt idx="197">
                  <c:v>7.9029058704755111E-4</c:v>
                </c:pt>
                <c:pt idx="198">
                  <c:v>7.8452405282507503E-4</c:v>
                </c:pt>
                <c:pt idx="199">
                  <c:v>7.7861072193867692E-4</c:v>
                </c:pt>
                <c:pt idx="200">
                  <c:v>7.7310317926948741E-4</c:v>
                </c:pt>
                <c:pt idx="201">
                  <c:v>7.6708536442007206E-4</c:v>
                </c:pt>
                <c:pt idx="202">
                  <c:v>7.6165143135121832E-4</c:v>
                </c:pt>
                <c:pt idx="203">
                  <c:v>7.5571459243313575E-4</c:v>
                </c:pt>
                <c:pt idx="204">
                  <c:v>7.501761913908388E-4</c:v>
                </c:pt>
                <c:pt idx="205">
                  <c:v>7.452059181215023E-4</c:v>
                </c:pt>
                <c:pt idx="206">
                  <c:v>7.3956295589098922E-4</c:v>
                </c:pt>
                <c:pt idx="207">
                  <c:v>7.3430883742207074E-4</c:v>
                </c:pt>
                <c:pt idx="208">
                  <c:v>7.2856968806336516E-4</c:v>
                </c:pt>
                <c:pt idx="209">
                  <c:v>7.2338895267029654E-4</c:v>
                </c:pt>
                <c:pt idx="210">
                  <c:v>7.177304360375705E-4</c:v>
                </c:pt>
                <c:pt idx="211">
                  <c:v>7.1245326022042208E-4</c:v>
                </c:pt>
                <c:pt idx="212">
                  <c:v>7.0704481430015518E-4</c:v>
                </c:pt>
                <c:pt idx="213">
                  <c:v>7.0201028555835342E-4</c:v>
                </c:pt>
                <c:pt idx="214">
                  <c:v>6.9701042910739011E-4</c:v>
                </c:pt>
                <c:pt idx="215">
                  <c:v>6.9188026973981964E-4</c:v>
                </c:pt>
                <c:pt idx="216">
                  <c:v>6.8711447982578724E-4</c:v>
                </c:pt>
                <c:pt idx="217">
                  <c:v>6.8254359452522893E-4</c:v>
                </c:pt>
                <c:pt idx="218">
                  <c:v>6.7751792734336278E-4</c:v>
                </c:pt>
                <c:pt idx="219">
                  <c:v>6.7252891024283969E-4</c:v>
                </c:pt>
                <c:pt idx="220">
                  <c:v>6.6757645323106446E-4</c:v>
                </c:pt>
                <c:pt idx="221">
                  <c:v>6.6250248796804231E-4</c:v>
                </c:pt>
                <c:pt idx="222">
                  <c:v>6.5762403662898532E-4</c:v>
                </c:pt>
                <c:pt idx="223">
                  <c:v>6.5262625128592144E-4</c:v>
                </c:pt>
                <c:pt idx="224">
                  <c:v>6.478213850833139E-4</c:v>
                </c:pt>
                <c:pt idx="225">
                  <c:v>6.4289932965603354E-4</c:v>
                </c:pt>
                <c:pt idx="226">
                  <c:v>6.3816759773071587E-4</c:v>
                </c:pt>
                <c:pt idx="227">
                  <c:v>6.3332079191534194E-4</c:v>
                </c:pt>
                <c:pt idx="228">
                  <c:v>6.2911103700782022E-4</c:v>
                </c:pt>
                <c:pt idx="229">
                  <c:v>6.2448409036507926E-4</c:v>
                </c:pt>
                <c:pt idx="230">
                  <c:v>6.1974507342430808E-4</c:v>
                </c:pt>
                <c:pt idx="231">
                  <c:v>6.1519004309380093E-4</c:v>
                </c:pt>
                <c:pt idx="232">
                  <c:v>6.1052498604248734E-4</c:v>
                </c:pt>
                <c:pt idx="233">
                  <c:v>6.060413309149263E-4</c:v>
                </c:pt>
                <c:pt idx="234">
                  <c:v>6.0144966342374703E-4</c:v>
                </c:pt>
                <c:pt idx="235">
                  <c:v>5.9717862847929115E-4</c:v>
                </c:pt>
                <c:pt idx="236">
                  <c:v>5.9251794944791512E-4</c:v>
                </c:pt>
                <c:pt idx="237">
                  <c:v>5.8831488106829866E-4</c:v>
                </c:pt>
                <c:pt idx="238">
                  <c:v>5.8372864649262131E-4</c:v>
                </c:pt>
                <c:pt idx="239">
                  <c:v>5.794556542361584E-4</c:v>
                </c:pt>
                <c:pt idx="240">
                  <c:v>5.7548915148370567E-4</c:v>
                </c:pt>
                <c:pt idx="241">
                  <c:v>5.7114673445911063E-4</c:v>
                </c:pt>
                <c:pt idx="242">
                  <c:v>5.6710836399384882E-4</c:v>
                </c:pt>
                <c:pt idx="243">
                  <c:v>5.6283542774583672E-4</c:v>
                </c:pt>
                <c:pt idx="244">
                  <c:v>5.5886189153617118E-4</c:v>
                </c:pt>
                <c:pt idx="245">
                  <c:v>5.5452697476550883E-4</c:v>
                </c:pt>
                <c:pt idx="246">
                  <c:v>5.5048894118704369E-4</c:v>
                </c:pt>
                <c:pt idx="247">
                  <c:v>5.4635518404053747E-4</c:v>
                </c:pt>
                <c:pt idx="248">
                  <c:v>5.4238389429188969E-4</c:v>
                </c:pt>
                <c:pt idx="249">
                  <c:v>5.3831868200385755E-4</c:v>
                </c:pt>
                <c:pt idx="250">
                  <c:v>5.3441345120937083E-4</c:v>
                </c:pt>
                <c:pt idx="251">
                  <c:v>5.3041607098009661E-4</c:v>
                </c:pt>
                <c:pt idx="252">
                  <c:v>5.2694640624665853E-4</c:v>
                </c:pt>
                <c:pt idx="253">
                  <c:v>5.23135362738734E-4</c:v>
                </c:pt>
                <c:pt idx="254">
                  <c:v>5.1923468207052813E-4</c:v>
                </c:pt>
                <c:pt idx="255">
                  <c:v>5.1548797913947666E-4</c:v>
                </c:pt>
                <c:pt idx="256">
                  <c:v>5.1165334478290182E-4</c:v>
                </c:pt>
                <c:pt idx="257">
                  <c:v>5.0797026401697338E-4</c:v>
                </c:pt>
                <c:pt idx="258">
                  <c:v>5.0420093038504061E-4</c:v>
                </c:pt>
                <c:pt idx="259">
                  <c:v>5.0069704616306809E-4</c:v>
                </c:pt>
                <c:pt idx="260">
                  <c:v>4.9687596007618189E-4</c:v>
                </c:pt>
                <c:pt idx="261">
                  <c:v>4.9343223992651206E-4</c:v>
                </c:pt>
                <c:pt idx="262">
                  <c:v>4.8967694208838699E-4</c:v>
                </c:pt>
                <c:pt idx="263">
                  <c:v>4.8651741494409363E-4</c:v>
                </c:pt>
                <c:pt idx="264">
                  <c:v>4.8304788144972312E-4</c:v>
                </c:pt>
                <c:pt idx="265">
                  <c:v>4.7949767210613578E-4</c:v>
                </c:pt>
                <c:pt idx="266">
                  <c:v>4.7608848920344267E-4</c:v>
                </c:pt>
                <c:pt idx="267">
                  <c:v>4.7260019116472131E-4</c:v>
                </c:pt>
                <c:pt idx="268">
                  <c:v>4.6925060997679016E-4</c:v>
                </c:pt>
                <c:pt idx="269">
                  <c:v>4.658234485451925E-4</c:v>
                </c:pt>
                <c:pt idx="270">
                  <c:v>4.6263842111861884E-4</c:v>
                </c:pt>
                <c:pt idx="271">
                  <c:v>4.5916591484829248E-4</c:v>
                </c:pt>
                <c:pt idx="272">
                  <c:v>4.5603711469594009E-4</c:v>
                </c:pt>
                <c:pt idx="273">
                  <c:v>4.5262605624798481E-4</c:v>
                </c:pt>
                <c:pt idx="274">
                  <c:v>4.4945075993885685E-4</c:v>
                </c:pt>
                <c:pt idx="275">
                  <c:v>4.4660676777338577E-4</c:v>
                </c:pt>
                <c:pt idx="276">
                  <c:v>4.4328399563283523E-4</c:v>
                </c:pt>
                <c:pt idx="277">
                  <c:v>4.4029041636353672E-4</c:v>
                </c:pt>
                <c:pt idx="278">
                  <c:v>4.3712554337019347E-4</c:v>
                </c:pt>
                <c:pt idx="279">
                  <c:v>4.3418481020711982E-4</c:v>
                </c:pt>
                <c:pt idx="280">
                  <c:v>4.3097923718401967E-4</c:v>
                </c:pt>
                <c:pt idx="281">
                  <c:v>4.2799564775357921E-4</c:v>
                </c:pt>
                <c:pt idx="282">
                  <c:v>4.2494376854100536E-4</c:v>
                </c:pt>
                <c:pt idx="283">
                  <c:v>4.2201415407068781E-4</c:v>
                </c:pt>
                <c:pt idx="284">
                  <c:v>4.1901760109730468E-4</c:v>
                </c:pt>
                <c:pt idx="285">
                  <c:v>4.1614120665250498E-4</c:v>
                </c:pt>
                <c:pt idx="286">
                  <c:v>4.1319920151507248E-4</c:v>
                </c:pt>
                <c:pt idx="287">
                  <c:v>4.1055669015828758E-4</c:v>
                </c:pt>
                <c:pt idx="288">
                  <c:v>4.0775666155352724E-4</c:v>
                </c:pt>
                <c:pt idx="289">
                  <c:v>4.0498200441756789E-4</c:v>
                </c:pt>
                <c:pt idx="290">
                  <c:v>4.0223253756207524E-4</c:v>
                </c:pt>
                <c:pt idx="291">
                  <c:v>3.9942060878256597E-4</c:v>
                </c:pt>
                <c:pt idx="292">
                  <c:v>3.9672177829155214E-4</c:v>
                </c:pt>
                <c:pt idx="293">
                  <c:v>3.9396173507554727E-4</c:v>
                </c:pt>
                <c:pt idx="294">
                  <c:v>3.9139786703698532E-4</c:v>
                </c:pt>
                <c:pt idx="295">
                  <c:v>3.8860387392811375E-4</c:v>
                </c:pt>
                <c:pt idx="296">
                  <c:v>3.8600408897435242E-4</c:v>
                </c:pt>
                <c:pt idx="297">
                  <c:v>3.833455234682091E-4</c:v>
                </c:pt>
                <c:pt idx="298">
                  <c:v>3.8079415522823429E-4</c:v>
                </c:pt>
                <c:pt idx="299">
                  <c:v>3.7850994467483301E-4</c:v>
                </c:pt>
                <c:pt idx="300">
                  <c:v>3.7592278199428703E-4</c:v>
                </c:pt>
                <c:pt idx="301">
                  <c:v>3.7351978556992725E-4</c:v>
                </c:pt>
                <c:pt idx="302">
                  <c:v>3.7090140957795139E-4</c:v>
                </c:pt>
                <c:pt idx="303">
                  <c:v>3.6846532181322624E-4</c:v>
                </c:pt>
                <c:pt idx="304">
                  <c:v>3.6597444115866443E-4</c:v>
                </c:pt>
                <c:pt idx="305">
                  <c:v>3.6366102203781579E-4</c:v>
                </c:pt>
                <c:pt idx="306">
                  <c:v>3.611404158007812E-4</c:v>
                </c:pt>
                <c:pt idx="307">
                  <c:v>3.5887074488555933E-4</c:v>
                </c:pt>
                <c:pt idx="308">
                  <c:v>3.5639788326822088E-4</c:v>
                </c:pt>
                <c:pt idx="309">
                  <c:v>3.5409740343116797E-4</c:v>
                </c:pt>
                <c:pt idx="310">
                  <c:v>3.5203815009231693E-4</c:v>
                </c:pt>
                <c:pt idx="311">
                  <c:v>3.4963366087471408E-4</c:v>
                </c:pt>
                <c:pt idx="312">
                  <c:v>3.4746871276385941E-4</c:v>
                </c:pt>
                <c:pt idx="313">
                  <c:v>3.451812504459916E-4</c:v>
                </c:pt>
                <c:pt idx="314">
                  <c:v>3.4305704623492704E-4</c:v>
                </c:pt>
                <c:pt idx="315">
                  <c:v>3.4074291810001582E-4</c:v>
                </c:pt>
                <c:pt idx="316">
                  <c:v>3.385903353429356E-4</c:v>
                </c:pt>
                <c:pt idx="317">
                  <c:v>3.3638977404812874E-4</c:v>
                </c:pt>
                <c:pt idx="318">
                  <c:v>3.3427860026652998E-4</c:v>
                </c:pt>
                <c:pt idx="319">
                  <c:v>3.3212043374147328E-4</c:v>
                </c:pt>
                <c:pt idx="320">
                  <c:v>3.300499924741967E-4</c:v>
                </c:pt>
                <c:pt idx="321">
                  <c:v>3.27933525823843E-4</c:v>
                </c:pt>
                <c:pt idx="322">
                  <c:v>3.2609878199594015E-4</c:v>
                </c:pt>
                <c:pt idx="323">
                  <c:v>3.2408599573804117E-4</c:v>
                </c:pt>
                <c:pt idx="324">
                  <c:v>3.2202854942178099E-4</c:v>
                </c:pt>
                <c:pt idx="325">
                  <c:v>3.2005487014021071E-4</c:v>
                </c:pt>
                <c:pt idx="326">
                  <c:v>3.1803745428126372E-4</c:v>
                </c:pt>
                <c:pt idx="327">
                  <c:v>3.1610222876219974E-4</c:v>
                </c:pt>
                <c:pt idx="328">
                  <c:v>3.1412417267430822E-4</c:v>
                </c:pt>
                <c:pt idx="329">
                  <c:v>3.1228767419216982E-4</c:v>
                </c:pt>
                <c:pt idx="330">
                  <c:v>3.1028739496984168E-4</c:v>
                </c:pt>
                <c:pt idx="331">
                  <c:v>3.0848687080225427E-4</c:v>
                </c:pt>
                <c:pt idx="332">
                  <c:v>3.0652582598792154E-4</c:v>
                </c:pt>
                <c:pt idx="333">
                  <c:v>3.0470211289644345E-4</c:v>
                </c:pt>
                <c:pt idx="334">
                  <c:v>3.0301212946780591E-4</c:v>
                </c:pt>
                <c:pt idx="335">
                  <c:v>3.012226321029174E-4</c:v>
                </c:pt>
                <c:pt idx="336">
                  <c:v>2.9950748450507014E-4</c:v>
                </c:pt>
                <c:pt idx="337">
                  <c:v>2.9763954557764419E-4</c:v>
                </c:pt>
                <c:pt idx="338">
                  <c:v>2.9595829522028705E-4</c:v>
                </c:pt>
                <c:pt idx="339">
                  <c:v>2.9412731930768585E-4</c:v>
                </c:pt>
                <c:pt idx="340">
                  <c:v>2.9242471799638718E-4</c:v>
                </c:pt>
                <c:pt idx="341">
                  <c:v>2.9068472404697194E-4</c:v>
                </c:pt>
                <c:pt idx="342">
                  <c:v>2.8906951365270851E-4</c:v>
                </c:pt>
                <c:pt idx="343">
                  <c:v>2.874696871760932E-4</c:v>
                </c:pt>
                <c:pt idx="344">
                  <c:v>2.8583255767322972E-4</c:v>
                </c:pt>
                <c:pt idx="345">
                  <c:v>2.8431567032019154E-4</c:v>
                </c:pt>
                <c:pt idx="346">
                  <c:v>2.8286438973500872E-4</c:v>
                </c:pt>
                <c:pt idx="347">
                  <c:v>2.8127273087164603E-4</c:v>
                </c:pt>
                <c:pt idx="348">
                  <c:v>2.7969682216414949E-4</c:v>
                </c:pt>
                <c:pt idx="349">
                  <c:v>2.7813652547588872E-4</c:v>
                </c:pt>
                <c:pt idx="350">
                  <c:v>2.7654212670796466E-4</c:v>
                </c:pt>
                <c:pt idx="351">
                  <c:v>2.7501313576942029E-4</c:v>
                </c:pt>
                <c:pt idx="352">
                  <c:v>2.7345076299395454E-4</c:v>
                </c:pt>
                <c:pt idx="353">
                  <c:v>2.7195251854199775E-4</c:v>
                </c:pt>
                <c:pt idx="354">
                  <c:v>2.7042159834857741E-4</c:v>
                </c:pt>
                <c:pt idx="355">
                  <c:v>2.6895354866332858E-4</c:v>
                </c:pt>
                <c:pt idx="356">
                  <c:v>2.6745351542673001E-4</c:v>
                </c:pt>
                <c:pt idx="357">
                  <c:v>2.6615368515432969E-4</c:v>
                </c:pt>
                <c:pt idx="358">
                  <c:v>2.6472829138803533E-4</c:v>
                </c:pt>
                <c:pt idx="359">
                  <c:v>2.632718898356401E-4</c:v>
                </c:pt>
                <c:pt idx="360">
                  <c:v>2.618753739069937E-4</c:v>
                </c:pt>
                <c:pt idx="361">
                  <c:v>2.6044850939234735E-4</c:v>
                </c:pt>
                <c:pt idx="362">
                  <c:v>2.5908034550145526E-4</c:v>
                </c:pt>
                <c:pt idx="363">
                  <c:v>2.5768247913086613E-4</c:v>
                </c:pt>
                <c:pt idx="364">
                  <c:v>2.563851739180471E-4</c:v>
                </c:pt>
                <c:pt idx="365">
                  <c:v>2.5497274956198476E-4</c:v>
                </c:pt>
                <c:pt idx="366">
                  <c:v>2.5370188973249011E-4</c:v>
                </c:pt>
                <c:pt idx="367">
                  <c:v>2.5231828634814541E-4</c:v>
                </c:pt>
                <c:pt idx="368">
                  <c:v>2.5103209851842713E-4</c:v>
                </c:pt>
                <c:pt idx="369">
                  <c:v>2.4988156988849916E-4</c:v>
                </c:pt>
                <c:pt idx="370">
                  <c:v>2.4853910072031001E-4</c:v>
                </c:pt>
                <c:pt idx="371">
                  <c:v>2.4733124573552031E-4</c:v>
                </c:pt>
                <c:pt idx="372">
                  <c:v>2.4605593994997431E-4</c:v>
                </c:pt>
                <c:pt idx="373">
                  <c:v>2.448724849240473E-4</c:v>
                </c:pt>
                <c:pt idx="374">
                  <c:v>2.4358413050717368E-4</c:v>
                </c:pt>
                <c:pt idx="375">
                  <c:v>2.423865700039455E-4</c:v>
                </c:pt>
                <c:pt idx="376">
                  <c:v>2.4116317193664021E-4</c:v>
                </c:pt>
                <c:pt idx="377">
                  <c:v>2.3999028250163104E-4</c:v>
                </c:pt>
                <c:pt idx="378">
                  <c:v>2.3879211114068589E-4</c:v>
                </c:pt>
                <c:pt idx="379">
                  <c:v>2.3764342916934183E-4</c:v>
                </c:pt>
                <c:pt idx="380">
                  <c:v>2.364700096603344E-4</c:v>
                </c:pt>
                <c:pt idx="381">
                  <c:v>2.3541730605663327E-4</c:v>
                </c:pt>
                <c:pt idx="382">
                  <c:v>2.3430315667367636E-4</c:v>
                </c:pt>
                <c:pt idx="383">
                  <c:v>2.3320042790754265E-4</c:v>
                </c:pt>
                <c:pt idx="384">
                  <c:v>2.3210901259390989E-4</c:v>
                </c:pt>
                <c:pt idx="385">
                  <c:v>2.3099414437836808E-4</c:v>
                </c:pt>
                <c:pt idx="386">
                  <c:v>2.2992539418911483E-4</c:v>
                </c:pt>
                <c:pt idx="387">
                  <c:v>2.2883369828454294E-4</c:v>
                </c:pt>
                <c:pt idx="388">
                  <c:v>2.2782077080404887E-4</c:v>
                </c:pt>
                <c:pt idx="389">
                  <c:v>2.267182149262707E-4</c:v>
                </c:pt>
                <c:pt idx="390">
                  <c:v>2.2572639491211214E-4</c:v>
                </c:pt>
                <c:pt idx="391">
                  <c:v>2.2464683363081976E-4</c:v>
                </c:pt>
                <c:pt idx="392">
                  <c:v>2.2374015396848894E-4</c:v>
                </c:pt>
                <c:pt idx="393">
                  <c:v>2.2274620759057219E-4</c:v>
                </c:pt>
                <c:pt idx="394">
                  <c:v>2.217309843429637E-4</c:v>
                </c:pt>
                <c:pt idx="395">
                  <c:v>2.2075783490468648E-4</c:v>
                </c:pt>
                <c:pt idx="396">
                  <c:v>2.1976387117659567E-4</c:v>
                </c:pt>
                <c:pt idx="397">
                  <c:v>2.1881111677566939E-4</c:v>
                </c:pt>
                <c:pt idx="398">
                  <c:v>2.1783800113257736E-4</c:v>
                </c:pt>
                <c:pt idx="399">
                  <c:v>2.1693518348143135E-4</c:v>
                </c:pt>
                <c:pt idx="400">
                  <c:v>2.1595257432035277E-4</c:v>
                </c:pt>
                <c:pt idx="401">
                  <c:v>2.1506873807641659E-4</c:v>
                </c:pt>
                <c:pt idx="402">
                  <c:v>2.141068041575217E-4</c:v>
                </c:pt>
                <c:pt idx="403">
                  <c:v>2.1321288945068471E-4</c:v>
                </c:pt>
                <c:pt idx="404">
                  <c:v>2.1241349885324669E-4</c:v>
                </c:pt>
                <c:pt idx="405">
                  <c:v>2.1148103439460768E-4</c:v>
                </c:pt>
                <c:pt idx="406">
                  <c:v>2.1064233663166252E-4</c:v>
                </c:pt>
                <c:pt idx="407">
                  <c:v>2.0975707676884045E-4</c:v>
                </c:pt>
                <c:pt idx="408">
                  <c:v>2.0893582803573668E-4</c:v>
                </c:pt>
                <c:pt idx="409">
                  <c:v>2.0804206268197595E-4</c:v>
                </c:pt>
                <c:pt idx="410">
                  <c:v>2.072115438690142E-4</c:v>
                </c:pt>
                <c:pt idx="411">
                  <c:v>2.0636336664587489E-4</c:v>
                </c:pt>
                <c:pt idx="412">
                  <c:v>2.0555045477380987E-4</c:v>
                </c:pt>
                <c:pt idx="413">
                  <c:v>2.0472027202477559E-4</c:v>
                </c:pt>
                <c:pt idx="414">
                  <c:v>2.0392461901505484E-4</c:v>
                </c:pt>
                <c:pt idx="415">
                  <c:v>2.0311207455697147E-4</c:v>
                </c:pt>
                <c:pt idx="416">
                  <c:v>2.0240834024264605E-4</c:v>
                </c:pt>
                <c:pt idx="417">
                  <c:v>2.016370144055953E-4</c:v>
                </c:pt>
                <c:pt idx="418">
                  <c:v>2.0084933119221345E-4</c:v>
                </c:pt>
                <c:pt idx="419">
                  <c:v>2.0009443861061397E-4</c:v>
                </c:pt>
                <c:pt idx="420">
                  <c:v>1.993235489236091E-4</c:v>
                </c:pt>
                <c:pt idx="421">
                  <c:v>1.9858476198997366E-4</c:v>
                </c:pt>
                <c:pt idx="422">
                  <c:v>1.9783033064546497E-4</c:v>
                </c:pt>
                <c:pt idx="423">
                  <c:v>1.9713053039112046E-4</c:v>
                </c:pt>
                <c:pt idx="424">
                  <c:v>1.9636902526931087E-4</c:v>
                </c:pt>
                <c:pt idx="425">
                  <c:v>1.9568419615101327E-4</c:v>
                </c:pt>
                <c:pt idx="426">
                  <c:v>1.9493899325722123E-4</c:v>
                </c:pt>
                <c:pt idx="427">
                  <c:v>1.9424661502367014E-4</c:v>
                </c:pt>
                <c:pt idx="428">
                  <c:v>1.9360555817907117E-4</c:v>
                </c:pt>
                <c:pt idx="429">
                  <c:v>1.9292733177363088E-4</c:v>
                </c:pt>
                <c:pt idx="430">
                  <c:v>1.9227784446310884E-4</c:v>
                </c:pt>
                <c:pt idx="431">
                  <c:v>1.9157112413061648E-4</c:v>
                </c:pt>
                <c:pt idx="432">
                  <c:v>1.9091452410465869E-4</c:v>
                </c:pt>
                <c:pt idx="433">
                  <c:v>1.9024407329061512E-4</c:v>
                </c:pt>
                <c:pt idx="434">
                  <c:v>1.896222205898615E-4</c:v>
                </c:pt>
                <c:pt idx="435">
                  <c:v>1.8894558920532905E-4</c:v>
                </c:pt>
                <c:pt idx="436">
                  <c:v>1.8833713545032309E-4</c:v>
                </c:pt>
                <c:pt idx="437">
                  <c:v>1.8767509254682537E-4</c:v>
                </c:pt>
                <c:pt idx="438">
                  <c:v>1.870600277250545E-4</c:v>
                </c:pt>
                <c:pt idx="439">
                  <c:v>1.8651013574214303E-4</c:v>
                </c:pt>
                <c:pt idx="440">
                  <c:v>1.858688653122713E-4</c:v>
                </c:pt>
                <c:pt idx="441">
                  <c:v>1.852922290609919E-4</c:v>
                </c:pt>
                <c:pt idx="442">
                  <c:v>1.8468373382246676E-4</c:v>
                </c:pt>
                <c:pt idx="443">
                  <c:v>1.8411937978897992E-4</c:v>
                </c:pt>
                <c:pt idx="444">
                  <c:v>1.83505349466043E-4</c:v>
                </c:pt>
                <c:pt idx="445">
                  <c:v>1.8293491734000839E-4</c:v>
                </c:pt>
                <c:pt idx="446">
                  <c:v>1.8235250351577968E-4</c:v>
                </c:pt>
                <c:pt idx="447">
                  <c:v>1.8179444508281662E-4</c:v>
                </c:pt>
                <c:pt idx="448">
                  <c:v>1.8122467236161965E-4</c:v>
                </c:pt>
                <c:pt idx="449">
                  <c:v>1.8067873356161459E-4</c:v>
                </c:pt>
                <c:pt idx="450">
                  <c:v>1.8012134214600705E-4</c:v>
                </c:pt>
                <c:pt idx="451">
                  <c:v>1.7963870542987454E-4</c:v>
                </c:pt>
                <c:pt idx="452">
                  <c:v>1.7910983384154076E-4</c:v>
                </c:pt>
                <c:pt idx="453">
                  <c:v>1.785698777144097E-4</c:v>
                </c:pt>
                <c:pt idx="454">
                  <c:v>1.7805252455137922E-4</c:v>
                </c:pt>
                <c:pt idx="455">
                  <c:v>1.7752433498054089E-4</c:v>
                </c:pt>
                <c:pt idx="456">
                  <c:v>1.7701826222236904E-4</c:v>
                </c:pt>
                <c:pt idx="457">
                  <c:v>1.7650159583990622E-4</c:v>
                </c:pt>
                <c:pt idx="458">
                  <c:v>1.7602245471566946E-4</c:v>
                </c:pt>
                <c:pt idx="459">
                  <c:v>1.7550118800870019E-4</c:v>
                </c:pt>
                <c:pt idx="460">
                  <c:v>1.7503251745110306E-4</c:v>
                </c:pt>
                <c:pt idx="461">
                  <c:v>1.745226481647195E-4</c:v>
                </c:pt>
                <c:pt idx="462">
                  <c:v>1.7404903312614586E-4</c:v>
                </c:pt>
                <c:pt idx="463">
                  <c:v>1.7362566370110488E-4</c:v>
                </c:pt>
                <c:pt idx="464">
                  <c:v>1.7314688886200269E-4</c:v>
                </c:pt>
                <c:pt idx="465">
                  <c:v>1.7270290568391334E-4</c:v>
                </c:pt>
                <c:pt idx="466">
                  <c:v>1.7221990825989062E-4</c:v>
                </c:pt>
                <c:pt idx="467">
                  <c:v>1.7178566374723904E-4</c:v>
                </c:pt>
                <c:pt idx="468">
                  <c:v>1.7131326639258635E-4</c:v>
                </c:pt>
                <c:pt idx="469">
                  <c:v>1.7087447729902821E-4</c:v>
                </c:pt>
                <c:pt idx="470">
                  <c:v>1.7042653806822005E-4</c:v>
                </c:pt>
                <c:pt idx="471">
                  <c:v>1.7001116429777148E-4</c:v>
                </c:pt>
                <c:pt idx="472">
                  <c:v>1.6955930629924775E-4</c:v>
                </c:pt>
                <c:pt idx="473">
                  <c:v>1.6913960528941162E-4</c:v>
                </c:pt>
                <c:pt idx="474">
                  <c:v>1.6875112310481266E-4</c:v>
                </c:pt>
                <c:pt idx="475">
                  <c:v>1.6832705124240606E-4</c:v>
                </c:pt>
                <c:pt idx="476">
                  <c:v>1.6793382068039077E-4</c:v>
                </c:pt>
                <c:pt idx="477">
                  <c:v>1.675189519942275E-4</c:v>
                </c:pt>
                <c:pt idx="478">
                  <c:v>1.671342595315352E-4</c:v>
                </c:pt>
                <c:pt idx="479">
                  <c:v>1.6671579423303313E-4</c:v>
                </c:pt>
                <c:pt idx="480">
                  <c:v>1.6632712500127482E-4</c:v>
                </c:pt>
                <c:pt idx="481">
                  <c:v>1.6593037553469018E-4</c:v>
                </c:pt>
                <c:pt idx="482">
                  <c:v>1.6555029705518417E-4</c:v>
                </c:pt>
                <c:pt idx="483">
                  <c:v>1.6516232124792117E-4</c:v>
                </c:pt>
                <c:pt idx="484">
                  <c:v>1.6479065187776027E-4</c:v>
                </c:pt>
                <c:pt idx="485">
                  <c:v>1.6441126408044948E-4</c:v>
                </c:pt>
                <c:pt idx="486">
                  <c:v>1.6408282232888995E-4</c:v>
                </c:pt>
                <c:pt idx="487">
                  <c:v>1.6372298600399464E-4</c:v>
                </c:pt>
                <c:pt idx="488">
                  <c:v>1.6335568275977294E-4</c:v>
                </c:pt>
                <c:pt idx="489">
                  <c:v>1.6300382645345629E-4</c:v>
                </c:pt>
                <c:pt idx="490">
                  <c:v>1.6264467268329409E-4</c:v>
                </c:pt>
                <c:pt idx="491">
                  <c:v>1.6230062680892306E-4</c:v>
                </c:pt>
                <c:pt idx="492">
                  <c:v>1.619494492007729E-4</c:v>
                </c:pt>
                <c:pt idx="493">
                  <c:v>1.616238412192217E-4</c:v>
                </c:pt>
                <c:pt idx="494">
                  <c:v>1.6126967622454385E-4</c:v>
                </c:pt>
                <c:pt idx="495">
                  <c:v>1.6095130944670497E-4</c:v>
                </c:pt>
                <c:pt idx="496">
                  <c:v>1.6060502435872974E-4</c:v>
                </c:pt>
                <c:pt idx="497">
                  <c:v>1.6028342563132296E-4</c:v>
                </c:pt>
                <c:pt idx="498">
                  <c:v>1.5999599747087628E-4</c:v>
                </c:pt>
                <c:pt idx="499">
                  <c:v>1.5967101406211406E-4</c:v>
                </c:pt>
                <c:pt idx="500">
                  <c:v>1.5936970367123358E-4</c:v>
                </c:pt>
                <c:pt idx="501">
                  <c:v>1.5904197893479462E-4</c:v>
                </c:pt>
                <c:pt idx="502">
                  <c:v>1.5874739034795894E-4</c:v>
                </c:pt>
                <c:pt idx="503">
                  <c:v>1.5842697993083564E-4</c:v>
                </c:pt>
                <c:pt idx="504">
                  <c:v>1.5812942192258532E-4</c:v>
                </c:pt>
                <c:pt idx="505">
                  <c:v>1.5782571599248408E-4</c:v>
                </c:pt>
                <c:pt idx="506">
                  <c:v>1.5753480784680873E-4</c:v>
                </c:pt>
                <c:pt idx="507">
                  <c:v>1.5723789213123381E-4</c:v>
                </c:pt>
                <c:pt idx="508">
                  <c:v>1.5695349088961464E-4</c:v>
                </c:pt>
                <c:pt idx="509">
                  <c:v>1.5669029068198068E-4</c:v>
                </c:pt>
                <c:pt idx="510">
                  <c:v>1.5640302924912547E-4</c:v>
                </c:pt>
                <c:pt idx="511">
                  <c:v>1.5612787932093287E-4</c:v>
                </c:pt>
                <c:pt idx="512">
                  <c:v>1.5585578095294114E-4</c:v>
                </c:pt>
                <c:pt idx="513">
                  <c:v>1.555953347522903E-4</c:v>
                </c:pt>
                <c:pt idx="514">
                  <c:v>1.5531207462994248E-4</c:v>
                </c:pt>
                <c:pt idx="515">
                  <c:v>1.5504903154870146E-4</c:v>
                </c:pt>
                <c:pt idx="516">
                  <c:v>1.5478056794374884E-4</c:v>
                </c:pt>
                <c:pt idx="517">
                  <c:v>1.5452343067196375E-4</c:v>
                </c:pt>
                <c:pt idx="518">
                  <c:v>1.5426099706879282E-4</c:v>
                </c:pt>
                <c:pt idx="519">
                  <c:v>1.5400963777256621E-4</c:v>
                </c:pt>
                <c:pt idx="520">
                  <c:v>1.5375310356993224E-4</c:v>
                </c:pt>
                <c:pt idx="521">
                  <c:v>1.5352316617538256E-4</c:v>
                </c:pt>
                <c:pt idx="522">
                  <c:v>1.5328002032243996E-4</c:v>
                </c:pt>
                <c:pt idx="523">
                  <c:v>1.5303958329543037E-4</c:v>
                </c:pt>
                <c:pt idx="524">
                  <c:v>1.5280182597924143E-4</c:v>
                </c:pt>
                <c:pt idx="525">
                  <c:v>1.5255917928982157E-4</c:v>
                </c:pt>
                <c:pt idx="526">
                  <c:v>1.5232677935293022E-4</c:v>
                </c:pt>
                <c:pt idx="527">
                  <c:v>1.5208960238182839E-4</c:v>
                </c:pt>
                <c:pt idx="528">
                  <c:v>1.5186973121956984E-4</c:v>
                </c:pt>
                <c:pt idx="529">
                  <c:v>1.5163061690746899E-4</c:v>
                </c:pt>
                <c:pt idx="530">
                  <c:v>1.5141570787021157E-4</c:v>
                </c:pt>
                <c:pt idx="531">
                  <c:v>1.5118199206794541E-4</c:v>
                </c:pt>
                <c:pt idx="532">
                  <c:v>1.5096497439301282E-4</c:v>
                </c:pt>
                <c:pt idx="533">
                  <c:v>1.5077104545271379E-4</c:v>
                </c:pt>
                <c:pt idx="534">
                  <c:v>1.5055181231670391E-4</c:v>
                </c:pt>
                <c:pt idx="535">
                  <c:v>1.5034858185506179E-4</c:v>
                </c:pt>
                <c:pt idx="536">
                  <c:v>1.5012757140684047E-4</c:v>
                </c:pt>
                <c:pt idx="537">
                  <c:v>1.4992893965854733E-4</c:v>
                </c:pt>
                <c:pt idx="538">
                  <c:v>1.4971293213507418E-4</c:v>
                </c:pt>
                <c:pt idx="539">
                  <c:v>1.4951236371066166E-4</c:v>
                </c:pt>
                <c:pt idx="540">
                  <c:v>1.4930768423503945E-4</c:v>
                </c:pt>
                <c:pt idx="541">
                  <c:v>1.4911166111379877E-4</c:v>
                </c:pt>
                <c:pt idx="542">
                  <c:v>1.4890540807816177E-4</c:v>
                </c:pt>
                <c:pt idx="543">
                  <c:v>1.4871390030745169E-4</c:v>
                </c:pt>
                <c:pt idx="544">
                  <c:v>1.48524543313936E-4</c:v>
                </c:pt>
                <c:pt idx="545">
                  <c:v>1.4834932929281037E-4</c:v>
                </c:pt>
                <c:pt idx="546">
                  <c:v>1.4816406886825713E-4</c:v>
                </c:pt>
                <c:pt idx="547">
                  <c:v>1.4798089125234707E-4</c:v>
                </c:pt>
                <c:pt idx="548">
                  <c:v>1.4779977376200857E-4</c:v>
                </c:pt>
                <c:pt idx="549">
                  <c:v>1.4761495085643551E-4</c:v>
                </c:pt>
                <c:pt idx="550">
                  <c:v>1.4743795115595553E-4</c:v>
                </c:pt>
                <c:pt idx="551">
                  <c:v>1.4725733177898835E-4</c:v>
                </c:pt>
                <c:pt idx="552">
                  <c:v>1.4708435910522588E-4</c:v>
                </c:pt>
                <c:pt idx="553">
                  <c:v>1.4690785055701143E-4</c:v>
                </c:pt>
                <c:pt idx="554">
                  <c:v>1.4673881605777909E-4</c:v>
                </c:pt>
                <c:pt idx="555">
                  <c:v>1.4656632759171132E-4</c:v>
                </c:pt>
                <c:pt idx="556">
                  <c:v>1.4641704799116779E-4</c:v>
                </c:pt>
                <c:pt idx="557">
                  <c:v>1.4625354889325721E-4</c:v>
                </c:pt>
                <c:pt idx="558">
                  <c:v>1.4608671087879905E-4</c:v>
                </c:pt>
                <c:pt idx="559">
                  <c:v>1.4592694057463735E-4</c:v>
                </c:pt>
                <c:pt idx="560">
                  <c:v>1.4576390880335604E-4</c:v>
                </c:pt>
                <c:pt idx="561">
                  <c:v>1.4560778474108615E-4</c:v>
                </c:pt>
                <c:pt idx="562">
                  <c:v>1.4544847490576809E-4</c:v>
                </c:pt>
                <c:pt idx="563">
                  <c:v>1.4530081049739417E-4</c:v>
                </c:pt>
                <c:pt idx="564">
                  <c:v>1.4514024586510902E-4</c:v>
                </c:pt>
                <c:pt idx="565">
                  <c:v>1.4499595594670209E-4</c:v>
                </c:pt>
                <c:pt idx="566">
                  <c:v>1.4483906182862494E-4</c:v>
                </c:pt>
                <c:pt idx="567">
                  <c:v>1.446933985066988E-4</c:v>
                </c:pt>
                <c:pt idx="568">
                  <c:v>1.4455862648312816E-4</c:v>
                </c:pt>
                <c:pt idx="569">
                  <c:v>1.4441613932153084E-4</c:v>
                </c:pt>
                <c:pt idx="570">
                  <c:v>1.4427978597238093E-4</c:v>
                </c:pt>
                <c:pt idx="571">
                  <c:v>1.4413152449573621E-4</c:v>
                </c:pt>
                <c:pt idx="572">
                  <c:v>1.4399829422432898E-4</c:v>
                </c:pt>
                <c:pt idx="573">
                  <c:v>1.4385342967170115E-4</c:v>
                </c:pt>
                <c:pt idx="574">
                  <c:v>1.4371893840637418E-4</c:v>
                </c:pt>
                <c:pt idx="575">
                  <c:v>1.435817095954098E-4</c:v>
                </c:pt>
                <c:pt idx="576">
                  <c:v>1.4345030273892168E-4</c:v>
                </c:pt>
                <c:pt idx="577">
                  <c:v>1.4331622212096571E-4</c:v>
                </c:pt>
                <c:pt idx="578">
                  <c:v>1.4318783085040968E-4</c:v>
                </c:pt>
                <c:pt idx="579">
                  <c:v>1.4305682814817907E-4</c:v>
                </c:pt>
                <c:pt idx="580">
                  <c:v>1.4294346216948869E-4</c:v>
                </c:pt>
                <c:pt idx="581">
                  <c:v>1.4281930822843843E-4</c:v>
                </c:pt>
                <c:pt idx="582">
                  <c:v>1.4269263038512757E-4</c:v>
                </c:pt>
                <c:pt idx="583">
                  <c:v>1.4257132995028731E-4</c:v>
                </c:pt>
                <c:pt idx="584">
                  <c:v>1.4244756452197078E-4</c:v>
                </c:pt>
                <c:pt idx="585">
                  <c:v>1.4232905373063153E-4</c:v>
                </c:pt>
                <c:pt idx="586">
                  <c:v>1.4220813550825396E-4</c:v>
                </c:pt>
                <c:pt idx="587">
                  <c:v>1.4209606615614889E-4</c:v>
                </c:pt>
                <c:pt idx="588">
                  <c:v>1.4197421705383124E-4</c:v>
                </c:pt>
                <c:pt idx="589">
                  <c:v>1.418647281825745E-4</c:v>
                </c:pt>
                <c:pt idx="590">
                  <c:v>1.4174568559366016E-4</c:v>
                </c:pt>
                <c:pt idx="591">
                  <c:v>1.4164581349919583E-4</c:v>
                </c:pt>
                <c:pt idx="592">
                  <c:v>1.415364415306435E-4</c:v>
                </c:pt>
                <c:pt idx="593">
                  <c:v>1.4142485050622618E-4</c:v>
                </c:pt>
                <c:pt idx="594">
                  <c:v>1.4131800060934388E-4</c:v>
                </c:pt>
                <c:pt idx="595">
                  <c:v>1.4120898358824477E-4</c:v>
                </c:pt>
                <c:pt idx="596">
                  <c:v>1.411045990601277E-4</c:v>
                </c:pt>
                <c:pt idx="597">
                  <c:v>1.4099809814833663E-4</c:v>
                </c:pt>
                <c:pt idx="598">
                  <c:v>1.408993947529082E-4</c:v>
                </c:pt>
                <c:pt idx="599">
                  <c:v>1.4079208207582253E-4</c:v>
                </c:pt>
                <c:pt idx="600">
                  <c:v>1.406956587311637E-4</c:v>
                </c:pt>
                <c:pt idx="601">
                  <c:v>1.4059082569519687E-4</c:v>
                </c:pt>
                <c:pt idx="602">
                  <c:v>1.4049350922846359E-4</c:v>
                </c:pt>
                <c:pt idx="603">
                  <c:v>1.4040656821650473E-4</c:v>
                </c:pt>
                <c:pt idx="604">
                  <c:v>1.4030830799911898E-4</c:v>
                </c:pt>
                <c:pt idx="605">
                  <c:v>1.4021724404872997E-4</c:v>
                </c:pt>
                <c:pt idx="606">
                  <c:v>1.401182394653049E-4</c:v>
                </c:pt>
                <c:pt idx="607">
                  <c:v>1.4002928323420699E-4</c:v>
                </c:pt>
                <c:pt idx="608">
                  <c:v>1.399325708036769E-4</c:v>
                </c:pt>
                <c:pt idx="609">
                  <c:v>1.3984279479484858E-4</c:v>
                </c:pt>
                <c:pt idx="610">
                  <c:v>1.3975120256840855E-4</c:v>
                </c:pt>
                <c:pt idx="611">
                  <c:v>1.3966350680088649E-4</c:v>
                </c:pt>
                <c:pt idx="612">
                  <c:v>1.3957403748720478E-4</c:v>
                </c:pt>
                <c:pt idx="613">
                  <c:v>1.3948837488092977E-4</c:v>
                </c:pt>
                <c:pt idx="614">
                  <c:v>1.39400980416136E-4</c:v>
                </c:pt>
                <c:pt idx="615">
                  <c:v>1.3932267421912253E-4</c:v>
                </c:pt>
                <c:pt idx="616">
                  <c:v>1.3922928696174518E-4</c:v>
                </c:pt>
                <c:pt idx="617">
                  <c:v>1.3915020487378465E-4</c:v>
                </c:pt>
                <c:pt idx="618">
                  <c:v>1.390668201055383E-4</c:v>
                </c:pt>
                <c:pt idx="619">
                  <c:v>1.389895456551831E-4</c:v>
                </c:pt>
                <c:pt idx="620">
                  <c:v>1.3890553682547184E-4</c:v>
                </c:pt>
                <c:pt idx="621">
                  <c:v>1.3882755636322511E-4</c:v>
                </c:pt>
                <c:pt idx="622">
                  <c:v>1.3874800139004485E-4</c:v>
                </c:pt>
                <c:pt idx="623">
                  <c:v>1.3867183372974861E-4</c:v>
                </c:pt>
                <c:pt idx="624">
                  <c:v>1.3859412864936107E-4</c:v>
                </c:pt>
                <c:pt idx="625">
                  <c:v>1.3851973258262966E-4</c:v>
                </c:pt>
                <c:pt idx="626">
                  <c:v>1.3845327291612348E-4</c:v>
                </c:pt>
                <c:pt idx="627">
                  <c:v>1.3838750519571587E-4</c:v>
                </c:pt>
                <c:pt idx="628">
                  <c:v>1.3831318033342692E-4</c:v>
                </c:pt>
                <c:pt idx="629">
                  <c:v>1.3824430396884981E-4</c:v>
                </c:pt>
                <c:pt idx="630">
                  <c:v>1.3816942739383145E-4</c:v>
                </c:pt>
                <c:pt idx="631">
                  <c:v>1.3809992601535354E-4</c:v>
                </c:pt>
                <c:pt idx="632">
                  <c:v>1.3802902347701489E-4</c:v>
                </c:pt>
                <c:pt idx="633">
                  <c:v>1.3796331934874486E-4</c:v>
                </c:pt>
                <c:pt idx="634">
                  <c:v>1.3789189223200061E-4</c:v>
                </c:pt>
                <c:pt idx="635">
                  <c:v>1.3782772017499094E-4</c:v>
                </c:pt>
                <c:pt idx="636">
                  <c:v>1.3775795899728744E-4</c:v>
                </c:pt>
                <c:pt idx="637">
                  <c:v>1.3769320698947733E-4</c:v>
                </c:pt>
                <c:pt idx="638">
                  <c:v>1.3763536452023371E-4</c:v>
                </c:pt>
                <c:pt idx="639">
                  <c:v>1.3756999813073327E-4</c:v>
                </c:pt>
                <c:pt idx="640">
                  <c:v>1.3750942548609415E-4</c:v>
                </c:pt>
                <c:pt idx="641">
                  <c:v>1.374435781738075E-4</c:v>
                </c:pt>
                <c:pt idx="642">
                  <c:v>1.3738442037904147E-4</c:v>
                </c:pt>
                <c:pt idx="643">
                  <c:v>1.3732011150047161E-4</c:v>
                </c:pt>
                <c:pt idx="644">
                  <c:v>1.3726042152835605E-4</c:v>
                </c:pt>
                <c:pt idx="645">
                  <c:v>1.371995305347788E-4</c:v>
                </c:pt>
                <c:pt idx="646">
                  <c:v>1.3714123616683849E-4</c:v>
                </c:pt>
                <c:pt idx="647">
                  <c:v>1.3708176920381452E-4</c:v>
                </c:pt>
                <c:pt idx="648">
                  <c:v>1.3702483846992749E-4</c:v>
                </c:pt>
                <c:pt idx="649">
                  <c:v>1.3696676290561314E-4</c:v>
                </c:pt>
                <c:pt idx="650">
                  <c:v>1.3691651675543283E-4</c:v>
                </c:pt>
                <c:pt idx="651">
                  <c:v>1.3686150071431005E-4</c:v>
                </c:pt>
                <c:pt idx="652">
                  <c:v>1.3680537880950952E-4</c:v>
                </c:pt>
                <c:pt idx="653">
                  <c:v>1.3675165122078469E-4</c:v>
                </c:pt>
                <c:pt idx="654">
                  <c:v>1.3669684397826475E-4</c:v>
                </c:pt>
                <c:pt idx="655">
                  <c:v>1.3664437526147668E-4</c:v>
                </c:pt>
                <c:pt idx="656">
                  <c:v>1.3659085248957369E-4</c:v>
                </c:pt>
                <c:pt idx="657">
                  <c:v>1.3654125726804582E-4</c:v>
                </c:pt>
                <c:pt idx="658">
                  <c:v>1.3648734590727317E-4</c:v>
                </c:pt>
                <c:pt idx="659">
                  <c:v>1.3643891381602736E-4</c:v>
                </c:pt>
                <c:pt idx="660">
                  <c:v>1.3638626710243593E-4</c:v>
                </c:pt>
                <c:pt idx="661">
                  <c:v>1.3633740405798441E-4</c:v>
                </c:pt>
                <c:pt idx="662">
                  <c:v>1.3629220757800016E-4</c:v>
                </c:pt>
                <c:pt idx="663">
                  <c:v>1.3624443753678048E-4</c:v>
                </c:pt>
                <c:pt idx="664">
                  <c:v>1.3619873723813515E-4</c:v>
                </c:pt>
                <c:pt idx="665">
                  <c:v>1.3614906070886381E-4</c:v>
                </c:pt>
                <c:pt idx="666">
                  <c:v>1.3610443388845173E-4</c:v>
                </c:pt>
                <c:pt idx="667">
                  <c:v>1.3605592450086036E-4</c:v>
                </c:pt>
                <c:pt idx="668">
                  <c:v>1.3601090229747802E-4</c:v>
                </c:pt>
                <c:pt idx="669">
                  <c:v>1.3596497726111079E-4</c:v>
                </c:pt>
                <c:pt idx="670">
                  <c:v>1.3592242372585311E-4</c:v>
                </c:pt>
                <c:pt idx="671">
                  <c:v>1.3588034972853956E-4</c:v>
                </c:pt>
                <c:pt idx="672">
                  <c:v>1.358373714132147E-4</c:v>
                </c:pt>
                <c:pt idx="673">
                  <c:v>1.3579761919218955E-4</c:v>
                </c:pt>
                <c:pt idx="674">
                  <c:v>1.3575964902327008E-4</c:v>
                </c:pt>
                <c:pt idx="675">
                  <c:v>1.3571807685031317E-4</c:v>
                </c:pt>
                <c:pt idx="676">
                  <c:v>1.3567698918857547E-4</c:v>
                </c:pt>
                <c:pt idx="677">
                  <c:v>1.3563638049463283E-4</c:v>
                </c:pt>
                <c:pt idx="678">
                  <c:v>1.3559495842473793E-4</c:v>
                </c:pt>
                <c:pt idx="679">
                  <c:v>1.3555530629226676E-4</c:v>
                </c:pt>
                <c:pt idx="680">
                  <c:v>1.3551486015435924E-4</c:v>
                </c:pt>
                <c:pt idx="681">
                  <c:v>1.3547614245428569E-4</c:v>
                </c:pt>
                <c:pt idx="682">
                  <c:v>1.3543664966478633E-4</c:v>
                </c:pt>
                <c:pt idx="683">
                  <c:v>1.3539884476775852E-4</c:v>
                </c:pt>
                <c:pt idx="684">
                  <c:v>1.3536028325327078E-4</c:v>
                </c:pt>
                <c:pt idx="685">
                  <c:v>1.3532692334499095E-4</c:v>
                </c:pt>
                <c:pt idx="686">
                  <c:v>1.352903997445023E-4</c:v>
                </c:pt>
                <c:pt idx="687">
                  <c:v>1.3525314544502785E-4</c:v>
                </c:pt>
                <c:pt idx="688">
                  <c:v>1.3521748381207889E-4</c:v>
                </c:pt>
                <c:pt idx="689">
                  <c:v>1.3518110890925415E-4</c:v>
                </c:pt>
                <c:pt idx="690">
                  <c:v>1.3514628925366325E-4</c:v>
                </c:pt>
                <c:pt idx="691">
                  <c:v>1.3511077334752905E-4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689984"/>
        <c:axId val="699695872"/>
      </c:lineChart>
      <c:dateAx>
        <c:axId val="6996899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99695872"/>
        <c:crosses val="autoZero"/>
        <c:auto val="1"/>
        <c:lblOffset val="100"/>
        <c:baseTimeUnit val="months"/>
      </c:dateAx>
      <c:valAx>
        <c:axId val="69969587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699689984"/>
        <c:crosses val="autoZero"/>
        <c:crossBetween val="between"/>
        <c:majorUnit val="2.5000000000000005E-3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4"/>
          <c:order val="1"/>
          <c:tx>
            <c:strRef>
              <c:f>Eur6M!$AD$2</c:f>
              <c:strCache>
                <c:ptCount val="1"/>
                <c:pt idx="0">
                  <c:v>fwd rate (from simple)</c:v>
                </c:pt>
              </c:strCache>
            </c:strRef>
          </c:tx>
          <c:marker>
            <c:symbol val="none"/>
          </c:marker>
          <c:cat>
            <c:numRef>
              <c:f>Eur6M!$AA$3:$AA$694</c:f>
              <c:numCache>
                <c:formatCode>ddd\,\ dd\-mmm\-yyyy</c:formatCode>
                <c:ptCount val="692"/>
                <c:pt idx="0">
                  <c:v>42279</c:v>
                </c:pt>
                <c:pt idx="1">
                  <c:v>42310</c:v>
                </c:pt>
                <c:pt idx="2">
                  <c:v>42340</c:v>
                </c:pt>
                <c:pt idx="3">
                  <c:v>42373</c:v>
                </c:pt>
                <c:pt idx="4">
                  <c:v>42404</c:v>
                </c:pt>
                <c:pt idx="5">
                  <c:v>42433</c:v>
                </c:pt>
                <c:pt idx="6">
                  <c:v>42464</c:v>
                </c:pt>
                <c:pt idx="7">
                  <c:v>42494</c:v>
                </c:pt>
                <c:pt idx="8">
                  <c:v>42527</c:v>
                </c:pt>
                <c:pt idx="9">
                  <c:v>42557</c:v>
                </c:pt>
                <c:pt idx="10">
                  <c:v>42590</c:v>
                </c:pt>
                <c:pt idx="11">
                  <c:v>42621</c:v>
                </c:pt>
                <c:pt idx="12">
                  <c:v>42653</c:v>
                </c:pt>
                <c:pt idx="13">
                  <c:v>42684</c:v>
                </c:pt>
                <c:pt idx="14">
                  <c:v>42716</c:v>
                </c:pt>
                <c:pt idx="15">
                  <c:v>42747</c:v>
                </c:pt>
                <c:pt idx="16">
                  <c:v>42779</c:v>
                </c:pt>
                <c:pt idx="17">
                  <c:v>42807</c:v>
                </c:pt>
                <c:pt idx="18">
                  <c:v>42838</c:v>
                </c:pt>
                <c:pt idx="19">
                  <c:v>42870</c:v>
                </c:pt>
                <c:pt idx="20">
                  <c:v>42901</c:v>
                </c:pt>
                <c:pt idx="21">
                  <c:v>42933</c:v>
                </c:pt>
                <c:pt idx="22">
                  <c:v>42964</c:v>
                </c:pt>
                <c:pt idx="23">
                  <c:v>42996</c:v>
                </c:pt>
                <c:pt idx="24">
                  <c:v>43026</c:v>
                </c:pt>
                <c:pt idx="25">
                  <c:v>43059</c:v>
                </c:pt>
                <c:pt idx="26">
                  <c:v>43089</c:v>
                </c:pt>
                <c:pt idx="27">
                  <c:v>43122</c:v>
                </c:pt>
                <c:pt idx="28">
                  <c:v>43153</c:v>
                </c:pt>
                <c:pt idx="29">
                  <c:v>43181</c:v>
                </c:pt>
                <c:pt idx="30">
                  <c:v>43213</c:v>
                </c:pt>
                <c:pt idx="31">
                  <c:v>43243</c:v>
                </c:pt>
                <c:pt idx="32">
                  <c:v>43276</c:v>
                </c:pt>
                <c:pt idx="33">
                  <c:v>43306</c:v>
                </c:pt>
                <c:pt idx="34">
                  <c:v>43339</c:v>
                </c:pt>
                <c:pt idx="35">
                  <c:v>43370</c:v>
                </c:pt>
                <c:pt idx="36">
                  <c:v>43402</c:v>
                </c:pt>
                <c:pt idx="37">
                  <c:v>43433</c:v>
                </c:pt>
                <c:pt idx="38">
                  <c:v>43465</c:v>
                </c:pt>
                <c:pt idx="39">
                  <c:v>43496</c:v>
                </c:pt>
                <c:pt idx="40">
                  <c:v>43524</c:v>
                </c:pt>
                <c:pt idx="41">
                  <c:v>43552</c:v>
                </c:pt>
                <c:pt idx="42">
                  <c:v>43584</c:v>
                </c:pt>
                <c:pt idx="43">
                  <c:v>43614</c:v>
                </c:pt>
                <c:pt idx="44">
                  <c:v>43647</c:v>
                </c:pt>
                <c:pt idx="45">
                  <c:v>43678</c:v>
                </c:pt>
                <c:pt idx="46">
                  <c:v>43710</c:v>
                </c:pt>
                <c:pt idx="47">
                  <c:v>43740</c:v>
                </c:pt>
                <c:pt idx="48">
                  <c:v>43773</c:v>
                </c:pt>
                <c:pt idx="49">
                  <c:v>43803</c:v>
                </c:pt>
                <c:pt idx="50">
                  <c:v>43836</c:v>
                </c:pt>
                <c:pt idx="51">
                  <c:v>43867</c:v>
                </c:pt>
                <c:pt idx="52">
                  <c:v>43896</c:v>
                </c:pt>
                <c:pt idx="53">
                  <c:v>43927</c:v>
                </c:pt>
                <c:pt idx="54">
                  <c:v>43957</c:v>
                </c:pt>
                <c:pt idx="55">
                  <c:v>43990</c:v>
                </c:pt>
                <c:pt idx="56">
                  <c:v>44020</c:v>
                </c:pt>
                <c:pt idx="57">
                  <c:v>44053</c:v>
                </c:pt>
                <c:pt idx="58">
                  <c:v>44084</c:v>
                </c:pt>
                <c:pt idx="59">
                  <c:v>44116</c:v>
                </c:pt>
                <c:pt idx="60">
                  <c:v>44147</c:v>
                </c:pt>
                <c:pt idx="61">
                  <c:v>44179</c:v>
                </c:pt>
                <c:pt idx="62">
                  <c:v>44210</c:v>
                </c:pt>
                <c:pt idx="63">
                  <c:v>44242</c:v>
                </c:pt>
                <c:pt idx="64">
                  <c:v>44270</c:v>
                </c:pt>
                <c:pt idx="65">
                  <c:v>44301</c:v>
                </c:pt>
                <c:pt idx="66">
                  <c:v>44333</c:v>
                </c:pt>
                <c:pt idx="67">
                  <c:v>44364</c:v>
                </c:pt>
                <c:pt idx="68">
                  <c:v>44396</c:v>
                </c:pt>
                <c:pt idx="69">
                  <c:v>44427</c:v>
                </c:pt>
                <c:pt idx="70">
                  <c:v>44459</c:v>
                </c:pt>
                <c:pt idx="71">
                  <c:v>44489</c:v>
                </c:pt>
                <c:pt idx="72">
                  <c:v>44522</c:v>
                </c:pt>
                <c:pt idx="73">
                  <c:v>44552</c:v>
                </c:pt>
                <c:pt idx="74">
                  <c:v>44585</c:v>
                </c:pt>
                <c:pt idx="75">
                  <c:v>44616</c:v>
                </c:pt>
                <c:pt idx="76">
                  <c:v>44644</c:v>
                </c:pt>
                <c:pt idx="77">
                  <c:v>44676</c:v>
                </c:pt>
                <c:pt idx="78">
                  <c:v>44706</c:v>
                </c:pt>
                <c:pt idx="79">
                  <c:v>44739</c:v>
                </c:pt>
                <c:pt idx="80">
                  <c:v>44769</c:v>
                </c:pt>
                <c:pt idx="81">
                  <c:v>44802</c:v>
                </c:pt>
                <c:pt idx="82">
                  <c:v>44833</c:v>
                </c:pt>
                <c:pt idx="83">
                  <c:v>44865</c:v>
                </c:pt>
                <c:pt idx="84">
                  <c:v>44895</c:v>
                </c:pt>
                <c:pt idx="85">
                  <c:v>44925</c:v>
                </c:pt>
                <c:pt idx="86">
                  <c:v>44956</c:v>
                </c:pt>
                <c:pt idx="87">
                  <c:v>44985</c:v>
                </c:pt>
                <c:pt idx="88">
                  <c:v>45013</c:v>
                </c:pt>
                <c:pt idx="89">
                  <c:v>45044</c:v>
                </c:pt>
                <c:pt idx="90">
                  <c:v>45075</c:v>
                </c:pt>
                <c:pt idx="91">
                  <c:v>45106</c:v>
                </c:pt>
                <c:pt idx="92">
                  <c:v>45138</c:v>
                </c:pt>
                <c:pt idx="93">
                  <c:v>45169</c:v>
                </c:pt>
                <c:pt idx="94">
                  <c:v>45201</c:v>
                </c:pt>
                <c:pt idx="95">
                  <c:v>45232</c:v>
                </c:pt>
                <c:pt idx="96">
                  <c:v>45264</c:v>
                </c:pt>
                <c:pt idx="97">
                  <c:v>45295</c:v>
                </c:pt>
                <c:pt idx="98">
                  <c:v>45327</c:v>
                </c:pt>
                <c:pt idx="99">
                  <c:v>45356</c:v>
                </c:pt>
                <c:pt idx="100">
                  <c:v>45387</c:v>
                </c:pt>
                <c:pt idx="101">
                  <c:v>45418</c:v>
                </c:pt>
                <c:pt idx="102">
                  <c:v>45449</c:v>
                </c:pt>
                <c:pt idx="103">
                  <c:v>45481</c:v>
                </c:pt>
                <c:pt idx="104">
                  <c:v>45512</c:v>
                </c:pt>
                <c:pt idx="105">
                  <c:v>45544</c:v>
                </c:pt>
                <c:pt idx="106">
                  <c:v>45574</c:v>
                </c:pt>
                <c:pt idx="107">
                  <c:v>45607</c:v>
                </c:pt>
                <c:pt idx="108">
                  <c:v>45637</c:v>
                </c:pt>
                <c:pt idx="109">
                  <c:v>45670</c:v>
                </c:pt>
                <c:pt idx="110">
                  <c:v>45701</c:v>
                </c:pt>
                <c:pt idx="111">
                  <c:v>45729</c:v>
                </c:pt>
                <c:pt idx="112">
                  <c:v>45761</c:v>
                </c:pt>
                <c:pt idx="113">
                  <c:v>45791</c:v>
                </c:pt>
                <c:pt idx="114">
                  <c:v>45824</c:v>
                </c:pt>
                <c:pt idx="115">
                  <c:v>45854</c:v>
                </c:pt>
                <c:pt idx="116">
                  <c:v>45887</c:v>
                </c:pt>
                <c:pt idx="117">
                  <c:v>45918</c:v>
                </c:pt>
                <c:pt idx="118">
                  <c:v>45950</c:v>
                </c:pt>
                <c:pt idx="119">
                  <c:v>45981</c:v>
                </c:pt>
                <c:pt idx="120">
                  <c:v>46013</c:v>
                </c:pt>
                <c:pt idx="121">
                  <c:v>46044</c:v>
                </c:pt>
                <c:pt idx="122">
                  <c:v>46076</c:v>
                </c:pt>
                <c:pt idx="123">
                  <c:v>46104</c:v>
                </c:pt>
                <c:pt idx="124">
                  <c:v>46135</c:v>
                </c:pt>
                <c:pt idx="125">
                  <c:v>46167</c:v>
                </c:pt>
                <c:pt idx="126">
                  <c:v>46198</c:v>
                </c:pt>
                <c:pt idx="127">
                  <c:v>46230</c:v>
                </c:pt>
                <c:pt idx="128">
                  <c:v>46261</c:v>
                </c:pt>
                <c:pt idx="129">
                  <c:v>46293</c:v>
                </c:pt>
                <c:pt idx="130">
                  <c:v>46323</c:v>
                </c:pt>
                <c:pt idx="131">
                  <c:v>46356</c:v>
                </c:pt>
                <c:pt idx="132">
                  <c:v>46386</c:v>
                </c:pt>
                <c:pt idx="133">
                  <c:v>46419</c:v>
                </c:pt>
                <c:pt idx="134">
                  <c:v>46447</c:v>
                </c:pt>
                <c:pt idx="135">
                  <c:v>46478</c:v>
                </c:pt>
                <c:pt idx="136">
                  <c:v>46510</c:v>
                </c:pt>
                <c:pt idx="137">
                  <c:v>46541</c:v>
                </c:pt>
                <c:pt idx="138">
                  <c:v>46573</c:v>
                </c:pt>
                <c:pt idx="139">
                  <c:v>46604</c:v>
                </c:pt>
                <c:pt idx="140">
                  <c:v>46636</c:v>
                </c:pt>
                <c:pt idx="141">
                  <c:v>46666</c:v>
                </c:pt>
                <c:pt idx="142">
                  <c:v>46699</c:v>
                </c:pt>
                <c:pt idx="143">
                  <c:v>46729</c:v>
                </c:pt>
                <c:pt idx="144">
                  <c:v>46762</c:v>
                </c:pt>
                <c:pt idx="145">
                  <c:v>46793</c:v>
                </c:pt>
                <c:pt idx="146">
                  <c:v>46822</c:v>
                </c:pt>
                <c:pt idx="147">
                  <c:v>46853</c:v>
                </c:pt>
                <c:pt idx="148">
                  <c:v>46883</c:v>
                </c:pt>
                <c:pt idx="149">
                  <c:v>46916</c:v>
                </c:pt>
                <c:pt idx="150">
                  <c:v>46946</c:v>
                </c:pt>
                <c:pt idx="151">
                  <c:v>46979</c:v>
                </c:pt>
                <c:pt idx="152">
                  <c:v>47010</c:v>
                </c:pt>
                <c:pt idx="153">
                  <c:v>47042</c:v>
                </c:pt>
                <c:pt idx="154">
                  <c:v>47073</c:v>
                </c:pt>
                <c:pt idx="155">
                  <c:v>47105</c:v>
                </c:pt>
                <c:pt idx="156">
                  <c:v>47136</c:v>
                </c:pt>
                <c:pt idx="157">
                  <c:v>47168</c:v>
                </c:pt>
                <c:pt idx="158">
                  <c:v>47196</c:v>
                </c:pt>
                <c:pt idx="159">
                  <c:v>47227</c:v>
                </c:pt>
                <c:pt idx="160">
                  <c:v>47259</c:v>
                </c:pt>
                <c:pt idx="161">
                  <c:v>47290</c:v>
                </c:pt>
                <c:pt idx="162">
                  <c:v>47322</c:v>
                </c:pt>
                <c:pt idx="163">
                  <c:v>47353</c:v>
                </c:pt>
                <c:pt idx="164">
                  <c:v>47385</c:v>
                </c:pt>
                <c:pt idx="165">
                  <c:v>47415</c:v>
                </c:pt>
                <c:pt idx="166">
                  <c:v>47448</c:v>
                </c:pt>
                <c:pt idx="167">
                  <c:v>47479</c:v>
                </c:pt>
                <c:pt idx="168">
                  <c:v>47511</c:v>
                </c:pt>
                <c:pt idx="169">
                  <c:v>47542</c:v>
                </c:pt>
                <c:pt idx="170">
                  <c:v>47570</c:v>
                </c:pt>
                <c:pt idx="171">
                  <c:v>47602</c:v>
                </c:pt>
                <c:pt idx="172">
                  <c:v>47632</c:v>
                </c:pt>
                <c:pt idx="173">
                  <c:v>47665</c:v>
                </c:pt>
                <c:pt idx="174">
                  <c:v>47696</c:v>
                </c:pt>
                <c:pt idx="175">
                  <c:v>47728</c:v>
                </c:pt>
                <c:pt idx="176">
                  <c:v>47758</c:v>
                </c:pt>
                <c:pt idx="177">
                  <c:v>47791</c:v>
                </c:pt>
                <c:pt idx="178">
                  <c:v>47821</c:v>
                </c:pt>
                <c:pt idx="179">
                  <c:v>47854</c:v>
                </c:pt>
                <c:pt idx="180">
                  <c:v>47885</c:v>
                </c:pt>
                <c:pt idx="181">
                  <c:v>47913</c:v>
                </c:pt>
                <c:pt idx="182">
                  <c:v>47945</c:v>
                </c:pt>
                <c:pt idx="183">
                  <c:v>47975</c:v>
                </c:pt>
                <c:pt idx="184">
                  <c:v>48008</c:v>
                </c:pt>
                <c:pt idx="185">
                  <c:v>48038</c:v>
                </c:pt>
                <c:pt idx="186">
                  <c:v>48071</c:v>
                </c:pt>
                <c:pt idx="187">
                  <c:v>48102</c:v>
                </c:pt>
                <c:pt idx="188">
                  <c:v>48134</c:v>
                </c:pt>
                <c:pt idx="189">
                  <c:v>48165</c:v>
                </c:pt>
                <c:pt idx="190">
                  <c:v>48197</c:v>
                </c:pt>
                <c:pt idx="191">
                  <c:v>48228</c:v>
                </c:pt>
                <c:pt idx="192">
                  <c:v>48260</c:v>
                </c:pt>
                <c:pt idx="193">
                  <c:v>48289</c:v>
                </c:pt>
                <c:pt idx="194">
                  <c:v>48320</c:v>
                </c:pt>
                <c:pt idx="195">
                  <c:v>48351</c:v>
                </c:pt>
                <c:pt idx="196">
                  <c:v>48382</c:v>
                </c:pt>
                <c:pt idx="197">
                  <c:v>48414</c:v>
                </c:pt>
                <c:pt idx="198">
                  <c:v>48445</c:v>
                </c:pt>
                <c:pt idx="199">
                  <c:v>48477</c:v>
                </c:pt>
                <c:pt idx="200">
                  <c:v>48507</c:v>
                </c:pt>
                <c:pt idx="201">
                  <c:v>48540</c:v>
                </c:pt>
                <c:pt idx="202">
                  <c:v>48570</c:v>
                </c:pt>
                <c:pt idx="203">
                  <c:v>48603</c:v>
                </c:pt>
                <c:pt idx="204">
                  <c:v>48634</c:v>
                </c:pt>
                <c:pt idx="205">
                  <c:v>48662</c:v>
                </c:pt>
                <c:pt idx="206">
                  <c:v>48694</c:v>
                </c:pt>
                <c:pt idx="207">
                  <c:v>48724</c:v>
                </c:pt>
                <c:pt idx="208">
                  <c:v>48757</c:v>
                </c:pt>
                <c:pt idx="209">
                  <c:v>48787</c:v>
                </c:pt>
                <c:pt idx="210">
                  <c:v>48820</c:v>
                </c:pt>
                <c:pt idx="211">
                  <c:v>48851</c:v>
                </c:pt>
                <c:pt idx="212">
                  <c:v>48883</c:v>
                </c:pt>
                <c:pt idx="213">
                  <c:v>48913</c:v>
                </c:pt>
                <c:pt idx="214">
                  <c:v>48943</c:v>
                </c:pt>
                <c:pt idx="215">
                  <c:v>48974</c:v>
                </c:pt>
                <c:pt idx="216">
                  <c:v>49003</c:v>
                </c:pt>
                <c:pt idx="217">
                  <c:v>49031</c:v>
                </c:pt>
                <c:pt idx="218">
                  <c:v>49062</c:v>
                </c:pt>
                <c:pt idx="219">
                  <c:v>49093</c:v>
                </c:pt>
                <c:pt idx="220">
                  <c:v>49124</c:v>
                </c:pt>
                <c:pt idx="221">
                  <c:v>49156</c:v>
                </c:pt>
                <c:pt idx="222">
                  <c:v>49187</c:v>
                </c:pt>
                <c:pt idx="223">
                  <c:v>49219</c:v>
                </c:pt>
                <c:pt idx="224">
                  <c:v>49250</c:v>
                </c:pt>
                <c:pt idx="225">
                  <c:v>49282</c:v>
                </c:pt>
                <c:pt idx="226">
                  <c:v>49313</c:v>
                </c:pt>
                <c:pt idx="227">
                  <c:v>49345</c:v>
                </c:pt>
                <c:pt idx="228">
                  <c:v>49373</c:v>
                </c:pt>
                <c:pt idx="229">
                  <c:v>49404</c:v>
                </c:pt>
                <c:pt idx="230">
                  <c:v>49436</c:v>
                </c:pt>
                <c:pt idx="231">
                  <c:v>49467</c:v>
                </c:pt>
                <c:pt idx="232">
                  <c:v>49499</c:v>
                </c:pt>
                <c:pt idx="233">
                  <c:v>49530</c:v>
                </c:pt>
                <c:pt idx="234">
                  <c:v>49562</c:v>
                </c:pt>
                <c:pt idx="235">
                  <c:v>49592</c:v>
                </c:pt>
                <c:pt idx="236">
                  <c:v>49625</c:v>
                </c:pt>
                <c:pt idx="237">
                  <c:v>49655</c:v>
                </c:pt>
                <c:pt idx="238">
                  <c:v>49688</c:v>
                </c:pt>
                <c:pt idx="239">
                  <c:v>49719</c:v>
                </c:pt>
                <c:pt idx="240">
                  <c:v>49748</c:v>
                </c:pt>
                <c:pt idx="241">
                  <c:v>49780</c:v>
                </c:pt>
                <c:pt idx="242">
                  <c:v>49810</c:v>
                </c:pt>
                <c:pt idx="243">
                  <c:v>49842</c:v>
                </c:pt>
                <c:pt idx="244">
                  <c:v>49872</c:v>
                </c:pt>
                <c:pt idx="245">
                  <c:v>49905</c:v>
                </c:pt>
                <c:pt idx="246">
                  <c:v>49936</c:v>
                </c:pt>
                <c:pt idx="247">
                  <c:v>49968</c:v>
                </c:pt>
                <c:pt idx="248">
                  <c:v>49999</c:v>
                </c:pt>
                <c:pt idx="249">
                  <c:v>50031</c:v>
                </c:pt>
                <c:pt idx="250">
                  <c:v>50062</c:v>
                </c:pt>
                <c:pt idx="251">
                  <c:v>50094</c:v>
                </c:pt>
                <c:pt idx="252">
                  <c:v>50122</c:v>
                </c:pt>
                <c:pt idx="253">
                  <c:v>50153</c:v>
                </c:pt>
                <c:pt idx="254">
                  <c:v>50185</c:v>
                </c:pt>
                <c:pt idx="255">
                  <c:v>50216</c:v>
                </c:pt>
                <c:pt idx="256">
                  <c:v>50248</c:v>
                </c:pt>
                <c:pt idx="257">
                  <c:v>50279</c:v>
                </c:pt>
                <c:pt idx="258">
                  <c:v>50311</c:v>
                </c:pt>
                <c:pt idx="259">
                  <c:v>50341</c:v>
                </c:pt>
                <c:pt idx="260">
                  <c:v>50374</c:v>
                </c:pt>
                <c:pt idx="261">
                  <c:v>50404</c:v>
                </c:pt>
                <c:pt idx="262">
                  <c:v>50437</c:v>
                </c:pt>
                <c:pt idx="263">
                  <c:v>50465</c:v>
                </c:pt>
                <c:pt idx="264">
                  <c:v>50496</c:v>
                </c:pt>
                <c:pt idx="265">
                  <c:v>50528</c:v>
                </c:pt>
                <c:pt idx="266">
                  <c:v>50559</c:v>
                </c:pt>
                <c:pt idx="267">
                  <c:v>50591</c:v>
                </c:pt>
                <c:pt idx="268">
                  <c:v>50622</c:v>
                </c:pt>
                <c:pt idx="269">
                  <c:v>50654</c:v>
                </c:pt>
                <c:pt idx="270">
                  <c:v>50684</c:v>
                </c:pt>
                <c:pt idx="271">
                  <c:v>50717</c:v>
                </c:pt>
                <c:pt idx="272">
                  <c:v>50747</c:v>
                </c:pt>
                <c:pt idx="273">
                  <c:v>50780</c:v>
                </c:pt>
                <c:pt idx="274">
                  <c:v>50811</c:v>
                </c:pt>
                <c:pt idx="275">
                  <c:v>50839</c:v>
                </c:pt>
                <c:pt idx="276">
                  <c:v>50872</c:v>
                </c:pt>
                <c:pt idx="277">
                  <c:v>50902</c:v>
                </c:pt>
                <c:pt idx="278">
                  <c:v>50934</c:v>
                </c:pt>
                <c:pt idx="279">
                  <c:v>50964</c:v>
                </c:pt>
                <c:pt idx="280">
                  <c:v>50997</c:v>
                </c:pt>
                <c:pt idx="281">
                  <c:v>51028</c:v>
                </c:pt>
                <c:pt idx="282">
                  <c:v>51060</c:v>
                </c:pt>
                <c:pt idx="283">
                  <c:v>51091</c:v>
                </c:pt>
                <c:pt idx="284">
                  <c:v>51123</c:v>
                </c:pt>
                <c:pt idx="285">
                  <c:v>51154</c:v>
                </c:pt>
                <c:pt idx="286">
                  <c:v>51186</c:v>
                </c:pt>
                <c:pt idx="287">
                  <c:v>51215</c:v>
                </c:pt>
                <c:pt idx="288">
                  <c:v>51246</c:v>
                </c:pt>
                <c:pt idx="289">
                  <c:v>51277</c:v>
                </c:pt>
                <c:pt idx="290">
                  <c:v>51308</c:v>
                </c:pt>
                <c:pt idx="291">
                  <c:v>51340</c:v>
                </c:pt>
                <c:pt idx="292">
                  <c:v>51371</c:v>
                </c:pt>
                <c:pt idx="293">
                  <c:v>51403</c:v>
                </c:pt>
                <c:pt idx="294">
                  <c:v>51433</c:v>
                </c:pt>
                <c:pt idx="295">
                  <c:v>51466</c:v>
                </c:pt>
                <c:pt idx="296">
                  <c:v>51497</c:v>
                </c:pt>
                <c:pt idx="297">
                  <c:v>51529</c:v>
                </c:pt>
                <c:pt idx="298">
                  <c:v>51560</c:v>
                </c:pt>
                <c:pt idx="299">
                  <c:v>51588</c:v>
                </c:pt>
                <c:pt idx="300">
                  <c:v>51620</c:v>
                </c:pt>
                <c:pt idx="301">
                  <c:v>51650</c:v>
                </c:pt>
                <c:pt idx="302">
                  <c:v>51683</c:v>
                </c:pt>
                <c:pt idx="303">
                  <c:v>51714</c:v>
                </c:pt>
                <c:pt idx="304">
                  <c:v>51746</c:v>
                </c:pt>
                <c:pt idx="305">
                  <c:v>51776</c:v>
                </c:pt>
                <c:pt idx="306">
                  <c:v>51809</c:v>
                </c:pt>
                <c:pt idx="307">
                  <c:v>51839</c:v>
                </c:pt>
                <c:pt idx="308">
                  <c:v>51872</c:v>
                </c:pt>
                <c:pt idx="309">
                  <c:v>51903</c:v>
                </c:pt>
                <c:pt idx="310">
                  <c:v>51931</c:v>
                </c:pt>
                <c:pt idx="311">
                  <c:v>51964</c:v>
                </c:pt>
                <c:pt idx="312">
                  <c:v>51994</c:v>
                </c:pt>
                <c:pt idx="313">
                  <c:v>52026</c:v>
                </c:pt>
                <c:pt idx="314">
                  <c:v>52056</c:v>
                </c:pt>
                <c:pt idx="315">
                  <c:v>52089</c:v>
                </c:pt>
                <c:pt idx="316">
                  <c:v>52120</c:v>
                </c:pt>
                <c:pt idx="317">
                  <c:v>52152</c:v>
                </c:pt>
                <c:pt idx="318">
                  <c:v>52183</c:v>
                </c:pt>
                <c:pt idx="319">
                  <c:v>52215</c:v>
                </c:pt>
                <c:pt idx="320">
                  <c:v>52246</c:v>
                </c:pt>
                <c:pt idx="321">
                  <c:v>52278</c:v>
                </c:pt>
                <c:pt idx="322">
                  <c:v>52306</c:v>
                </c:pt>
                <c:pt idx="323">
                  <c:v>52337</c:v>
                </c:pt>
                <c:pt idx="324">
                  <c:v>52369</c:v>
                </c:pt>
                <c:pt idx="325">
                  <c:v>52400</c:v>
                </c:pt>
                <c:pt idx="326">
                  <c:v>52432</c:v>
                </c:pt>
                <c:pt idx="327">
                  <c:v>52463</c:v>
                </c:pt>
                <c:pt idx="328">
                  <c:v>52495</c:v>
                </c:pt>
                <c:pt idx="329">
                  <c:v>52525</c:v>
                </c:pt>
                <c:pt idx="330">
                  <c:v>52558</c:v>
                </c:pt>
                <c:pt idx="331">
                  <c:v>52588</c:v>
                </c:pt>
                <c:pt idx="332">
                  <c:v>52621</c:v>
                </c:pt>
                <c:pt idx="333">
                  <c:v>52652</c:v>
                </c:pt>
                <c:pt idx="334">
                  <c:v>52681</c:v>
                </c:pt>
                <c:pt idx="335">
                  <c:v>52712</c:v>
                </c:pt>
                <c:pt idx="336">
                  <c:v>52742</c:v>
                </c:pt>
                <c:pt idx="337">
                  <c:v>52775</c:v>
                </c:pt>
                <c:pt idx="338">
                  <c:v>52805</c:v>
                </c:pt>
                <c:pt idx="339">
                  <c:v>52838</c:v>
                </c:pt>
                <c:pt idx="340">
                  <c:v>52869</c:v>
                </c:pt>
                <c:pt idx="341">
                  <c:v>52901</c:v>
                </c:pt>
                <c:pt idx="342">
                  <c:v>52931</c:v>
                </c:pt>
                <c:pt idx="343">
                  <c:v>52961</c:v>
                </c:pt>
                <c:pt idx="344">
                  <c:v>52992</c:v>
                </c:pt>
                <c:pt idx="345">
                  <c:v>53021</c:v>
                </c:pt>
                <c:pt idx="346">
                  <c:v>53049</c:v>
                </c:pt>
                <c:pt idx="347">
                  <c:v>53080</c:v>
                </c:pt>
                <c:pt idx="348">
                  <c:v>53111</c:v>
                </c:pt>
                <c:pt idx="349">
                  <c:v>53142</c:v>
                </c:pt>
                <c:pt idx="350">
                  <c:v>53174</c:v>
                </c:pt>
                <c:pt idx="351">
                  <c:v>53205</c:v>
                </c:pt>
                <c:pt idx="352">
                  <c:v>53237</c:v>
                </c:pt>
                <c:pt idx="353">
                  <c:v>53268</c:v>
                </c:pt>
                <c:pt idx="354">
                  <c:v>53300</c:v>
                </c:pt>
                <c:pt idx="355">
                  <c:v>53331</c:v>
                </c:pt>
                <c:pt idx="356">
                  <c:v>53363</c:v>
                </c:pt>
                <c:pt idx="357">
                  <c:v>53391</c:v>
                </c:pt>
                <c:pt idx="358">
                  <c:v>53422</c:v>
                </c:pt>
                <c:pt idx="359">
                  <c:v>53454</c:v>
                </c:pt>
                <c:pt idx="360">
                  <c:v>53485</c:v>
                </c:pt>
                <c:pt idx="361">
                  <c:v>53517</c:v>
                </c:pt>
                <c:pt idx="362">
                  <c:v>53548</c:v>
                </c:pt>
                <c:pt idx="363">
                  <c:v>53580</c:v>
                </c:pt>
                <c:pt idx="364">
                  <c:v>53610</c:v>
                </c:pt>
                <c:pt idx="365">
                  <c:v>53643</c:v>
                </c:pt>
                <c:pt idx="366">
                  <c:v>53673</c:v>
                </c:pt>
                <c:pt idx="367">
                  <c:v>53706</c:v>
                </c:pt>
                <c:pt idx="368">
                  <c:v>53737</c:v>
                </c:pt>
                <c:pt idx="369">
                  <c:v>53765</c:v>
                </c:pt>
                <c:pt idx="370">
                  <c:v>53798</c:v>
                </c:pt>
                <c:pt idx="371">
                  <c:v>53828</c:v>
                </c:pt>
                <c:pt idx="372">
                  <c:v>53860</c:v>
                </c:pt>
                <c:pt idx="373">
                  <c:v>53890</c:v>
                </c:pt>
                <c:pt idx="374">
                  <c:v>53923</c:v>
                </c:pt>
                <c:pt idx="375">
                  <c:v>53954</c:v>
                </c:pt>
                <c:pt idx="376">
                  <c:v>53986</c:v>
                </c:pt>
                <c:pt idx="377">
                  <c:v>54017</c:v>
                </c:pt>
                <c:pt idx="378">
                  <c:v>54049</c:v>
                </c:pt>
                <c:pt idx="379">
                  <c:v>54080</c:v>
                </c:pt>
                <c:pt idx="380">
                  <c:v>54112</c:v>
                </c:pt>
                <c:pt idx="381">
                  <c:v>54141</c:v>
                </c:pt>
                <c:pt idx="382">
                  <c:v>54172</c:v>
                </c:pt>
                <c:pt idx="383">
                  <c:v>54203</c:v>
                </c:pt>
                <c:pt idx="384">
                  <c:v>54234</c:v>
                </c:pt>
                <c:pt idx="385">
                  <c:v>54266</c:v>
                </c:pt>
                <c:pt idx="386">
                  <c:v>54297</c:v>
                </c:pt>
                <c:pt idx="387">
                  <c:v>54329</c:v>
                </c:pt>
                <c:pt idx="388">
                  <c:v>54359</c:v>
                </c:pt>
                <c:pt idx="389">
                  <c:v>54392</c:v>
                </c:pt>
                <c:pt idx="390">
                  <c:v>54422</c:v>
                </c:pt>
                <c:pt idx="391">
                  <c:v>54455</c:v>
                </c:pt>
                <c:pt idx="392">
                  <c:v>54483</c:v>
                </c:pt>
                <c:pt idx="393">
                  <c:v>54514</c:v>
                </c:pt>
                <c:pt idx="394">
                  <c:v>54546</c:v>
                </c:pt>
                <c:pt idx="395">
                  <c:v>54577</c:v>
                </c:pt>
                <c:pt idx="396">
                  <c:v>54609</c:v>
                </c:pt>
                <c:pt idx="397">
                  <c:v>54640</c:v>
                </c:pt>
                <c:pt idx="398">
                  <c:v>54672</c:v>
                </c:pt>
                <c:pt idx="399">
                  <c:v>54702</c:v>
                </c:pt>
                <c:pt idx="400">
                  <c:v>54735</c:v>
                </c:pt>
                <c:pt idx="401">
                  <c:v>54765</c:v>
                </c:pt>
                <c:pt idx="402">
                  <c:v>54798</c:v>
                </c:pt>
                <c:pt idx="403">
                  <c:v>54829</c:v>
                </c:pt>
                <c:pt idx="404">
                  <c:v>54857</c:v>
                </c:pt>
                <c:pt idx="405">
                  <c:v>54890</c:v>
                </c:pt>
                <c:pt idx="406">
                  <c:v>54920</c:v>
                </c:pt>
                <c:pt idx="407">
                  <c:v>54952</c:v>
                </c:pt>
                <c:pt idx="408">
                  <c:v>54982</c:v>
                </c:pt>
                <c:pt idx="409">
                  <c:v>55015</c:v>
                </c:pt>
                <c:pt idx="410">
                  <c:v>55046</c:v>
                </c:pt>
                <c:pt idx="411">
                  <c:v>55078</c:v>
                </c:pt>
                <c:pt idx="412">
                  <c:v>55109</c:v>
                </c:pt>
                <c:pt idx="413">
                  <c:v>55141</c:v>
                </c:pt>
                <c:pt idx="414">
                  <c:v>55172</c:v>
                </c:pt>
                <c:pt idx="415">
                  <c:v>55204</c:v>
                </c:pt>
                <c:pt idx="416">
                  <c:v>55232</c:v>
                </c:pt>
                <c:pt idx="417">
                  <c:v>55263</c:v>
                </c:pt>
                <c:pt idx="418">
                  <c:v>55295</c:v>
                </c:pt>
                <c:pt idx="419">
                  <c:v>55326</c:v>
                </c:pt>
                <c:pt idx="420">
                  <c:v>55358</c:v>
                </c:pt>
                <c:pt idx="421">
                  <c:v>55389</c:v>
                </c:pt>
                <c:pt idx="422">
                  <c:v>55421</c:v>
                </c:pt>
                <c:pt idx="423">
                  <c:v>55451</c:v>
                </c:pt>
                <c:pt idx="424">
                  <c:v>55484</c:v>
                </c:pt>
                <c:pt idx="425">
                  <c:v>55514</c:v>
                </c:pt>
                <c:pt idx="426">
                  <c:v>55547</c:v>
                </c:pt>
                <c:pt idx="427">
                  <c:v>55578</c:v>
                </c:pt>
                <c:pt idx="428">
                  <c:v>55607</c:v>
                </c:pt>
                <c:pt idx="429">
                  <c:v>55638</c:v>
                </c:pt>
                <c:pt idx="430">
                  <c:v>55668</c:v>
                </c:pt>
                <c:pt idx="431">
                  <c:v>55701</c:v>
                </c:pt>
                <c:pt idx="432">
                  <c:v>55732</c:v>
                </c:pt>
                <c:pt idx="433">
                  <c:v>55764</c:v>
                </c:pt>
                <c:pt idx="434">
                  <c:v>55794</c:v>
                </c:pt>
                <c:pt idx="435">
                  <c:v>55827</c:v>
                </c:pt>
                <c:pt idx="436">
                  <c:v>55857</c:v>
                </c:pt>
                <c:pt idx="437">
                  <c:v>55890</c:v>
                </c:pt>
                <c:pt idx="438">
                  <c:v>55921</c:v>
                </c:pt>
                <c:pt idx="439">
                  <c:v>55949</c:v>
                </c:pt>
                <c:pt idx="440">
                  <c:v>55982</c:v>
                </c:pt>
                <c:pt idx="441">
                  <c:v>56012</c:v>
                </c:pt>
                <c:pt idx="442">
                  <c:v>56044</c:v>
                </c:pt>
                <c:pt idx="443">
                  <c:v>56074</c:v>
                </c:pt>
                <c:pt idx="444">
                  <c:v>56107</c:v>
                </c:pt>
                <c:pt idx="445">
                  <c:v>56138</c:v>
                </c:pt>
                <c:pt idx="446">
                  <c:v>56170</c:v>
                </c:pt>
                <c:pt idx="447">
                  <c:v>56201</c:v>
                </c:pt>
                <c:pt idx="448">
                  <c:v>56233</c:v>
                </c:pt>
                <c:pt idx="449">
                  <c:v>56264</c:v>
                </c:pt>
                <c:pt idx="450">
                  <c:v>56296</c:v>
                </c:pt>
                <c:pt idx="451">
                  <c:v>56324</c:v>
                </c:pt>
                <c:pt idx="452">
                  <c:v>56355</c:v>
                </c:pt>
                <c:pt idx="453">
                  <c:v>56387</c:v>
                </c:pt>
                <c:pt idx="454">
                  <c:v>56418</c:v>
                </c:pt>
                <c:pt idx="455">
                  <c:v>56450</c:v>
                </c:pt>
                <c:pt idx="456">
                  <c:v>56481</c:v>
                </c:pt>
                <c:pt idx="457">
                  <c:v>56513</c:v>
                </c:pt>
                <c:pt idx="458">
                  <c:v>56543</c:v>
                </c:pt>
                <c:pt idx="459">
                  <c:v>56576</c:v>
                </c:pt>
                <c:pt idx="460">
                  <c:v>56606</c:v>
                </c:pt>
                <c:pt idx="461">
                  <c:v>56639</c:v>
                </c:pt>
                <c:pt idx="462">
                  <c:v>56670</c:v>
                </c:pt>
                <c:pt idx="463">
                  <c:v>56698</c:v>
                </c:pt>
                <c:pt idx="464">
                  <c:v>56730</c:v>
                </c:pt>
                <c:pt idx="465">
                  <c:v>56760</c:v>
                </c:pt>
                <c:pt idx="466">
                  <c:v>56793</c:v>
                </c:pt>
                <c:pt idx="467">
                  <c:v>56823</c:v>
                </c:pt>
                <c:pt idx="468">
                  <c:v>56856</c:v>
                </c:pt>
                <c:pt idx="469">
                  <c:v>56887</c:v>
                </c:pt>
                <c:pt idx="470">
                  <c:v>56919</c:v>
                </c:pt>
                <c:pt idx="471">
                  <c:v>56949</c:v>
                </c:pt>
                <c:pt idx="472">
                  <c:v>56982</c:v>
                </c:pt>
                <c:pt idx="473">
                  <c:v>57013</c:v>
                </c:pt>
                <c:pt idx="474">
                  <c:v>57042</c:v>
                </c:pt>
                <c:pt idx="475">
                  <c:v>57074</c:v>
                </c:pt>
                <c:pt idx="476">
                  <c:v>57104</c:v>
                </c:pt>
                <c:pt idx="477">
                  <c:v>57136</c:v>
                </c:pt>
                <c:pt idx="478">
                  <c:v>57166</c:v>
                </c:pt>
                <c:pt idx="479">
                  <c:v>57199</c:v>
                </c:pt>
                <c:pt idx="480">
                  <c:v>57230</c:v>
                </c:pt>
                <c:pt idx="481">
                  <c:v>57262</c:v>
                </c:pt>
                <c:pt idx="482">
                  <c:v>57293</c:v>
                </c:pt>
                <c:pt idx="483">
                  <c:v>57325</c:v>
                </c:pt>
                <c:pt idx="484">
                  <c:v>57356</c:v>
                </c:pt>
                <c:pt idx="485">
                  <c:v>57388</c:v>
                </c:pt>
                <c:pt idx="486">
                  <c:v>57416</c:v>
                </c:pt>
                <c:pt idx="487">
                  <c:v>57447</c:v>
                </c:pt>
                <c:pt idx="488">
                  <c:v>57479</c:v>
                </c:pt>
                <c:pt idx="489">
                  <c:v>57510</c:v>
                </c:pt>
                <c:pt idx="490">
                  <c:v>57542</c:v>
                </c:pt>
                <c:pt idx="491">
                  <c:v>57573</c:v>
                </c:pt>
                <c:pt idx="492">
                  <c:v>57605</c:v>
                </c:pt>
                <c:pt idx="493">
                  <c:v>57635</c:v>
                </c:pt>
                <c:pt idx="494">
                  <c:v>57668</c:v>
                </c:pt>
                <c:pt idx="495">
                  <c:v>57698</c:v>
                </c:pt>
                <c:pt idx="496">
                  <c:v>57731</c:v>
                </c:pt>
                <c:pt idx="497">
                  <c:v>57762</c:v>
                </c:pt>
                <c:pt idx="498">
                  <c:v>57790</c:v>
                </c:pt>
                <c:pt idx="499">
                  <c:v>57822</c:v>
                </c:pt>
                <c:pt idx="500">
                  <c:v>57852</c:v>
                </c:pt>
                <c:pt idx="501">
                  <c:v>57885</c:v>
                </c:pt>
                <c:pt idx="502">
                  <c:v>57915</c:v>
                </c:pt>
                <c:pt idx="503">
                  <c:v>57948</c:v>
                </c:pt>
                <c:pt idx="504">
                  <c:v>57979</c:v>
                </c:pt>
                <c:pt idx="505">
                  <c:v>58011</c:v>
                </c:pt>
                <c:pt idx="506">
                  <c:v>58042</c:v>
                </c:pt>
                <c:pt idx="507">
                  <c:v>58074</c:v>
                </c:pt>
                <c:pt idx="508">
                  <c:v>58105</c:v>
                </c:pt>
                <c:pt idx="509">
                  <c:v>58134</c:v>
                </c:pt>
                <c:pt idx="510">
                  <c:v>58166</c:v>
                </c:pt>
                <c:pt idx="511">
                  <c:v>58197</c:v>
                </c:pt>
                <c:pt idx="512">
                  <c:v>58228</c:v>
                </c:pt>
                <c:pt idx="513">
                  <c:v>58258</c:v>
                </c:pt>
                <c:pt idx="514">
                  <c:v>58291</c:v>
                </c:pt>
                <c:pt idx="515">
                  <c:v>58322</c:v>
                </c:pt>
                <c:pt idx="516">
                  <c:v>58354</c:v>
                </c:pt>
                <c:pt idx="517">
                  <c:v>58385</c:v>
                </c:pt>
                <c:pt idx="518">
                  <c:v>58417</c:v>
                </c:pt>
                <c:pt idx="519">
                  <c:v>58448</c:v>
                </c:pt>
                <c:pt idx="520">
                  <c:v>58480</c:v>
                </c:pt>
                <c:pt idx="521">
                  <c:v>58509</c:v>
                </c:pt>
                <c:pt idx="522">
                  <c:v>58540</c:v>
                </c:pt>
                <c:pt idx="523">
                  <c:v>58571</c:v>
                </c:pt>
                <c:pt idx="524">
                  <c:v>58602</c:v>
                </c:pt>
                <c:pt idx="525">
                  <c:v>58634</c:v>
                </c:pt>
                <c:pt idx="526">
                  <c:v>58665</c:v>
                </c:pt>
                <c:pt idx="527">
                  <c:v>58697</c:v>
                </c:pt>
                <c:pt idx="528">
                  <c:v>58727</c:v>
                </c:pt>
                <c:pt idx="529">
                  <c:v>58760</c:v>
                </c:pt>
                <c:pt idx="530">
                  <c:v>58790</c:v>
                </c:pt>
                <c:pt idx="531">
                  <c:v>58823</c:v>
                </c:pt>
                <c:pt idx="532">
                  <c:v>58854</c:v>
                </c:pt>
                <c:pt idx="533">
                  <c:v>58882</c:v>
                </c:pt>
                <c:pt idx="534">
                  <c:v>58914</c:v>
                </c:pt>
                <c:pt idx="535">
                  <c:v>58944</c:v>
                </c:pt>
                <c:pt idx="536">
                  <c:v>58977</c:v>
                </c:pt>
                <c:pt idx="537">
                  <c:v>59007</c:v>
                </c:pt>
                <c:pt idx="538">
                  <c:v>59040</c:v>
                </c:pt>
                <c:pt idx="539">
                  <c:v>59071</c:v>
                </c:pt>
                <c:pt idx="540">
                  <c:v>59103</c:v>
                </c:pt>
                <c:pt idx="541">
                  <c:v>59134</c:v>
                </c:pt>
                <c:pt idx="542">
                  <c:v>59167</c:v>
                </c:pt>
                <c:pt idx="543">
                  <c:v>59198</c:v>
                </c:pt>
                <c:pt idx="544">
                  <c:v>59229</c:v>
                </c:pt>
                <c:pt idx="545">
                  <c:v>59258</c:v>
                </c:pt>
                <c:pt idx="546">
                  <c:v>59289</c:v>
                </c:pt>
                <c:pt idx="547">
                  <c:v>59320</c:v>
                </c:pt>
                <c:pt idx="548">
                  <c:v>59351</c:v>
                </c:pt>
                <c:pt idx="549">
                  <c:v>59383</c:v>
                </c:pt>
                <c:pt idx="550">
                  <c:v>59414</c:v>
                </c:pt>
                <c:pt idx="551">
                  <c:v>59446</c:v>
                </c:pt>
                <c:pt idx="552">
                  <c:v>59477</c:v>
                </c:pt>
                <c:pt idx="553">
                  <c:v>59509</c:v>
                </c:pt>
                <c:pt idx="554">
                  <c:v>59540</c:v>
                </c:pt>
                <c:pt idx="555">
                  <c:v>59572</c:v>
                </c:pt>
                <c:pt idx="556">
                  <c:v>59600</c:v>
                </c:pt>
                <c:pt idx="557">
                  <c:v>59631</c:v>
                </c:pt>
                <c:pt idx="558">
                  <c:v>59663</c:v>
                </c:pt>
                <c:pt idx="559">
                  <c:v>59694</c:v>
                </c:pt>
                <c:pt idx="560">
                  <c:v>59726</c:v>
                </c:pt>
                <c:pt idx="561">
                  <c:v>59757</c:v>
                </c:pt>
                <c:pt idx="562">
                  <c:v>59789</c:v>
                </c:pt>
                <c:pt idx="563">
                  <c:v>59819</c:v>
                </c:pt>
                <c:pt idx="564">
                  <c:v>59852</c:v>
                </c:pt>
                <c:pt idx="565">
                  <c:v>59882</c:v>
                </c:pt>
                <c:pt idx="566">
                  <c:v>59915</c:v>
                </c:pt>
                <c:pt idx="567">
                  <c:v>59946</c:v>
                </c:pt>
                <c:pt idx="568">
                  <c:v>59975</c:v>
                </c:pt>
                <c:pt idx="569">
                  <c:v>60006</c:v>
                </c:pt>
                <c:pt idx="570">
                  <c:v>60036</c:v>
                </c:pt>
                <c:pt idx="571">
                  <c:v>60069</c:v>
                </c:pt>
                <c:pt idx="572">
                  <c:v>60099</c:v>
                </c:pt>
                <c:pt idx="573">
                  <c:v>60132</c:v>
                </c:pt>
                <c:pt idx="574">
                  <c:v>60163</c:v>
                </c:pt>
                <c:pt idx="575">
                  <c:v>60195</c:v>
                </c:pt>
                <c:pt idx="576">
                  <c:v>60226</c:v>
                </c:pt>
                <c:pt idx="577">
                  <c:v>60258</c:v>
                </c:pt>
                <c:pt idx="578">
                  <c:v>60289</c:v>
                </c:pt>
                <c:pt idx="579">
                  <c:v>60321</c:v>
                </c:pt>
                <c:pt idx="580">
                  <c:v>60349</c:v>
                </c:pt>
                <c:pt idx="581">
                  <c:v>60380</c:v>
                </c:pt>
                <c:pt idx="582">
                  <c:v>60412</c:v>
                </c:pt>
                <c:pt idx="583">
                  <c:v>60443</c:v>
                </c:pt>
                <c:pt idx="584">
                  <c:v>60475</c:v>
                </c:pt>
                <c:pt idx="585">
                  <c:v>60506</c:v>
                </c:pt>
                <c:pt idx="586">
                  <c:v>60538</c:v>
                </c:pt>
                <c:pt idx="587">
                  <c:v>60568</c:v>
                </c:pt>
                <c:pt idx="588">
                  <c:v>60601</c:v>
                </c:pt>
                <c:pt idx="589">
                  <c:v>60631</c:v>
                </c:pt>
                <c:pt idx="590">
                  <c:v>60664</c:v>
                </c:pt>
                <c:pt idx="591">
                  <c:v>60692</c:v>
                </c:pt>
                <c:pt idx="592">
                  <c:v>60723</c:v>
                </c:pt>
                <c:pt idx="593">
                  <c:v>60755</c:v>
                </c:pt>
                <c:pt idx="594">
                  <c:v>60786</c:v>
                </c:pt>
                <c:pt idx="595">
                  <c:v>60818</c:v>
                </c:pt>
                <c:pt idx="596">
                  <c:v>60849</c:v>
                </c:pt>
                <c:pt idx="597">
                  <c:v>60881</c:v>
                </c:pt>
                <c:pt idx="598">
                  <c:v>60911</c:v>
                </c:pt>
                <c:pt idx="599">
                  <c:v>60944</c:v>
                </c:pt>
                <c:pt idx="600">
                  <c:v>60974</c:v>
                </c:pt>
                <c:pt idx="601">
                  <c:v>61007</c:v>
                </c:pt>
                <c:pt idx="602">
                  <c:v>61038</c:v>
                </c:pt>
                <c:pt idx="603">
                  <c:v>61066</c:v>
                </c:pt>
                <c:pt idx="604">
                  <c:v>61098</c:v>
                </c:pt>
                <c:pt idx="605">
                  <c:v>61128</c:v>
                </c:pt>
                <c:pt idx="606">
                  <c:v>61161</c:v>
                </c:pt>
                <c:pt idx="607">
                  <c:v>61191</c:v>
                </c:pt>
                <c:pt idx="608">
                  <c:v>61224</c:v>
                </c:pt>
                <c:pt idx="609">
                  <c:v>61255</c:v>
                </c:pt>
                <c:pt idx="610">
                  <c:v>61287</c:v>
                </c:pt>
                <c:pt idx="611">
                  <c:v>61318</c:v>
                </c:pt>
                <c:pt idx="612">
                  <c:v>61350</c:v>
                </c:pt>
                <c:pt idx="613">
                  <c:v>61381</c:v>
                </c:pt>
                <c:pt idx="614">
                  <c:v>61413</c:v>
                </c:pt>
                <c:pt idx="615">
                  <c:v>61442</c:v>
                </c:pt>
                <c:pt idx="616">
                  <c:v>61477</c:v>
                </c:pt>
                <c:pt idx="617">
                  <c:v>61507</c:v>
                </c:pt>
                <c:pt idx="618">
                  <c:v>61539</c:v>
                </c:pt>
                <c:pt idx="619">
                  <c:v>61569</c:v>
                </c:pt>
                <c:pt idx="620">
                  <c:v>61602</c:v>
                </c:pt>
                <c:pt idx="621">
                  <c:v>61633</c:v>
                </c:pt>
                <c:pt idx="622">
                  <c:v>61665</c:v>
                </c:pt>
                <c:pt idx="623">
                  <c:v>61696</c:v>
                </c:pt>
                <c:pt idx="624">
                  <c:v>61728</c:v>
                </c:pt>
                <c:pt idx="625">
                  <c:v>61759</c:v>
                </c:pt>
                <c:pt idx="626">
                  <c:v>61787</c:v>
                </c:pt>
                <c:pt idx="627">
                  <c:v>61815</c:v>
                </c:pt>
                <c:pt idx="628">
                  <c:v>61847</c:v>
                </c:pt>
                <c:pt idx="629">
                  <c:v>61877</c:v>
                </c:pt>
                <c:pt idx="630">
                  <c:v>61910</c:v>
                </c:pt>
                <c:pt idx="631">
                  <c:v>61941</c:v>
                </c:pt>
                <c:pt idx="632">
                  <c:v>61973</c:v>
                </c:pt>
                <c:pt idx="633">
                  <c:v>62003</c:v>
                </c:pt>
                <c:pt idx="634">
                  <c:v>62036</c:v>
                </c:pt>
                <c:pt idx="635">
                  <c:v>62066</c:v>
                </c:pt>
                <c:pt idx="636">
                  <c:v>62099</c:v>
                </c:pt>
                <c:pt idx="637">
                  <c:v>62130</c:v>
                </c:pt>
                <c:pt idx="638">
                  <c:v>62158</c:v>
                </c:pt>
                <c:pt idx="639">
                  <c:v>62190</c:v>
                </c:pt>
                <c:pt idx="640">
                  <c:v>62220</c:v>
                </c:pt>
                <c:pt idx="641">
                  <c:v>62253</c:v>
                </c:pt>
                <c:pt idx="642">
                  <c:v>62283</c:v>
                </c:pt>
                <c:pt idx="643">
                  <c:v>62316</c:v>
                </c:pt>
                <c:pt idx="644">
                  <c:v>62347</c:v>
                </c:pt>
                <c:pt idx="645">
                  <c:v>62379</c:v>
                </c:pt>
                <c:pt idx="646">
                  <c:v>62410</c:v>
                </c:pt>
                <c:pt idx="647">
                  <c:v>62442</c:v>
                </c:pt>
                <c:pt idx="648">
                  <c:v>62473</c:v>
                </c:pt>
                <c:pt idx="649">
                  <c:v>62505</c:v>
                </c:pt>
                <c:pt idx="650">
                  <c:v>62533</c:v>
                </c:pt>
                <c:pt idx="651">
                  <c:v>62564</c:v>
                </c:pt>
                <c:pt idx="652">
                  <c:v>62596</c:v>
                </c:pt>
                <c:pt idx="653">
                  <c:v>62627</c:v>
                </c:pt>
                <c:pt idx="654">
                  <c:v>62659</c:v>
                </c:pt>
                <c:pt idx="655">
                  <c:v>62690</c:v>
                </c:pt>
                <c:pt idx="656">
                  <c:v>62722</c:v>
                </c:pt>
                <c:pt idx="657">
                  <c:v>62752</c:v>
                </c:pt>
                <c:pt idx="658">
                  <c:v>62785</c:v>
                </c:pt>
                <c:pt idx="659">
                  <c:v>62815</c:v>
                </c:pt>
                <c:pt idx="660">
                  <c:v>62848</c:v>
                </c:pt>
                <c:pt idx="661">
                  <c:v>62879</c:v>
                </c:pt>
                <c:pt idx="662">
                  <c:v>62908</c:v>
                </c:pt>
                <c:pt idx="663">
                  <c:v>62939</c:v>
                </c:pt>
                <c:pt idx="664">
                  <c:v>62969</c:v>
                </c:pt>
                <c:pt idx="665">
                  <c:v>63002</c:v>
                </c:pt>
                <c:pt idx="666">
                  <c:v>63032</c:v>
                </c:pt>
                <c:pt idx="667">
                  <c:v>63065</c:v>
                </c:pt>
                <c:pt idx="668">
                  <c:v>63096</c:v>
                </c:pt>
                <c:pt idx="669">
                  <c:v>63128</c:v>
                </c:pt>
                <c:pt idx="670">
                  <c:v>63158</c:v>
                </c:pt>
                <c:pt idx="671">
                  <c:v>63188</c:v>
                </c:pt>
                <c:pt idx="672">
                  <c:v>63219</c:v>
                </c:pt>
                <c:pt idx="673">
                  <c:v>63248</c:v>
                </c:pt>
                <c:pt idx="674">
                  <c:v>63276</c:v>
                </c:pt>
                <c:pt idx="675">
                  <c:v>63307</c:v>
                </c:pt>
                <c:pt idx="676">
                  <c:v>63338</c:v>
                </c:pt>
                <c:pt idx="677">
                  <c:v>63369</c:v>
                </c:pt>
                <c:pt idx="678">
                  <c:v>63401</c:v>
                </c:pt>
                <c:pt idx="679">
                  <c:v>63432</c:v>
                </c:pt>
                <c:pt idx="680">
                  <c:v>63464</c:v>
                </c:pt>
                <c:pt idx="681">
                  <c:v>63495</c:v>
                </c:pt>
                <c:pt idx="682">
                  <c:v>63527</c:v>
                </c:pt>
                <c:pt idx="683">
                  <c:v>63558</c:v>
                </c:pt>
                <c:pt idx="684">
                  <c:v>63590</c:v>
                </c:pt>
                <c:pt idx="685">
                  <c:v>63618</c:v>
                </c:pt>
                <c:pt idx="686">
                  <c:v>63649</c:v>
                </c:pt>
                <c:pt idx="687">
                  <c:v>63681</c:v>
                </c:pt>
                <c:pt idx="688">
                  <c:v>63712</c:v>
                </c:pt>
                <c:pt idx="689">
                  <c:v>63744</c:v>
                </c:pt>
                <c:pt idx="690">
                  <c:v>63775</c:v>
                </c:pt>
                <c:pt idx="691">
                  <c:v>63807</c:v>
                </c:pt>
              </c:numCache>
            </c:numRef>
          </c:cat>
          <c:val>
            <c:numRef>
              <c:f>Eur6M!$AD$3:$AD$694</c:f>
              <c:numCache>
                <c:formatCode>0.0000%</c:formatCode>
                <c:ptCount val="692"/>
                <c:pt idx="0">
                  <c:v>2.1370444794879744E-4</c:v>
                </c:pt>
                <c:pt idx="1">
                  <c:v>2.0868558896057534E-4</c:v>
                </c:pt>
                <c:pt idx="2">
                  <c:v>2.0927806031347589E-4</c:v>
                </c:pt>
                <c:pt idx="3">
                  <c:v>1.770563365767795E-4</c:v>
                </c:pt>
                <c:pt idx="4">
                  <c:v>1.860142631122712E-4</c:v>
                </c:pt>
                <c:pt idx="5">
                  <c:v>1.8903303028969931E-4</c:v>
                </c:pt>
                <c:pt idx="6">
                  <c:v>1.912578838498897E-4</c:v>
                </c:pt>
                <c:pt idx="7">
                  <c:v>2.0528019232077618E-4</c:v>
                </c:pt>
                <c:pt idx="8">
                  <c:v>2.3191155614423717E-4</c:v>
                </c:pt>
                <c:pt idx="9">
                  <c:v>2.7714930118709048E-4</c:v>
                </c:pt>
                <c:pt idx="10">
                  <c:v>3.2906162917077593E-4</c:v>
                </c:pt>
                <c:pt idx="11">
                  <c:v>3.8922658282414317E-4</c:v>
                </c:pt>
                <c:pt idx="12">
                  <c:v>4.7100048969939991E-4</c:v>
                </c:pt>
                <c:pt idx="13">
                  <c:v>5.5299093871809095E-4</c:v>
                </c:pt>
                <c:pt idx="14">
                  <c:v>6.4660940040559098E-4</c:v>
                </c:pt>
                <c:pt idx="15">
                  <c:v>7.3400627510718664E-4</c:v>
                </c:pt>
                <c:pt idx="16">
                  <c:v>8.4363999129226245E-4</c:v>
                </c:pt>
                <c:pt idx="17">
                  <c:v>9.4645141646746962E-4</c:v>
                </c:pt>
                <c:pt idx="18">
                  <c:v>1.0642709707185968E-3</c:v>
                </c:pt>
                <c:pt idx="19">
                  <c:v>1.2060855698150712E-3</c:v>
                </c:pt>
                <c:pt idx="20">
                  <c:v>1.3528315802249372E-3</c:v>
                </c:pt>
                <c:pt idx="21">
                  <c:v>1.5230821483042836E-3</c:v>
                </c:pt>
                <c:pt idx="22">
                  <c:v>1.7026434166150255E-3</c:v>
                </c:pt>
                <c:pt idx="23">
                  <c:v>1.8793526355257281E-3</c:v>
                </c:pt>
                <c:pt idx="24">
                  <c:v>2.0638550246168583E-3</c:v>
                </c:pt>
                <c:pt idx="25">
                  <c:v>2.2738822913968273E-3</c:v>
                </c:pt>
                <c:pt idx="26">
                  <c:v>2.4707360778679949E-3</c:v>
                </c:pt>
                <c:pt idx="27">
                  <c:v>2.6932317942736997E-3</c:v>
                </c:pt>
                <c:pt idx="28">
                  <c:v>2.9038336405137772E-3</c:v>
                </c:pt>
                <c:pt idx="29">
                  <c:v>3.1192649611301265E-3</c:v>
                </c:pt>
                <c:pt idx="30">
                  <c:v>3.3379446658565919E-3</c:v>
                </c:pt>
                <c:pt idx="31">
                  <c:v>3.5602747138126045E-3</c:v>
                </c:pt>
                <c:pt idx="32">
                  <c:v>3.8076587879146188E-3</c:v>
                </c:pt>
                <c:pt idx="33">
                  <c:v>4.0276060027326071E-3</c:v>
                </c:pt>
                <c:pt idx="34">
                  <c:v>4.2754976254645166E-3</c:v>
                </c:pt>
                <c:pt idx="35">
                  <c:v>4.4980142007782567E-3</c:v>
                </c:pt>
                <c:pt idx="36">
                  <c:v>4.7437829827149964E-3</c:v>
                </c:pt>
                <c:pt idx="37">
                  <c:v>4.9742437572473479E-3</c:v>
                </c:pt>
                <c:pt idx="38">
                  <c:v>5.2077924281656515E-3</c:v>
                </c:pt>
                <c:pt idx="39">
                  <c:v>5.4476386425909859E-3</c:v>
                </c:pt>
                <c:pt idx="40">
                  <c:v>5.6633261457877315E-3</c:v>
                </c:pt>
                <c:pt idx="41">
                  <c:v>5.8806111454002786E-3</c:v>
                </c:pt>
                <c:pt idx="42">
                  <c:v>6.1027228948403065E-3</c:v>
                </c:pt>
                <c:pt idx="43">
                  <c:v>6.323205116668203E-3</c:v>
                </c:pt>
                <c:pt idx="44">
                  <c:v>6.5652622648247391E-3</c:v>
                </c:pt>
                <c:pt idx="45">
                  <c:v>6.7946210163297603E-3</c:v>
                </c:pt>
                <c:pt idx="46">
                  <c:v>7.0155760648420639E-3</c:v>
                </c:pt>
                <c:pt idx="47">
                  <c:v>7.2461394000688899E-3</c:v>
                </c:pt>
                <c:pt idx="48">
                  <c:v>7.4991352144978332E-3</c:v>
                </c:pt>
                <c:pt idx="49">
                  <c:v>7.7448403984522341E-3</c:v>
                </c:pt>
                <c:pt idx="50">
                  <c:v>8.0150263580296491E-3</c:v>
                </c:pt>
                <c:pt idx="51">
                  <c:v>8.2818008491441393E-3</c:v>
                </c:pt>
                <c:pt idx="52">
                  <c:v>8.5538279161375304E-3</c:v>
                </c:pt>
                <c:pt idx="53">
                  <c:v>8.8290319328446359E-3</c:v>
                </c:pt>
                <c:pt idx="54">
                  <c:v>9.1183690662798942E-3</c:v>
                </c:pt>
                <c:pt idx="55">
                  <c:v>9.4338135808480859E-3</c:v>
                </c:pt>
                <c:pt idx="56">
                  <c:v>9.7350381251974354E-3</c:v>
                </c:pt>
                <c:pt idx="57">
                  <c:v>1.0063063699867324E-2</c:v>
                </c:pt>
                <c:pt idx="58">
                  <c:v>1.0355530021500957E-2</c:v>
                </c:pt>
                <c:pt idx="59">
                  <c:v>1.0674406762983996E-2</c:v>
                </c:pt>
                <c:pt idx="60">
                  <c:v>1.096779932813236E-2</c:v>
                </c:pt>
                <c:pt idx="61">
                  <c:v>1.1273612489934005E-2</c:v>
                </c:pt>
                <c:pt idx="62">
                  <c:v>1.1553328016109581E-2</c:v>
                </c:pt>
                <c:pt idx="63">
                  <c:v>1.1843195054309214E-2</c:v>
                </c:pt>
                <c:pt idx="64">
                  <c:v>1.2094081036532154E-2</c:v>
                </c:pt>
                <c:pt idx="65">
                  <c:v>1.2349216618771251E-2</c:v>
                </c:pt>
                <c:pt idx="66">
                  <c:v>1.2611556231935734E-2</c:v>
                </c:pt>
                <c:pt idx="67">
                  <c:v>1.2849367588080873E-2</c:v>
                </c:pt>
                <c:pt idx="68">
                  <c:v>1.3095278751676208E-2</c:v>
                </c:pt>
                <c:pt idx="69">
                  <c:v>1.3331031749874996E-2</c:v>
                </c:pt>
                <c:pt idx="70">
                  <c:v>1.3546096915156371E-2</c:v>
                </c:pt>
                <c:pt idx="71">
                  <c:v>1.3758292154820632E-2</c:v>
                </c:pt>
                <c:pt idx="72">
                  <c:v>1.3988116064822019E-2</c:v>
                </c:pt>
                <c:pt idx="73">
                  <c:v>1.4193655761236131E-2</c:v>
                </c:pt>
                <c:pt idx="74">
                  <c:v>1.4415849656851937E-2</c:v>
                </c:pt>
                <c:pt idx="75">
                  <c:v>1.461718943733235E-2</c:v>
                </c:pt>
                <c:pt idx="76">
                  <c:v>1.4816166077375941E-2</c:v>
                </c:pt>
                <c:pt idx="77">
                  <c:v>1.5009333328325707E-2</c:v>
                </c:pt>
                <c:pt idx="78">
                  <c:v>1.5199679324355795E-2</c:v>
                </c:pt>
                <c:pt idx="79">
                  <c:v>1.5398085785861968E-2</c:v>
                </c:pt>
                <c:pt idx="80">
                  <c:v>1.5581457444718019E-2</c:v>
                </c:pt>
                <c:pt idx="81">
                  <c:v>1.5773017693970281E-2</c:v>
                </c:pt>
                <c:pt idx="82">
                  <c:v>1.5946835124266517E-2</c:v>
                </c:pt>
                <c:pt idx="83">
                  <c:v>1.6124076785668059E-2</c:v>
                </c:pt>
                <c:pt idx="84">
                  <c:v>1.6303415137755944E-2</c:v>
                </c:pt>
                <c:pt idx="85">
                  <c:v>1.6471006194514332E-2</c:v>
                </c:pt>
                <c:pt idx="86">
                  <c:v>1.6641803866366611E-2</c:v>
                </c:pt>
                <c:pt idx="87">
                  <c:v>1.6805454022550695E-2</c:v>
                </c:pt>
                <c:pt idx="88">
                  <c:v>1.695544163743657E-2</c:v>
                </c:pt>
                <c:pt idx="89">
                  <c:v>1.7124967529845606E-2</c:v>
                </c:pt>
                <c:pt idx="90">
                  <c:v>1.7279469157192803E-2</c:v>
                </c:pt>
                <c:pt idx="91">
                  <c:v>1.7433260398097762E-2</c:v>
                </c:pt>
                <c:pt idx="92">
                  <c:v>1.7593019639082632E-2</c:v>
                </c:pt>
                <c:pt idx="93">
                  <c:v>1.7734339238953015E-2</c:v>
                </c:pt>
                <c:pt idx="94">
                  <c:v>1.7882068465320148E-2</c:v>
                </c:pt>
                <c:pt idx="95">
                  <c:v>1.801326772956445E-2</c:v>
                </c:pt>
                <c:pt idx="96">
                  <c:v>1.8146197748273401E-2</c:v>
                </c:pt>
                <c:pt idx="97">
                  <c:v>1.8262986684907112E-2</c:v>
                </c:pt>
                <c:pt idx="98">
                  <c:v>1.8378065741677153E-2</c:v>
                </c:pt>
                <c:pt idx="99">
                  <c:v>1.8479192221806915E-2</c:v>
                </c:pt>
                <c:pt idx="100">
                  <c:v>1.8577032988278806E-2</c:v>
                </c:pt>
                <c:pt idx="101">
                  <c:v>1.8663583424241161E-2</c:v>
                </c:pt>
                <c:pt idx="102">
                  <c:v>1.8744228315946888E-2</c:v>
                </c:pt>
                <c:pt idx="103">
                  <c:v>1.8826571771147965E-2</c:v>
                </c:pt>
                <c:pt idx="104">
                  <c:v>1.8905938767087176E-2</c:v>
                </c:pt>
                <c:pt idx="105">
                  <c:v>1.8977178044817373E-2</c:v>
                </c:pt>
                <c:pt idx="106">
                  <c:v>1.9052329198352719E-2</c:v>
                </c:pt>
                <c:pt idx="107">
                  <c:v>1.9138835476123679E-2</c:v>
                </c:pt>
                <c:pt idx="108">
                  <c:v>1.9221336470315552E-2</c:v>
                </c:pt>
                <c:pt idx="109">
                  <c:v>1.931659868843906E-2</c:v>
                </c:pt>
                <c:pt idx="110">
                  <c:v>1.9408493471403221E-2</c:v>
                </c:pt>
                <c:pt idx="111">
                  <c:v>1.9508498431775188E-2</c:v>
                </c:pt>
                <c:pt idx="112">
                  <c:v>1.9608393450658859E-2</c:v>
                </c:pt>
                <c:pt idx="113">
                  <c:v>1.9714774497437682E-2</c:v>
                </c:pt>
                <c:pt idx="114">
                  <c:v>1.9829383921665666E-2</c:v>
                </c:pt>
                <c:pt idx="115">
                  <c:v>1.9938313368666402E-2</c:v>
                </c:pt>
                <c:pt idx="116">
                  <c:v>2.0053540936895153E-2</c:v>
                </c:pt>
                <c:pt idx="117">
                  <c:v>2.0151343749729014E-2</c:v>
                </c:pt>
                <c:pt idx="118">
                  <c:v>2.0254498848026221E-2</c:v>
                </c:pt>
                <c:pt idx="119">
                  <c:v>2.0343014186984261E-2</c:v>
                </c:pt>
                <c:pt idx="120">
                  <c:v>2.0430123349602109E-2</c:v>
                </c:pt>
                <c:pt idx="121">
                  <c:v>2.050315777860726E-2</c:v>
                </c:pt>
                <c:pt idx="122">
                  <c:v>2.057336761896247E-2</c:v>
                </c:pt>
                <c:pt idx="123">
                  <c:v>2.0628895885388653E-2</c:v>
                </c:pt>
                <c:pt idx="124">
                  <c:v>2.0678035152519897E-2</c:v>
                </c:pt>
                <c:pt idx="125">
                  <c:v>2.0723503919838304E-2</c:v>
                </c:pt>
                <c:pt idx="126">
                  <c:v>2.0762667259380696E-2</c:v>
                </c:pt>
                <c:pt idx="127">
                  <c:v>2.0794339775161891E-2</c:v>
                </c:pt>
                <c:pt idx="128">
                  <c:v>2.0823542892804206E-2</c:v>
                </c:pt>
                <c:pt idx="129">
                  <c:v>2.0854040169271466E-2</c:v>
                </c:pt>
                <c:pt idx="130">
                  <c:v>2.0882360738283558E-2</c:v>
                </c:pt>
                <c:pt idx="131">
                  <c:v>2.0916270534553399E-2</c:v>
                </c:pt>
                <c:pt idx="132">
                  <c:v>2.0948619288401756E-2</c:v>
                </c:pt>
                <c:pt idx="133">
                  <c:v>2.0986009756746991E-2</c:v>
                </c:pt>
                <c:pt idx="134">
                  <c:v>2.1021824410884446E-2</c:v>
                </c:pt>
                <c:pt idx="135">
                  <c:v>2.1059303956230999E-2</c:v>
                </c:pt>
                <c:pt idx="136">
                  <c:v>2.1102618285655326E-2</c:v>
                </c:pt>
                <c:pt idx="137">
                  <c:v>2.1143448592486007E-2</c:v>
                </c:pt>
                <c:pt idx="138">
                  <c:v>2.1189066162944119E-2</c:v>
                </c:pt>
                <c:pt idx="139">
                  <c:v>2.1234623996142937E-2</c:v>
                </c:pt>
                <c:pt idx="140">
                  <c:v>2.1273138879400428E-2</c:v>
                </c:pt>
                <c:pt idx="141">
                  <c:v>2.131401630643897E-2</c:v>
                </c:pt>
                <c:pt idx="142">
                  <c:v>2.1354227059766809E-2</c:v>
                </c:pt>
                <c:pt idx="143">
                  <c:v>2.1391036591291823E-2</c:v>
                </c:pt>
                <c:pt idx="144">
                  <c:v>2.1426789758017317E-2</c:v>
                </c:pt>
                <c:pt idx="145">
                  <c:v>2.1459313062929829E-2</c:v>
                </c:pt>
                <c:pt idx="146">
                  <c:v>2.149107011659105E-2</c:v>
                </c:pt>
                <c:pt idx="147">
                  <c:v>2.1517312787730621E-2</c:v>
                </c:pt>
                <c:pt idx="148">
                  <c:v>2.1543793514677351E-2</c:v>
                </c:pt>
                <c:pt idx="149">
                  <c:v>2.1568484164330274E-2</c:v>
                </c:pt>
                <c:pt idx="150">
                  <c:v>2.1590699471022049E-2</c:v>
                </c:pt>
                <c:pt idx="151">
                  <c:v>2.1611736041761771E-2</c:v>
                </c:pt>
                <c:pt idx="152">
                  <c:v>2.1626636109809912E-2</c:v>
                </c:pt>
                <c:pt idx="153">
                  <c:v>2.164342322357651E-2</c:v>
                </c:pt>
                <c:pt idx="154">
                  <c:v>2.1655818730520134E-2</c:v>
                </c:pt>
                <c:pt idx="155">
                  <c:v>2.1667978057310296E-2</c:v>
                </c:pt>
                <c:pt idx="156">
                  <c:v>2.1676012618813398E-2</c:v>
                </c:pt>
                <c:pt idx="157">
                  <c:v>2.1683510371910068E-2</c:v>
                </c:pt>
                <c:pt idx="158">
                  <c:v>2.1688841579571152E-2</c:v>
                </c:pt>
                <c:pt idx="159">
                  <c:v>2.1690452809608719E-2</c:v>
                </c:pt>
                <c:pt idx="160">
                  <c:v>2.1691081408609481E-2</c:v>
                </c:pt>
                <c:pt idx="161">
                  <c:v>2.1688255102086742E-2</c:v>
                </c:pt>
                <c:pt idx="162">
                  <c:v>2.1684137468901458E-2</c:v>
                </c:pt>
                <c:pt idx="163">
                  <c:v>2.1678300658574696E-2</c:v>
                </c:pt>
                <c:pt idx="164">
                  <c:v>2.1667045833437253E-2</c:v>
                </c:pt>
                <c:pt idx="165">
                  <c:v>2.1656136611429747E-2</c:v>
                </c:pt>
                <c:pt idx="166">
                  <c:v>2.1641688694250625E-2</c:v>
                </c:pt>
                <c:pt idx="167">
                  <c:v>2.162577222836776E-2</c:v>
                </c:pt>
                <c:pt idx="168">
                  <c:v>2.1606951751939895E-2</c:v>
                </c:pt>
                <c:pt idx="169">
                  <c:v>2.1586653547602083E-2</c:v>
                </c:pt>
                <c:pt idx="170">
                  <c:v>2.1566744165647987E-2</c:v>
                </c:pt>
                <c:pt idx="171">
                  <c:v>2.1540286966234275E-2</c:v>
                </c:pt>
                <c:pt idx="172">
                  <c:v>2.1514191072672724E-2</c:v>
                </c:pt>
                <c:pt idx="173">
                  <c:v>2.1483316359815381E-2</c:v>
                </c:pt>
                <c:pt idx="174">
                  <c:v>2.1452487089901971E-2</c:v>
                </c:pt>
                <c:pt idx="175">
                  <c:v>2.1418622705711227E-2</c:v>
                </c:pt>
                <c:pt idx="176">
                  <c:v>2.1385990585685754E-2</c:v>
                </c:pt>
                <c:pt idx="177">
                  <c:v>2.1348875943081668E-2</c:v>
                </c:pt>
                <c:pt idx="178">
                  <c:v>2.1314075153819913E-2</c:v>
                </c:pt>
                <c:pt idx="179">
                  <c:v>2.1274648678384283E-2</c:v>
                </c:pt>
                <c:pt idx="180">
                  <c:v>2.1236552451354529E-2</c:v>
                </c:pt>
                <c:pt idx="181">
                  <c:v>2.1201106939968146E-2</c:v>
                </c:pt>
                <c:pt idx="182">
                  <c:v>2.1159838159466527E-2</c:v>
                </c:pt>
                <c:pt idx="183">
                  <c:v>2.1120034812839694E-2</c:v>
                </c:pt>
                <c:pt idx="184">
                  <c:v>2.1075347798353378E-2</c:v>
                </c:pt>
                <c:pt idx="185">
                  <c:v>2.1033624549572798E-2</c:v>
                </c:pt>
                <c:pt idx="186">
                  <c:v>2.0986818841165877E-2</c:v>
                </c:pt>
                <c:pt idx="187">
                  <c:v>2.0942186356321106E-2</c:v>
                </c:pt>
                <c:pt idx="188">
                  <c:v>2.0894771051642398E-2</c:v>
                </c:pt>
                <c:pt idx="189">
                  <c:v>2.0848255324246463E-2</c:v>
                </c:pt>
                <c:pt idx="190">
                  <c:v>2.0798992848659732E-2</c:v>
                </c:pt>
                <c:pt idx="191">
                  <c:v>2.0750790410264716E-2</c:v>
                </c:pt>
                <c:pt idx="192">
                  <c:v>2.0699980284098456E-2</c:v>
                </c:pt>
                <c:pt idx="193">
                  <c:v>2.0652727448190081E-2</c:v>
                </c:pt>
                <c:pt idx="194">
                  <c:v>2.0601680553176981E-2</c:v>
                </c:pt>
                <c:pt idx="195">
                  <c:v>2.055037091392518E-2</c:v>
                </c:pt>
                <c:pt idx="196">
                  <c:v>2.0498344979908736E-2</c:v>
                </c:pt>
                <c:pt idx="197">
                  <c:v>2.0443310427644548E-2</c:v>
                </c:pt>
                <c:pt idx="198">
                  <c:v>2.038892921727975E-2</c:v>
                </c:pt>
                <c:pt idx="199">
                  <c:v>2.0333969568268967E-2</c:v>
                </c:pt>
                <c:pt idx="200">
                  <c:v>2.0280638082719453E-2</c:v>
                </c:pt>
                <c:pt idx="201">
                  <c:v>2.0221266683645885E-2</c:v>
                </c:pt>
                <c:pt idx="202">
                  <c:v>2.0166668103196159E-2</c:v>
                </c:pt>
                <c:pt idx="203">
                  <c:v>2.0105942980371036E-2</c:v>
                </c:pt>
                <c:pt idx="204">
                  <c:v>2.004866838212687E-2</c:v>
                </c:pt>
                <c:pt idx="205">
                  <c:v>1.9994104427677566E-2</c:v>
                </c:pt>
                <c:pt idx="206">
                  <c:v>1.9934636570566856E-2</c:v>
                </c:pt>
                <c:pt idx="207">
                  <c:v>1.9876813647057196E-2</c:v>
                </c:pt>
                <c:pt idx="208">
                  <c:v>1.9813526993395992E-2</c:v>
                </c:pt>
                <c:pt idx="209">
                  <c:v>1.9754665564649328E-2</c:v>
                </c:pt>
                <c:pt idx="210">
                  <c:v>1.9690324309358718E-2</c:v>
                </c:pt>
                <c:pt idx="211">
                  <c:v>1.9629912424947042E-2</c:v>
                </c:pt>
                <c:pt idx="212">
                  <c:v>1.9567089327038861E-2</c:v>
                </c:pt>
                <c:pt idx="213">
                  <c:v>1.9505438533348442E-2</c:v>
                </c:pt>
                <c:pt idx="214">
                  <c:v>1.9444829295657773E-2</c:v>
                </c:pt>
                <c:pt idx="215">
                  <c:v>1.9381808400285638E-2</c:v>
                </c:pt>
                <c:pt idx="216">
                  <c:v>1.9321480647780099E-2</c:v>
                </c:pt>
                <c:pt idx="217">
                  <c:v>1.9263908877962112E-2</c:v>
                </c:pt>
                <c:pt idx="218">
                  <c:v>1.9198777804767527E-2</c:v>
                </c:pt>
                <c:pt idx="219">
                  <c:v>1.9135443849477154E-2</c:v>
                </c:pt>
                <c:pt idx="220">
                  <c:v>1.907128516936038E-2</c:v>
                </c:pt>
                <c:pt idx="221">
                  <c:v>1.9003639577802843E-2</c:v>
                </c:pt>
                <c:pt idx="222">
                  <c:v>1.8940047613847388E-2</c:v>
                </c:pt>
                <c:pt idx="223">
                  <c:v>1.8871848938663872E-2</c:v>
                </c:pt>
                <c:pt idx="224">
                  <c:v>1.8806661987869153E-2</c:v>
                </c:pt>
                <c:pt idx="225">
                  <c:v>1.873797258894001E-2</c:v>
                </c:pt>
                <c:pt idx="226">
                  <c:v>1.867237435483712E-2</c:v>
                </c:pt>
                <c:pt idx="227">
                  <c:v>1.8603272821380253E-2</c:v>
                </c:pt>
                <c:pt idx="228">
                  <c:v>1.8541980687711752E-2</c:v>
                </c:pt>
                <c:pt idx="229">
                  <c:v>1.8475908148877396E-2</c:v>
                </c:pt>
                <c:pt idx="230">
                  <c:v>1.8406349642260449E-2</c:v>
                </c:pt>
                <c:pt idx="231">
                  <c:v>1.8340100653211126E-2</c:v>
                </c:pt>
                <c:pt idx="232">
                  <c:v>1.8270464203303756E-2</c:v>
                </c:pt>
                <c:pt idx="233">
                  <c:v>1.8202422789964107E-2</c:v>
                </c:pt>
                <c:pt idx="234">
                  <c:v>1.8136043770764085E-2</c:v>
                </c:pt>
                <c:pt idx="235">
                  <c:v>1.8071058517028941E-2</c:v>
                </c:pt>
                <c:pt idx="236">
                  <c:v>1.8001109936284634E-2</c:v>
                </c:pt>
                <c:pt idx="237">
                  <c:v>1.7936592391362232E-2</c:v>
                </c:pt>
                <c:pt idx="238">
                  <c:v>1.7867204772070638E-2</c:v>
                </c:pt>
                <c:pt idx="239">
                  <c:v>1.780174983019393E-2</c:v>
                </c:pt>
                <c:pt idx="240">
                  <c:v>1.7738982502148608E-2</c:v>
                </c:pt>
                <c:pt idx="241">
                  <c:v>1.7673291959336104E-2</c:v>
                </c:pt>
                <c:pt idx="242">
                  <c:v>1.7609113684072912E-2</c:v>
                </c:pt>
                <c:pt idx="243">
                  <c:v>1.7544777902594118E-2</c:v>
                </c:pt>
                <c:pt idx="244">
                  <c:v>1.7482569792652933E-2</c:v>
                </c:pt>
                <c:pt idx="245">
                  <c:v>1.7415259669559428E-2</c:v>
                </c:pt>
                <c:pt idx="246">
                  <c:v>1.7354245366897194E-2</c:v>
                </c:pt>
                <c:pt idx="247">
                  <c:v>1.7289353256797358E-2</c:v>
                </c:pt>
                <c:pt idx="248">
                  <c:v>1.7228129960615502E-2</c:v>
                </c:pt>
                <c:pt idx="249">
                  <c:v>1.7164307139711774E-2</c:v>
                </c:pt>
                <c:pt idx="250">
                  <c:v>1.7104142297015082E-2</c:v>
                </c:pt>
                <c:pt idx="251">
                  <c:v>1.7041484361949386E-2</c:v>
                </c:pt>
                <c:pt idx="252">
                  <c:v>1.6986563452870442E-2</c:v>
                </c:pt>
                <c:pt idx="253">
                  <c:v>1.6928100052618748E-2</c:v>
                </c:pt>
                <c:pt idx="254">
                  <c:v>1.6867310132232433E-2</c:v>
                </c:pt>
                <c:pt idx="255">
                  <c:v>1.6808555346926851E-2</c:v>
                </c:pt>
                <c:pt idx="256">
                  <c:v>1.6750735771226377E-2</c:v>
                </c:pt>
                <c:pt idx="257">
                  <c:v>1.6694919083161248E-2</c:v>
                </c:pt>
                <c:pt idx="258">
                  <c:v>1.6638016882351003E-2</c:v>
                </c:pt>
                <c:pt idx="259">
                  <c:v>1.6584910304410509E-2</c:v>
                </c:pt>
                <c:pt idx="260">
                  <c:v>1.6527314665556691E-2</c:v>
                </c:pt>
                <c:pt idx="261">
                  <c:v>1.6475723592940507E-2</c:v>
                </c:pt>
                <c:pt idx="262">
                  <c:v>1.641984350623538E-2</c:v>
                </c:pt>
                <c:pt idx="263">
                  <c:v>1.6372279035134378E-2</c:v>
                </c:pt>
                <c:pt idx="264">
                  <c:v>1.6321859366418806E-2</c:v>
                </c:pt>
                <c:pt idx="265">
                  <c:v>1.6269851107068169E-2</c:v>
                </c:pt>
                <c:pt idx="266">
                  <c:v>1.6221197159372015E-2</c:v>
                </c:pt>
                <c:pt idx="267">
                  <c:v>1.6171110313847666E-2</c:v>
                </c:pt>
                <c:pt idx="268">
                  <c:v>1.6123178500900729E-2</c:v>
                </c:pt>
                <c:pt idx="269">
                  <c:v>1.6076969421319445E-2</c:v>
                </c:pt>
                <c:pt idx="270">
                  <c:v>1.603318105944803E-2</c:v>
                </c:pt>
                <c:pt idx="271">
                  <c:v>1.5986099626940222E-2</c:v>
                </c:pt>
                <c:pt idx="272">
                  <c:v>1.5944307106057553E-2</c:v>
                </c:pt>
                <c:pt idx="273">
                  <c:v>1.5899469661228054E-2</c:v>
                </c:pt>
                <c:pt idx="274">
                  <c:v>1.5858742514638358E-2</c:v>
                </c:pt>
                <c:pt idx="275">
                  <c:v>1.5821262644259836E-2</c:v>
                </c:pt>
                <c:pt idx="276">
                  <c:v>1.5780708933932571E-2</c:v>
                </c:pt>
                <c:pt idx="277">
                  <c:v>1.5743508819928947E-2</c:v>
                </c:pt>
                <c:pt idx="278">
                  <c:v>1.5706494038187621E-2</c:v>
                </c:pt>
                <c:pt idx="279">
                  <c:v>1.5672068066939483E-2</c:v>
                </c:pt>
                <c:pt idx="280">
                  <c:v>1.5635743050056779E-2</c:v>
                </c:pt>
                <c:pt idx="281">
                  <c:v>1.5603212129796297E-2</c:v>
                </c:pt>
                <c:pt idx="282">
                  <c:v>1.5570422114468132E-2</c:v>
                </c:pt>
                <c:pt idx="283">
                  <c:v>1.5540230749808533E-2</c:v>
                </c:pt>
                <c:pt idx="284">
                  <c:v>1.5510171319100619E-2</c:v>
                </c:pt>
                <c:pt idx="285">
                  <c:v>1.5482591128122834E-2</c:v>
                </c:pt>
                <c:pt idx="286">
                  <c:v>1.5455419091302706E-2</c:v>
                </c:pt>
                <c:pt idx="287">
                  <c:v>1.5431965830273732E-2</c:v>
                </c:pt>
                <c:pt idx="288">
                  <c:v>1.5408337051848665E-2</c:v>
                </c:pt>
                <c:pt idx="289">
                  <c:v>1.5386037672442062E-2</c:v>
                </c:pt>
                <c:pt idx="290">
                  <c:v>1.5364841065064087E-2</c:v>
                </c:pt>
                <c:pt idx="291">
                  <c:v>1.5343992064598858E-2</c:v>
                </c:pt>
                <c:pt idx="292">
                  <c:v>1.5324647498380861E-2</c:v>
                </c:pt>
                <c:pt idx="293">
                  <c:v>1.5305160379670484E-2</c:v>
                </c:pt>
                <c:pt idx="294">
                  <c:v>1.5287437945607784E-2</c:v>
                </c:pt>
                <c:pt idx="295">
                  <c:v>1.5268385755972615E-2</c:v>
                </c:pt>
                <c:pt idx="296">
                  <c:v>1.5250917907023783E-2</c:v>
                </c:pt>
                <c:pt idx="297">
                  <c:v>1.5233331420641007E-2</c:v>
                </c:pt>
                <c:pt idx="298">
                  <c:v>1.5216796873272369E-2</c:v>
                </c:pt>
                <c:pt idx="299">
                  <c:v>1.5202398014971412E-2</c:v>
                </c:pt>
                <c:pt idx="300">
                  <c:v>1.518593965171236E-2</c:v>
                </c:pt>
                <c:pt idx="301">
                  <c:v>1.517122923303213E-2</c:v>
                </c:pt>
                <c:pt idx="302">
                  <c:v>1.5155554344863377E-2</c:v>
                </c:pt>
                <c:pt idx="303">
                  <c:v>1.5141334542698366E-2</c:v>
                </c:pt>
                <c:pt idx="304">
                  <c:v>1.5126641373255709E-2</c:v>
                </c:pt>
                <c:pt idx="305">
                  <c:v>1.5113703527004229E-2</c:v>
                </c:pt>
                <c:pt idx="306">
                  <c:v>1.5100005165362744E-2</c:v>
                </c:pt>
                <c:pt idx="307">
                  <c:v>1.5088044427677191E-2</c:v>
                </c:pt>
                <c:pt idx="308">
                  <c:v>1.5075437718680909E-2</c:v>
                </c:pt>
                <c:pt idx="309">
                  <c:v>1.5063983660296442E-2</c:v>
                </c:pt>
                <c:pt idx="310">
                  <c:v>1.5054971886470663E-2</c:v>
                </c:pt>
                <c:pt idx="311">
                  <c:v>1.5043571860422635E-2</c:v>
                </c:pt>
                <c:pt idx="312">
                  <c:v>1.5034661803008744E-2</c:v>
                </c:pt>
                <c:pt idx="313">
                  <c:v>1.5024672275891807E-2</c:v>
                </c:pt>
                <c:pt idx="314">
                  <c:v>1.501650670254448E-2</c:v>
                </c:pt>
                <c:pt idx="315">
                  <c:v>1.5007937210960311E-2</c:v>
                </c:pt>
                <c:pt idx="316">
                  <c:v>1.4999861006801396E-2</c:v>
                </c:pt>
                <c:pt idx="317">
                  <c:v>1.4992951198423613E-2</c:v>
                </c:pt>
                <c:pt idx="318">
                  <c:v>1.4986430580208664E-2</c:v>
                </c:pt>
                <c:pt idx="319">
                  <c:v>1.4980776749036537E-2</c:v>
                </c:pt>
                <c:pt idx="320">
                  <c:v>1.4975450966195554E-2</c:v>
                </c:pt>
                <c:pt idx="321">
                  <c:v>1.4971086572403126E-2</c:v>
                </c:pt>
                <c:pt idx="322">
                  <c:v>1.4968119390105471E-2</c:v>
                </c:pt>
                <c:pt idx="323">
                  <c:v>1.4964594377743898E-2</c:v>
                </c:pt>
                <c:pt idx="324">
                  <c:v>1.4962173311559846E-2</c:v>
                </c:pt>
                <c:pt idx="325">
                  <c:v>1.4959920088390505E-2</c:v>
                </c:pt>
                <c:pt idx="326">
                  <c:v>1.4958871048296138E-2</c:v>
                </c:pt>
                <c:pt idx="327">
                  <c:v>1.4958868234691279E-2</c:v>
                </c:pt>
                <c:pt idx="328">
                  <c:v>1.4957624166214621E-2</c:v>
                </c:pt>
                <c:pt idx="329">
                  <c:v>1.4958628222119278E-2</c:v>
                </c:pt>
                <c:pt idx="330">
                  <c:v>1.4959759003344113E-2</c:v>
                </c:pt>
                <c:pt idx="331">
                  <c:v>1.4962128973179245E-2</c:v>
                </c:pt>
                <c:pt idx="332">
                  <c:v>1.4964731194636656E-2</c:v>
                </c:pt>
                <c:pt idx="333">
                  <c:v>1.4968239242835838E-2</c:v>
                </c:pt>
                <c:pt idx="334">
                  <c:v>1.497335010505811E-2</c:v>
                </c:pt>
                <c:pt idx="335">
                  <c:v>1.4977461339679162E-2</c:v>
                </c:pt>
                <c:pt idx="336">
                  <c:v>1.49833153429576E-2</c:v>
                </c:pt>
                <c:pt idx="337">
                  <c:v>1.4989668092471115E-2</c:v>
                </c:pt>
                <c:pt idx="338">
                  <c:v>1.4996997333802666E-2</c:v>
                </c:pt>
                <c:pt idx="339">
                  <c:v>1.5004937196926251E-2</c:v>
                </c:pt>
                <c:pt idx="340">
                  <c:v>1.5012654828993994E-2</c:v>
                </c:pt>
                <c:pt idx="341">
                  <c:v>1.5021402150736364E-2</c:v>
                </c:pt>
                <c:pt idx="342">
                  <c:v>1.5032716477342535E-2</c:v>
                </c:pt>
                <c:pt idx="343">
                  <c:v>1.5043313351927391E-2</c:v>
                </c:pt>
                <c:pt idx="344">
                  <c:v>1.5055038855265339E-2</c:v>
                </c:pt>
                <c:pt idx="345">
                  <c:v>1.5067798295286696E-2</c:v>
                </c:pt>
                <c:pt idx="346">
                  <c:v>1.5079776109364666E-2</c:v>
                </c:pt>
                <c:pt idx="347">
                  <c:v>1.509490688841169E-2</c:v>
                </c:pt>
                <c:pt idx="348">
                  <c:v>1.510845157210421E-2</c:v>
                </c:pt>
                <c:pt idx="349">
                  <c:v>1.5123014208686525E-2</c:v>
                </c:pt>
                <c:pt idx="350">
                  <c:v>1.5139493430298558E-2</c:v>
                </c:pt>
                <c:pt idx="351">
                  <c:v>1.5153301679371003E-2</c:v>
                </c:pt>
                <c:pt idx="352">
                  <c:v>1.516976327290896E-2</c:v>
                </c:pt>
                <c:pt idx="353">
                  <c:v>1.5184330654780408E-2</c:v>
                </c:pt>
                <c:pt idx="354">
                  <c:v>1.5200171869335784E-2</c:v>
                </c:pt>
                <c:pt idx="355">
                  <c:v>1.5214111768958894E-2</c:v>
                </c:pt>
                <c:pt idx="356">
                  <c:v>1.5229275932691152E-2</c:v>
                </c:pt>
                <c:pt idx="357">
                  <c:v>1.5242856390366157E-2</c:v>
                </c:pt>
                <c:pt idx="358">
                  <c:v>1.5255845064387897E-2</c:v>
                </c:pt>
                <c:pt idx="359">
                  <c:v>1.5269983034771244E-2</c:v>
                </c:pt>
                <c:pt idx="360">
                  <c:v>1.528229502010601E-2</c:v>
                </c:pt>
                <c:pt idx="361">
                  <c:v>1.5295703249791204E-2</c:v>
                </c:pt>
                <c:pt idx="362">
                  <c:v>1.5308853506476001E-2</c:v>
                </c:pt>
                <c:pt idx="363">
                  <c:v>1.5318963210288295E-2</c:v>
                </c:pt>
                <c:pt idx="364">
                  <c:v>1.5330011263350148E-2</c:v>
                </c:pt>
                <c:pt idx="365">
                  <c:v>1.5341769036325168E-2</c:v>
                </c:pt>
                <c:pt idx="366">
                  <c:v>1.5352093924179744E-2</c:v>
                </c:pt>
                <c:pt idx="367">
                  <c:v>1.5363045424821911E-2</c:v>
                </c:pt>
                <c:pt idx="368">
                  <c:v>1.537246287956524E-2</c:v>
                </c:pt>
                <c:pt idx="369">
                  <c:v>1.5383436458619277E-2</c:v>
                </c:pt>
                <c:pt idx="370">
                  <c:v>1.5391748876524591E-2</c:v>
                </c:pt>
                <c:pt idx="371">
                  <c:v>1.5401584724179301E-2</c:v>
                </c:pt>
                <c:pt idx="372">
                  <c:v>1.5408812562458992E-2</c:v>
                </c:pt>
                <c:pt idx="373">
                  <c:v>1.541693788118207E-2</c:v>
                </c:pt>
                <c:pt idx="374">
                  <c:v>1.5424933642410406E-2</c:v>
                </c:pt>
                <c:pt idx="375">
                  <c:v>1.543114838547386E-2</c:v>
                </c:pt>
                <c:pt idx="376">
                  <c:v>1.5438460877023946E-2</c:v>
                </c:pt>
                <c:pt idx="377">
                  <c:v>1.5444272019328664E-2</c:v>
                </c:pt>
                <c:pt idx="378">
                  <c:v>1.5450675170537607E-2</c:v>
                </c:pt>
                <c:pt idx="379">
                  <c:v>1.5455622305825718E-2</c:v>
                </c:pt>
                <c:pt idx="380">
                  <c:v>1.546069528161593E-2</c:v>
                </c:pt>
                <c:pt idx="381">
                  <c:v>1.5465669699308536E-2</c:v>
                </c:pt>
                <c:pt idx="382">
                  <c:v>1.5470083780808368E-2</c:v>
                </c:pt>
                <c:pt idx="383">
                  <c:v>1.5473272874370253E-2</c:v>
                </c:pt>
                <c:pt idx="384">
                  <c:v>1.5477130202316969E-2</c:v>
                </c:pt>
                <c:pt idx="385">
                  <c:v>1.5479118534137802E-2</c:v>
                </c:pt>
                <c:pt idx="386">
                  <c:v>1.5480931186819705E-2</c:v>
                </c:pt>
                <c:pt idx="387">
                  <c:v>1.5482332694626252E-2</c:v>
                </c:pt>
                <c:pt idx="388">
                  <c:v>1.5483517345726106E-2</c:v>
                </c:pt>
                <c:pt idx="389">
                  <c:v>1.5484297726950364E-2</c:v>
                </c:pt>
                <c:pt idx="390">
                  <c:v>1.548452717426909E-2</c:v>
                </c:pt>
                <c:pt idx="391">
                  <c:v>1.548424615580872E-2</c:v>
                </c:pt>
                <c:pt idx="392">
                  <c:v>1.5484181671518464E-2</c:v>
                </c:pt>
                <c:pt idx="393">
                  <c:v>1.548263309380226E-2</c:v>
                </c:pt>
                <c:pt idx="394">
                  <c:v>1.5481111460860581E-2</c:v>
                </c:pt>
                <c:pt idx="395">
                  <c:v>1.5478543415788314E-2</c:v>
                </c:pt>
                <c:pt idx="396">
                  <c:v>1.5475924287069648E-2</c:v>
                </c:pt>
                <c:pt idx="397">
                  <c:v>1.5473112125355062E-2</c:v>
                </c:pt>
                <c:pt idx="398">
                  <c:v>1.5468067115933418E-2</c:v>
                </c:pt>
                <c:pt idx="399">
                  <c:v>1.5463816656063634E-2</c:v>
                </c:pt>
                <c:pt idx="400">
                  <c:v>1.5458560403291258E-2</c:v>
                </c:pt>
                <c:pt idx="401">
                  <c:v>1.5453249285525895E-2</c:v>
                </c:pt>
                <c:pt idx="402">
                  <c:v>1.5446815682931051E-2</c:v>
                </c:pt>
                <c:pt idx="403">
                  <c:v>1.5439992175609334E-2</c:v>
                </c:pt>
                <c:pt idx="404">
                  <c:v>1.5434557088448321E-2</c:v>
                </c:pt>
                <c:pt idx="405">
                  <c:v>1.5425751872812959E-2</c:v>
                </c:pt>
                <c:pt idx="406">
                  <c:v>1.5418285561368188E-2</c:v>
                </c:pt>
                <c:pt idx="407">
                  <c:v>1.540860411211523E-2</c:v>
                </c:pt>
                <c:pt idx="408">
                  <c:v>1.5399645028487481E-2</c:v>
                </c:pt>
                <c:pt idx="409">
                  <c:v>1.5388972560360842E-2</c:v>
                </c:pt>
                <c:pt idx="410">
                  <c:v>1.5377915552547101E-2</c:v>
                </c:pt>
                <c:pt idx="411">
                  <c:v>1.5366486530143478E-2</c:v>
                </c:pt>
                <c:pt idx="412">
                  <c:v>1.5354549950649596E-2</c:v>
                </c:pt>
                <c:pt idx="413">
                  <c:v>1.5341846516399393E-2</c:v>
                </c:pt>
                <c:pt idx="414">
                  <c:v>1.5328706506225569E-2</c:v>
                </c:pt>
                <c:pt idx="415">
                  <c:v>1.5314707734659275E-2</c:v>
                </c:pt>
                <c:pt idx="416">
                  <c:v>1.5301993365981289E-2</c:v>
                </c:pt>
                <c:pt idx="417">
                  <c:v>1.5287059773383842E-2</c:v>
                </c:pt>
                <c:pt idx="418">
                  <c:v>1.5271130215690633E-2</c:v>
                </c:pt>
                <c:pt idx="419">
                  <c:v>1.5254945323881533E-2</c:v>
                </c:pt>
                <c:pt idx="420">
                  <c:v>1.5237668902395236E-2</c:v>
                </c:pt>
                <c:pt idx="421">
                  <c:v>1.5220285910203558E-2</c:v>
                </c:pt>
                <c:pt idx="422">
                  <c:v>1.5201543293740592E-2</c:v>
                </c:pt>
                <c:pt idx="423">
                  <c:v>1.5183437994414434E-2</c:v>
                </c:pt>
                <c:pt idx="424">
                  <c:v>1.5162811316455818E-2</c:v>
                </c:pt>
                <c:pt idx="425">
                  <c:v>1.5143393354875679E-2</c:v>
                </c:pt>
                <c:pt idx="426">
                  <c:v>1.5121361366438889E-2</c:v>
                </c:pt>
                <c:pt idx="427">
                  <c:v>1.509990981847872E-2</c:v>
                </c:pt>
                <c:pt idx="428">
                  <c:v>1.5079150822621484E-2</c:v>
                </c:pt>
                <c:pt idx="429">
                  <c:v>1.5056540798458033E-2</c:v>
                </c:pt>
                <c:pt idx="430">
                  <c:v>1.5033819861499655E-2</c:v>
                </c:pt>
                <c:pt idx="431">
                  <c:v>1.5008065844104374E-2</c:v>
                </c:pt>
                <c:pt idx="432">
                  <c:v>1.4983128148388127E-2</c:v>
                </c:pt>
                <c:pt idx="433">
                  <c:v>1.4957227593753597E-2</c:v>
                </c:pt>
                <c:pt idx="434">
                  <c:v>1.4931869744776059E-2</c:v>
                </c:pt>
                <c:pt idx="435">
                  <c:v>1.4903212433121382E-2</c:v>
                </c:pt>
                <c:pt idx="436">
                  <c:v>1.4876461393562921E-2</c:v>
                </c:pt>
                <c:pt idx="437">
                  <c:v>1.4846261100148738E-2</c:v>
                </c:pt>
                <c:pt idx="438">
                  <c:v>1.4817329941086381E-2</c:v>
                </c:pt>
                <c:pt idx="439">
                  <c:v>1.4789447618169553E-2</c:v>
                </c:pt>
                <c:pt idx="440">
                  <c:v>1.4757528069635194E-2</c:v>
                </c:pt>
                <c:pt idx="441">
                  <c:v>1.4726589549315489E-2</c:v>
                </c:pt>
                <c:pt idx="442">
                  <c:v>1.4694201437654514E-2</c:v>
                </c:pt>
                <c:pt idx="443">
                  <c:v>1.4662244517784013E-2</c:v>
                </c:pt>
                <c:pt idx="444">
                  <c:v>1.4626540554474659E-2</c:v>
                </c:pt>
                <c:pt idx="445">
                  <c:v>1.4593051018654109E-2</c:v>
                </c:pt>
                <c:pt idx="446">
                  <c:v>1.455658204624849E-2</c:v>
                </c:pt>
                <c:pt idx="447">
                  <c:v>1.4521048366940481E-2</c:v>
                </c:pt>
                <c:pt idx="448">
                  <c:v>1.4482944645227251E-2</c:v>
                </c:pt>
                <c:pt idx="449">
                  <c:v>1.4445873219856799E-2</c:v>
                </c:pt>
                <c:pt idx="450">
                  <c:v>1.4406114121804797E-2</c:v>
                </c:pt>
                <c:pt idx="451">
                  <c:v>1.437021070805774E-2</c:v>
                </c:pt>
                <c:pt idx="452">
                  <c:v>1.4330856193336369E-2</c:v>
                </c:pt>
                <c:pt idx="453">
                  <c:v>1.4288639056638991E-2</c:v>
                </c:pt>
                <c:pt idx="454">
                  <c:v>1.4247699651579388E-2</c:v>
                </c:pt>
                <c:pt idx="455">
                  <c:v>1.4203776354574758E-2</c:v>
                </c:pt>
                <c:pt idx="456">
                  <c:v>1.4159927952805317E-2</c:v>
                </c:pt>
                <c:pt idx="457">
                  <c:v>1.4116482749970316E-2</c:v>
                </c:pt>
                <c:pt idx="458">
                  <c:v>1.4073332802489708E-2</c:v>
                </c:pt>
                <c:pt idx="459">
                  <c:v>1.402498027979363E-2</c:v>
                </c:pt>
                <c:pt idx="460">
                  <c:v>1.3980211914045927E-2</c:v>
                </c:pt>
                <c:pt idx="461">
                  <c:v>1.3930068770951079E-2</c:v>
                </c:pt>
                <c:pt idx="462">
                  <c:v>1.3882629251436988E-2</c:v>
                </c:pt>
                <c:pt idx="463">
                  <c:v>1.3835891598788667E-2</c:v>
                </c:pt>
                <c:pt idx="464">
                  <c:v>1.3786050269585693E-2</c:v>
                </c:pt>
                <c:pt idx="465">
                  <c:v>1.3735489949293538E-2</c:v>
                </c:pt>
                <c:pt idx="466">
                  <c:v>1.3679461272697483E-2</c:v>
                </c:pt>
                <c:pt idx="467">
                  <c:v>1.362598938430599E-2</c:v>
                </c:pt>
                <c:pt idx="468">
                  <c:v>1.3567354427348285E-2</c:v>
                </c:pt>
                <c:pt idx="469">
                  <c:v>1.3511423917592722E-2</c:v>
                </c:pt>
                <c:pt idx="470">
                  <c:v>1.345212820563881E-2</c:v>
                </c:pt>
                <c:pt idx="471">
                  <c:v>1.3397666870849126E-2</c:v>
                </c:pt>
                <c:pt idx="472">
                  <c:v>1.3338986279009236E-2</c:v>
                </c:pt>
                <c:pt idx="473">
                  <c:v>1.3283823501348799E-2</c:v>
                </c:pt>
                <c:pt idx="474">
                  <c:v>1.3230849601110262E-2</c:v>
                </c:pt>
                <c:pt idx="475">
                  <c:v>1.3176295796515978E-2</c:v>
                </c:pt>
                <c:pt idx="476">
                  <c:v>1.3122703151857705E-2</c:v>
                </c:pt>
                <c:pt idx="477">
                  <c:v>1.306991829020757E-2</c:v>
                </c:pt>
                <c:pt idx="478">
                  <c:v>1.3018689121865325E-2</c:v>
                </c:pt>
                <c:pt idx="479">
                  <c:v>1.29636420345656E-2</c:v>
                </c:pt>
                <c:pt idx="480">
                  <c:v>1.2914287525806371E-2</c:v>
                </c:pt>
                <c:pt idx="481">
                  <c:v>1.2861591539997823E-2</c:v>
                </c:pt>
                <c:pt idx="482">
                  <c:v>1.2812290397860486E-2</c:v>
                </c:pt>
                <c:pt idx="483">
                  <c:v>1.2760909874583382E-2</c:v>
                </c:pt>
                <c:pt idx="484">
                  <c:v>1.2712864267791075E-2</c:v>
                </c:pt>
                <c:pt idx="485">
                  <c:v>1.2662830329738068E-2</c:v>
                </c:pt>
                <c:pt idx="486">
                  <c:v>1.2619035765760202E-2</c:v>
                </c:pt>
                <c:pt idx="487">
                  <c:v>1.2572872592202305E-2</c:v>
                </c:pt>
                <c:pt idx="488">
                  <c:v>1.252485802606864E-2</c:v>
                </c:pt>
                <c:pt idx="489">
                  <c:v>1.2480021803247983E-2</c:v>
                </c:pt>
                <c:pt idx="490">
                  <c:v>1.2433430536436071E-2</c:v>
                </c:pt>
                <c:pt idx="491">
                  <c:v>1.238851112574204E-2</c:v>
                </c:pt>
                <c:pt idx="492">
                  <c:v>1.2345753246532747E-2</c:v>
                </c:pt>
                <c:pt idx="493">
                  <c:v>1.2304540630094542E-2</c:v>
                </c:pt>
                <c:pt idx="494">
                  <c:v>1.2259965990439587E-2</c:v>
                </c:pt>
                <c:pt idx="495">
                  <c:v>1.2220140854223965E-2</c:v>
                </c:pt>
                <c:pt idx="496">
                  <c:v>1.2177108196351273E-2</c:v>
                </c:pt>
                <c:pt idx="497">
                  <c:v>1.2137849114479916E-2</c:v>
                </c:pt>
                <c:pt idx="498">
                  <c:v>1.2100587755880717E-2</c:v>
                </c:pt>
                <c:pt idx="499">
                  <c:v>1.2062320916272797E-2</c:v>
                </c:pt>
                <c:pt idx="500">
                  <c:v>1.2025631887969922E-2</c:v>
                </c:pt>
                <c:pt idx="501">
                  <c:v>1.1986899677232427E-2</c:v>
                </c:pt>
                <c:pt idx="502">
                  <c:v>1.1951719768241817E-2</c:v>
                </c:pt>
                <c:pt idx="503">
                  <c:v>1.1914263838930626E-2</c:v>
                </c:pt>
                <c:pt idx="504">
                  <c:v>1.1880899009140293E-2</c:v>
                </c:pt>
                <c:pt idx="505">
                  <c:v>1.1845857907035667E-2</c:v>
                </c:pt>
                <c:pt idx="506">
                  <c:v>1.1813360344521774E-2</c:v>
                </c:pt>
                <c:pt idx="507">
                  <c:v>1.1780005038360634E-2</c:v>
                </c:pt>
                <c:pt idx="508">
                  <c:v>1.1749107838790362E-2</c:v>
                </c:pt>
                <c:pt idx="509">
                  <c:v>1.1720371288790138E-2</c:v>
                </c:pt>
                <c:pt idx="510">
                  <c:v>1.1689546868812685E-2</c:v>
                </c:pt>
                <c:pt idx="511">
                  <c:v>1.1660285463311925E-2</c:v>
                </c:pt>
                <c:pt idx="512">
                  <c:v>1.1632876292069909E-2</c:v>
                </c:pt>
                <c:pt idx="513">
                  <c:v>1.1606426218302678E-2</c:v>
                </c:pt>
                <c:pt idx="514">
                  <c:v>1.1578513419125873E-2</c:v>
                </c:pt>
                <c:pt idx="515">
                  <c:v>1.1553580083529314E-2</c:v>
                </c:pt>
                <c:pt idx="516">
                  <c:v>1.1528108675268888E-2</c:v>
                </c:pt>
                <c:pt idx="517">
                  <c:v>1.150468882634852E-2</c:v>
                </c:pt>
                <c:pt idx="518">
                  <c:v>1.1481073449034394E-2</c:v>
                </c:pt>
                <c:pt idx="519">
                  <c:v>1.1459412471253528E-2</c:v>
                </c:pt>
                <c:pt idx="520">
                  <c:v>1.1437818663867371E-2</c:v>
                </c:pt>
                <c:pt idx="521">
                  <c:v>1.1418832844011193E-2</c:v>
                </c:pt>
                <c:pt idx="522">
                  <c:v>1.1399593311814967E-2</c:v>
                </c:pt>
                <c:pt idx="523">
                  <c:v>1.1381478148114261E-2</c:v>
                </c:pt>
                <c:pt idx="524">
                  <c:v>1.1364253245367783E-2</c:v>
                </c:pt>
                <c:pt idx="525">
                  <c:v>1.1347285450012668E-2</c:v>
                </c:pt>
                <c:pt idx="526">
                  <c:v>1.1331776327959137E-2</c:v>
                </c:pt>
                <c:pt idx="527">
                  <c:v>1.1317013406029735E-2</c:v>
                </c:pt>
                <c:pt idx="528">
                  <c:v>1.1303909985583898E-2</c:v>
                </c:pt>
                <c:pt idx="529">
                  <c:v>1.1290529080501916E-2</c:v>
                </c:pt>
                <c:pt idx="530">
                  <c:v>1.1279310664850974E-2</c:v>
                </c:pt>
                <c:pt idx="531">
                  <c:v>1.1268019098985354E-2</c:v>
                </c:pt>
                <c:pt idx="532">
                  <c:v>1.1258375991395557E-2</c:v>
                </c:pt>
                <c:pt idx="533">
                  <c:v>1.1250832918137468E-2</c:v>
                </c:pt>
                <c:pt idx="534">
                  <c:v>1.1242718874509042E-2</c:v>
                </c:pt>
                <c:pt idx="535">
                  <c:v>1.1236336103693258E-2</c:v>
                </c:pt>
                <c:pt idx="536">
                  <c:v>1.1230211384041889E-2</c:v>
                </c:pt>
                <c:pt idx="537">
                  <c:v>1.1225846234751957E-2</c:v>
                </c:pt>
                <c:pt idx="538">
                  <c:v>1.1222029006209134E-2</c:v>
                </c:pt>
                <c:pt idx="539">
                  <c:v>1.1219029652739397E-2</c:v>
                </c:pt>
                <c:pt idx="540">
                  <c:v>1.1217631624970614E-2</c:v>
                </c:pt>
                <c:pt idx="541">
                  <c:v>1.1216991324253509E-2</c:v>
                </c:pt>
                <c:pt idx="542">
                  <c:v>1.1217859344961169E-2</c:v>
                </c:pt>
                <c:pt idx="543">
                  <c:v>1.1219357811797335E-2</c:v>
                </c:pt>
                <c:pt idx="544">
                  <c:v>1.1222375528889975E-2</c:v>
                </c:pt>
                <c:pt idx="545">
                  <c:v>1.1226479473861366E-2</c:v>
                </c:pt>
                <c:pt idx="546">
                  <c:v>1.1231946346045832E-2</c:v>
                </c:pt>
                <c:pt idx="547">
                  <c:v>1.1237377193699638E-2</c:v>
                </c:pt>
                <c:pt idx="548">
                  <c:v>1.1244146172732698E-2</c:v>
                </c:pt>
                <c:pt idx="549">
                  <c:v>1.1252929314948281E-2</c:v>
                </c:pt>
                <c:pt idx="550">
                  <c:v>1.1261200279293473E-2</c:v>
                </c:pt>
                <c:pt idx="551">
                  <c:v>1.1272312897649668E-2</c:v>
                </c:pt>
                <c:pt idx="552">
                  <c:v>1.1283487619019716E-2</c:v>
                </c:pt>
                <c:pt idx="553">
                  <c:v>1.1296999535883956E-2</c:v>
                </c:pt>
                <c:pt idx="554">
                  <c:v>1.1310438685499252E-2</c:v>
                </c:pt>
                <c:pt idx="555">
                  <c:v>1.1326381432134474E-2</c:v>
                </c:pt>
                <c:pt idx="556">
                  <c:v>1.1341894699752574E-2</c:v>
                </c:pt>
                <c:pt idx="557">
                  <c:v>1.1358694376971807E-2</c:v>
                </c:pt>
                <c:pt idx="558">
                  <c:v>1.137824527139402E-2</c:v>
                </c:pt>
                <c:pt idx="559">
                  <c:v>1.1397381671567669E-2</c:v>
                </c:pt>
                <c:pt idx="560">
                  <c:v>1.1419441241477512E-2</c:v>
                </c:pt>
                <c:pt idx="561">
                  <c:v>1.1442642663069788E-2</c:v>
                </c:pt>
                <c:pt idx="562">
                  <c:v>1.1464370620345261E-2</c:v>
                </c:pt>
                <c:pt idx="563">
                  <c:v>1.1488632851641228E-2</c:v>
                </c:pt>
                <c:pt idx="564">
                  <c:v>1.1515357331221011E-2</c:v>
                </c:pt>
                <c:pt idx="565">
                  <c:v>1.1542047657490465E-2</c:v>
                </c:pt>
                <c:pt idx="566">
                  <c:v>1.1571371207291219E-2</c:v>
                </c:pt>
                <c:pt idx="567">
                  <c:v>1.1600797670844992E-2</c:v>
                </c:pt>
                <c:pt idx="568">
                  <c:v>1.1631581008664347E-2</c:v>
                </c:pt>
                <c:pt idx="569">
                  <c:v>1.166201115016233E-2</c:v>
                </c:pt>
                <c:pt idx="570">
                  <c:v>1.1694783365133068E-2</c:v>
                </c:pt>
                <c:pt idx="571">
                  <c:v>1.1730614800925613E-2</c:v>
                </c:pt>
                <c:pt idx="572">
                  <c:v>1.1765918027000078E-2</c:v>
                </c:pt>
                <c:pt idx="573">
                  <c:v>1.1805277733233029E-2</c:v>
                </c:pt>
                <c:pt idx="574">
                  <c:v>1.1841049503788642E-2</c:v>
                </c:pt>
                <c:pt idx="575">
                  <c:v>1.1882733612225286E-2</c:v>
                </c:pt>
                <c:pt idx="576">
                  <c:v>1.1922730957171794E-2</c:v>
                </c:pt>
                <c:pt idx="577">
                  <c:v>1.196719098055677E-2</c:v>
                </c:pt>
                <c:pt idx="578">
                  <c:v>1.2009802418132893E-2</c:v>
                </c:pt>
                <c:pt idx="579">
                  <c:v>1.2057070233700144E-2</c:v>
                </c:pt>
                <c:pt idx="580">
                  <c:v>1.2100730699799132E-2</c:v>
                </c:pt>
                <c:pt idx="581">
                  <c:v>1.2146078472023326E-2</c:v>
                </c:pt>
                <c:pt idx="582">
                  <c:v>1.2191033566778869E-2</c:v>
                </c:pt>
                <c:pt idx="583">
                  <c:v>1.2231082785677777E-2</c:v>
                </c:pt>
                <c:pt idx="584">
                  <c:v>1.2265210005362907E-2</c:v>
                </c:pt>
                <c:pt idx="585">
                  <c:v>1.229451530940409E-2</c:v>
                </c:pt>
                <c:pt idx="586">
                  <c:v>1.2319900351846607E-2</c:v>
                </c:pt>
                <c:pt idx="587">
                  <c:v>1.2341173745021116E-2</c:v>
                </c:pt>
                <c:pt idx="588">
                  <c:v>1.2364421330026297E-2</c:v>
                </c:pt>
                <c:pt idx="589">
                  <c:v>1.2385455617665434E-2</c:v>
                </c:pt>
                <c:pt idx="590">
                  <c:v>1.2408481657753259E-2</c:v>
                </c:pt>
                <c:pt idx="591">
                  <c:v>1.2429043395930409E-2</c:v>
                </c:pt>
                <c:pt idx="592">
                  <c:v>1.2449909667936849E-2</c:v>
                </c:pt>
                <c:pt idx="593">
                  <c:v>1.2472469287957954E-2</c:v>
                </c:pt>
                <c:pt idx="594">
                  <c:v>1.249311642772518E-2</c:v>
                </c:pt>
                <c:pt idx="595">
                  <c:v>1.2515442015648139E-2</c:v>
                </c:pt>
                <c:pt idx="596">
                  <c:v>1.2537523536531536E-2</c:v>
                </c:pt>
                <c:pt idx="597">
                  <c:v>1.2556843636098564E-2</c:v>
                </c:pt>
                <c:pt idx="598">
                  <c:v>1.2576918892099862E-2</c:v>
                </c:pt>
                <c:pt idx="599">
                  <c:v>1.2598874183390367E-2</c:v>
                </c:pt>
                <c:pt idx="600">
                  <c:v>1.2618716047496405E-2</c:v>
                </c:pt>
                <c:pt idx="601">
                  <c:v>1.2640411050384208E-2</c:v>
                </c:pt>
                <c:pt idx="602">
                  <c:v>1.2660118592480321E-2</c:v>
                </c:pt>
                <c:pt idx="603">
                  <c:v>1.2681029400353813E-2</c:v>
                </c:pt>
                <c:pt idx="604">
                  <c:v>1.2700052886757695E-2</c:v>
                </c:pt>
                <c:pt idx="605">
                  <c:v>1.2719837518295656E-2</c:v>
                </c:pt>
                <c:pt idx="606">
                  <c:v>1.2740322934200812E-2</c:v>
                </c:pt>
                <c:pt idx="607">
                  <c:v>1.2759848911062908E-2</c:v>
                </c:pt>
                <c:pt idx="608">
                  <c:v>1.2780589748500435E-2</c:v>
                </c:pt>
                <c:pt idx="609">
                  <c:v>1.2798863386969459E-2</c:v>
                </c:pt>
                <c:pt idx="610">
                  <c:v>1.2819227709581445E-2</c:v>
                </c:pt>
                <c:pt idx="611">
                  <c:v>1.2837764205138803E-2</c:v>
                </c:pt>
                <c:pt idx="612">
                  <c:v>1.2857835280944264E-2</c:v>
                </c:pt>
                <c:pt idx="613">
                  <c:v>1.2876090729814948E-2</c:v>
                </c:pt>
                <c:pt idx="614">
                  <c:v>1.2895333888595669E-2</c:v>
                </c:pt>
                <c:pt idx="615">
                  <c:v>1.2913692600273415E-2</c:v>
                </c:pt>
                <c:pt idx="616">
                  <c:v>1.2933882186329161E-2</c:v>
                </c:pt>
                <c:pt idx="617">
                  <c:v>1.2953056038638881E-2</c:v>
                </c:pt>
                <c:pt idx="618">
                  <c:v>1.297115682797456E-2</c:v>
                </c:pt>
                <c:pt idx="619">
                  <c:v>1.2987951487237749E-2</c:v>
                </c:pt>
                <c:pt idx="620">
                  <c:v>1.3006833459327106E-2</c:v>
                </c:pt>
                <c:pt idx="621">
                  <c:v>1.302286744860026E-2</c:v>
                </c:pt>
                <c:pt idx="622">
                  <c:v>1.3041368996518478E-2</c:v>
                </c:pt>
                <c:pt idx="623">
                  <c:v>1.3058122822122476E-2</c:v>
                </c:pt>
                <c:pt idx="624">
                  <c:v>1.3074762044298683E-2</c:v>
                </c:pt>
                <c:pt idx="625">
                  <c:v>1.3092722592514896E-2</c:v>
                </c:pt>
                <c:pt idx="626">
                  <c:v>1.3108896486974856E-2</c:v>
                </c:pt>
                <c:pt idx="627">
                  <c:v>1.3125432514034833E-2</c:v>
                </c:pt>
                <c:pt idx="628">
                  <c:v>1.314093138172618E-2</c:v>
                </c:pt>
                <c:pt idx="629">
                  <c:v>1.3157214368495341E-2</c:v>
                </c:pt>
                <c:pt idx="630">
                  <c:v>1.3174889074814804E-2</c:v>
                </c:pt>
                <c:pt idx="631">
                  <c:v>1.3191342811592656E-2</c:v>
                </c:pt>
                <c:pt idx="632">
                  <c:v>1.320566612305861E-2</c:v>
                </c:pt>
                <c:pt idx="633">
                  <c:v>1.3220780747391832E-2</c:v>
                </c:pt>
                <c:pt idx="634">
                  <c:v>1.3237217723208751E-2</c:v>
                </c:pt>
                <c:pt idx="635">
                  <c:v>1.3251986920281112E-2</c:v>
                </c:pt>
                <c:pt idx="636">
                  <c:v>1.3268040373616567E-2</c:v>
                </c:pt>
                <c:pt idx="637">
                  <c:v>1.3282454902343636E-2</c:v>
                </c:pt>
                <c:pt idx="638">
                  <c:v>1.3298145608120265E-2</c:v>
                </c:pt>
                <c:pt idx="639">
                  <c:v>1.331172325842434E-2</c:v>
                </c:pt>
                <c:pt idx="640">
                  <c:v>1.3326091717497247E-2</c:v>
                </c:pt>
                <c:pt idx="641">
                  <c:v>1.334070184778329E-2</c:v>
                </c:pt>
                <c:pt idx="642">
                  <c:v>1.3354697419882339E-2</c:v>
                </c:pt>
                <c:pt idx="643">
                  <c:v>1.3369369972126397E-2</c:v>
                </c:pt>
                <c:pt idx="644">
                  <c:v>1.3381567711474793E-2</c:v>
                </c:pt>
                <c:pt idx="645">
                  <c:v>1.3395858049560613E-2</c:v>
                </c:pt>
                <c:pt idx="646">
                  <c:v>1.3408598593173072E-2</c:v>
                </c:pt>
                <c:pt idx="647">
                  <c:v>1.3422474055684528E-2</c:v>
                </c:pt>
                <c:pt idx="648">
                  <c:v>1.3434820157739587E-2</c:v>
                </c:pt>
                <c:pt idx="649">
                  <c:v>1.3448273722977624E-2</c:v>
                </c:pt>
                <c:pt idx="650">
                  <c:v>1.3460367339776153E-2</c:v>
                </c:pt>
                <c:pt idx="651">
                  <c:v>1.3472126562382088E-2</c:v>
                </c:pt>
                <c:pt idx="652">
                  <c:v>1.3484952271194202E-2</c:v>
                </c:pt>
                <c:pt idx="653">
                  <c:v>1.3496300949950116E-2</c:v>
                </c:pt>
                <c:pt idx="654">
                  <c:v>1.3508687454021631E-2</c:v>
                </c:pt>
                <c:pt idx="655">
                  <c:v>1.3520913520492495E-2</c:v>
                </c:pt>
                <c:pt idx="656">
                  <c:v>1.3530702427561353E-2</c:v>
                </c:pt>
                <c:pt idx="657">
                  <c:v>1.3541717873739118E-2</c:v>
                </c:pt>
                <c:pt idx="658">
                  <c:v>1.3552709930440755E-2</c:v>
                </c:pt>
                <c:pt idx="659">
                  <c:v>1.3563296891601765E-2</c:v>
                </c:pt>
                <c:pt idx="660">
                  <c:v>1.3573827305928583E-2</c:v>
                </c:pt>
                <c:pt idx="661">
                  <c:v>1.3583887502571352E-2</c:v>
                </c:pt>
                <c:pt idx="662">
                  <c:v>1.3594327940537542E-2</c:v>
                </c:pt>
                <c:pt idx="663">
                  <c:v>1.3603137664147287E-2</c:v>
                </c:pt>
                <c:pt idx="664">
                  <c:v>1.3612646221973562E-2</c:v>
                </c:pt>
                <c:pt idx="665">
                  <c:v>1.3622015415761439E-2</c:v>
                </c:pt>
                <c:pt idx="666">
                  <c:v>1.3631072714370697E-2</c:v>
                </c:pt>
                <c:pt idx="667">
                  <c:v>1.3639956236955127E-2</c:v>
                </c:pt>
                <c:pt idx="668">
                  <c:v>1.3647657345208182E-2</c:v>
                </c:pt>
                <c:pt idx="669">
                  <c:v>1.3655402941776433E-2</c:v>
                </c:pt>
                <c:pt idx="670">
                  <c:v>1.3664316803800992E-2</c:v>
                </c:pt>
                <c:pt idx="671">
                  <c:v>1.3671852808370378E-2</c:v>
                </c:pt>
                <c:pt idx="672">
                  <c:v>1.3679407308864116E-2</c:v>
                </c:pt>
                <c:pt idx="673">
                  <c:v>1.3687002957769543E-2</c:v>
                </c:pt>
                <c:pt idx="674">
                  <c:v>1.3693412744655154E-2</c:v>
                </c:pt>
                <c:pt idx="675">
                  <c:v>1.3701009653895042E-2</c:v>
                </c:pt>
                <c:pt idx="676">
                  <c:v>1.3706904017951509E-2</c:v>
                </c:pt>
                <c:pt idx="677">
                  <c:v>1.3712926285762851E-2</c:v>
                </c:pt>
                <c:pt idx="678">
                  <c:v>1.3719611540212054E-2</c:v>
                </c:pt>
                <c:pt idx="679">
                  <c:v>1.3724439874036475E-2</c:v>
                </c:pt>
                <c:pt idx="680">
                  <c:v>1.3730604286976016E-2</c:v>
                </c:pt>
                <c:pt idx="681">
                  <c:v>1.3735639852408391E-2</c:v>
                </c:pt>
                <c:pt idx="682">
                  <c:v>1.3741268470369071E-2</c:v>
                </c:pt>
                <c:pt idx="683">
                  <c:v>1.3745797251555147E-2</c:v>
                </c:pt>
                <c:pt idx="684">
                  <c:v>1.3750883055389952E-2</c:v>
                </c:pt>
                <c:pt idx="685">
                  <c:v>1.3755468445444445E-2</c:v>
                </c:pt>
                <c:pt idx="686">
                  <c:v>1.3759245756192119E-2</c:v>
                </c:pt>
                <c:pt idx="687">
                  <c:v>1.376352649097832E-2</c:v>
                </c:pt>
                <c:pt idx="688">
                  <c:v>1.3766780964790407E-2</c:v>
                </c:pt>
                <c:pt idx="689">
                  <c:v>1.3770501574857931E-2</c:v>
                </c:pt>
                <c:pt idx="690">
                  <c:v>1.3774142593589712E-2</c:v>
                </c:pt>
                <c:pt idx="691">
                  <c:v>1.3775778085180558E-2</c:v>
                </c:pt>
              </c:numCache>
            </c:numRef>
          </c:val>
          <c:smooth val="0"/>
        </c:ser>
        <c:ser>
          <c:idx val="1"/>
          <c:order val="0"/>
          <c:tx>
            <c:strRef>
              <c:f>Eur6M!$AF$2</c:f>
              <c:strCache>
                <c:ptCount val="1"/>
                <c:pt idx="0">
                  <c:v>Fwd Rate </c:v>
                </c:pt>
              </c:strCache>
            </c:strRef>
          </c:tx>
          <c:marker>
            <c:symbol val="none"/>
          </c:marker>
          <c:cat>
            <c:numRef>
              <c:f>Eur6M!$AA$3:$AA$694</c:f>
              <c:numCache>
                <c:formatCode>ddd\,\ dd\-mmm\-yyyy</c:formatCode>
                <c:ptCount val="692"/>
                <c:pt idx="0">
                  <c:v>42279</c:v>
                </c:pt>
                <c:pt idx="1">
                  <c:v>42310</c:v>
                </c:pt>
                <c:pt idx="2">
                  <c:v>42340</c:v>
                </c:pt>
                <c:pt idx="3">
                  <c:v>42373</c:v>
                </c:pt>
                <c:pt idx="4">
                  <c:v>42404</c:v>
                </c:pt>
                <c:pt idx="5">
                  <c:v>42433</c:v>
                </c:pt>
                <c:pt idx="6">
                  <c:v>42464</c:v>
                </c:pt>
                <c:pt idx="7">
                  <c:v>42494</c:v>
                </c:pt>
                <c:pt idx="8">
                  <c:v>42527</c:v>
                </c:pt>
                <c:pt idx="9">
                  <c:v>42557</c:v>
                </c:pt>
                <c:pt idx="10">
                  <c:v>42590</c:v>
                </c:pt>
                <c:pt idx="11">
                  <c:v>42621</c:v>
                </c:pt>
                <c:pt idx="12">
                  <c:v>42653</c:v>
                </c:pt>
                <c:pt idx="13">
                  <c:v>42684</c:v>
                </c:pt>
                <c:pt idx="14">
                  <c:v>42716</c:v>
                </c:pt>
                <c:pt idx="15">
                  <c:v>42747</c:v>
                </c:pt>
                <c:pt idx="16">
                  <c:v>42779</c:v>
                </c:pt>
                <c:pt idx="17">
                  <c:v>42807</c:v>
                </c:pt>
                <c:pt idx="18">
                  <c:v>42838</c:v>
                </c:pt>
                <c:pt idx="19">
                  <c:v>42870</c:v>
                </c:pt>
                <c:pt idx="20">
                  <c:v>42901</c:v>
                </c:pt>
                <c:pt idx="21">
                  <c:v>42933</c:v>
                </c:pt>
                <c:pt idx="22">
                  <c:v>42964</c:v>
                </c:pt>
                <c:pt idx="23">
                  <c:v>42996</c:v>
                </c:pt>
                <c:pt idx="24">
                  <c:v>43026</c:v>
                </c:pt>
                <c:pt idx="25">
                  <c:v>43059</c:v>
                </c:pt>
                <c:pt idx="26">
                  <c:v>43089</c:v>
                </c:pt>
                <c:pt idx="27">
                  <c:v>43122</c:v>
                </c:pt>
                <c:pt idx="28">
                  <c:v>43153</c:v>
                </c:pt>
                <c:pt idx="29">
                  <c:v>43181</c:v>
                </c:pt>
                <c:pt idx="30">
                  <c:v>43213</c:v>
                </c:pt>
                <c:pt idx="31">
                  <c:v>43243</c:v>
                </c:pt>
                <c:pt idx="32">
                  <c:v>43276</c:v>
                </c:pt>
                <c:pt idx="33">
                  <c:v>43306</c:v>
                </c:pt>
                <c:pt idx="34">
                  <c:v>43339</c:v>
                </c:pt>
                <c:pt idx="35">
                  <c:v>43370</c:v>
                </c:pt>
                <c:pt idx="36">
                  <c:v>43402</c:v>
                </c:pt>
                <c:pt idx="37">
                  <c:v>43433</c:v>
                </c:pt>
                <c:pt idx="38">
                  <c:v>43465</c:v>
                </c:pt>
                <c:pt idx="39">
                  <c:v>43496</c:v>
                </c:pt>
                <c:pt idx="40">
                  <c:v>43524</c:v>
                </c:pt>
                <c:pt idx="41">
                  <c:v>43552</c:v>
                </c:pt>
                <c:pt idx="42">
                  <c:v>43584</c:v>
                </c:pt>
                <c:pt idx="43">
                  <c:v>43614</c:v>
                </c:pt>
                <c:pt idx="44">
                  <c:v>43647</c:v>
                </c:pt>
                <c:pt idx="45">
                  <c:v>43678</c:v>
                </c:pt>
                <c:pt idx="46">
                  <c:v>43710</c:v>
                </c:pt>
                <c:pt idx="47">
                  <c:v>43740</c:v>
                </c:pt>
                <c:pt idx="48">
                  <c:v>43773</c:v>
                </c:pt>
                <c:pt idx="49">
                  <c:v>43803</c:v>
                </c:pt>
                <c:pt idx="50">
                  <c:v>43836</c:v>
                </c:pt>
                <c:pt idx="51">
                  <c:v>43867</c:v>
                </c:pt>
                <c:pt idx="52">
                  <c:v>43896</c:v>
                </c:pt>
                <c:pt idx="53">
                  <c:v>43927</c:v>
                </c:pt>
                <c:pt idx="54">
                  <c:v>43957</c:v>
                </c:pt>
                <c:pt idx="55">
                  <c:v>43990</c:v>
                </c:pt>
                <c:pt idx="56">
                  <c:v>44020</c:v>
                </c:pt>
                <c:pt idx="57">
                  <c:v>44053</c:v>
                </c:pt>
                <c:pt idx="58">
                  <c:v>44084</c:v>
                </c:pt>
                <c:pt idx="59">
                  <c:v>44116</c:v>
                </c:pt>
                <c:pt idx="60">
                  <c:v>44147</c:v>
                </c:pt>
                <c:pt idx="61">
                  <c:v>44179</c:v>
                </c:pt>
                <c:pt idx="62">
                  <c:v>44210</c:v>
                </c:pt>
                <c:pt idx="63">
                  <c:v>44242</c:v>
                </c:pt>
                <c:pt idx="64">
                  <c:v>44270</c:v>
                </c:pt>
                <c:pt idx="65">
                  <c:v>44301</c:v>
                </c:pt>
                <c:pt idx="66">
                  <c:v>44333</c:v>
                </c:pt>
                <c:pt idx="67">
                  <c:v>44364</c:v>
                </c:pt>
                <c:pt idx="68">
                  <c:v>44396</c:v>
                </c:pt>
                <c:pt idx="69">
                  <c:v>44427</c:v>
                </c:pt>
                <c:pt idx="70">
                  <c:v>44459</c:v>
                </c:pt>
                <c:pt idx="71">
                  <c:v>44489</c:v>
                </c:pt>
                <c:pt idx="72">
                  <c:v>44522</c:v>
                </c:pt>
                <c:pt idx="73">
                  <c:v>44552</c:v>
                </c:pt>
                <c:pt idx="74">
                  <c:v>44585</c:v>
                </c:pt>
                <c:pt idx="75">
                  <c:v>44616</c:v>
                </c:pt>
                <c:pt idx="76">
                  <c:v>44644</c:v>
                </c:pt>
                <c:pt idx="77">
                  <c:v>44676</c:v>
                </c:pt>
                <c:pt idx="78">
                  <c:v>44706</c:v>
                </c:pt>
                <c:pt idx="79">
                  <c:v>44739</c:v>
                </c:pt>
                <c:pt idx="80">
                  <c:v>44769</c:v>
                </c:pt>
                <c:pt idx="81">
                  <c:v>44802</c:v>
                </c:pt>
                <c:pt idx="82">
                  <c:v>44833</c:v>
                </c:pt>
                <c:pt idx="83">
                  <c:v>44865</c:v>
                </c:pt>
                <c:pt idx="84">
                  <c:v>44895</c:v>
                </c:pt>
                <c:pt idx="85">
                  <c:v>44925</c:v>
                </c:pt>
                <c:pt idx="86">
                  <c:v>44956</c:v>
                </c:pt>
                <c:pt idx="87">
                  <c:v>44985</c:v>
                </c:pt>
                <c:pt idx="88">
                  <c:v>45013</c:v>
                </c:pt>
                <c:pt idx="89">
                  <c:v>45044</c:v>
                </c:pt>
                <c:pt idx="90">
                  <c:v>45075</c:v>
                </c:pt>
                <c:pt idx="91">
                  <c:v>45106</c:v>
                </c:pt>
                <c:pt idx="92">
                  <c:v>45138</c:v>
                </c:pt>
                <c:pt idx="93">
                  <c:v>45169</c:v>
                </c:pt>
                <c:pt idx="94">
                  <c:v>45201</c:v>
                </c:pt>
                <c:pt idx="95">
                  <c:v>45232</c:v>
                </c:pt>
                <c:pt idx="96">
                  <c:v>45264</c:v>
                </c:pt>
                <c:pt idx="97">
                  <c:v>45295</c:v>
                </c:pt>
                <c:pt idx="98">
                  <c:v>45327</c:v>
                </c:pt>
                <c:pt idx="99">
                  <c:v>45356</c:v>
                </c:pt>
                <c:pt idx="100">
                  <c:v>45387</c:v>
                </c:pt>
                <c:pt idx="101">
                  <c:v>45418</c:v>
                </c:pt>
                <c:pt idx="102">
                  <c:v>45449</c:v>
                </c:pt>
                <c:pt idx="103">
                  <c:v>45481</c:v>
                </c:pt>
                <c:pt idx="104">
                  <c:v>45512</c:v>
                </c:pt>
                <c:pt idx="105">
                  <c:v>45544</c:v>
                </c:pt>
                <c:pt idx="106">
                  <c:v>45574</c:v>
                </c:pt>
                <c:pt idx="107">
                  <c:v>45607</c:v>
                </c:pt>
                <c:pt idx="108">
                  <c:v>45637</c:v>
                </c:pt>
                <c:pt idx="109">
                  <c:v>45670</c:v>
                </c:pt>
                <c:pt idx="110">
                  <c:v>45701</c:v>
                </c:pt>
                <c:pt idx="111">
                  <c:v>45729</c:v>
                </c:pt>
                <c:pt idx="112">
                  <c:v>45761</c:v>
                </c:pt>
                <c:pt idx="113">
                  <c:v>45791</c:v>
                </c:pt>
                <c:pt idx="114">
                  <c:v>45824</c:v>
                </c:pt>
                <c:pt idx="115">
                  <c:v>45854</c:v>
                </c:pt>
                <c:pt idx="116">
                  <c:v>45887</c:v>
                </c:pt>
                <c:pt idx="117">
                  <c:v>45918</c:v>
                </c:pt>
                <c:pt idx="118">
                  <c:v>45950</c:v>
                </c:pt>
                <c:pt idx="119">
                  <c:v>45981</c:v>
                </c:pt>
                <c:pt idx="120">
                  <c:v>46013</c:v>
                </c:pt>
                <c:pt idx="121">
                  <c:v>46044</c:v>
                </c:pt>
                <c:pt idx="122">
                  <c:v>46076</c:v>
                </c:pt>
                <c:pt idx="123">
                  <c:v>46104</c:v>
                </c:pt>
                <c:pt idx="124">
                  <c:v>46135</c:v>
                </c:pt>
                <c:pt idx="125">
                  <c:v>46167</c:v>
                </c:pt>
                <c:pt idx="126">
                  <c:v>46198</c:v>
                </c:pt>
                <c:pt idx="127">
                  <c:v>46230</c:v>
                </c:pt>
                <c:pt idx="128">
                  <c:v>46261</c:v>
                </c:pt>
                <c:pt idx="129">
                  <c:v>46293</c:v>
                </c:pt>
                <c:pt idx="130">
                  <c:v>46323</c:v>
                </c:pt>
                <c:pt idx="131">
                  <c:v>46356</c:v>
                </c:pt>
                <c:pt idx="132">
                  <c:v>46386</c:v>
                </c:pt>
                <c:pt idx="133">
                  <c:v>46419</c:v>
                </c:pt>
                <c:pt idx="134">
                  <c:v>46447</c:v>
                </c:pt>
                <c:pt idx="135">
                  <c:v>46478</c:v>
                </c:pt>
                <c:pt idx="136">
                  <c:v>46510</c:v>
                </c:pt>
                <c:pt idx="137">
                  <c:v>46541</c:v>
                </c:pt>
                <c:pt idx="138">
                  <c:v>46573</c:v>
                </c:pt>
                <c:pt idx="139">
                  <c:v>46604</c:v>
                </c:pt>
                <c:pt idx="140">
                  <c:v>46636</c:v>
                </c:pt>
                <c:pt idx="141">
                  <c:v>46666</c:v>
                </c:pt>
                <c:pt idx="142">
                  <c:v>46699</c:v>
                </c:pt>
                <c:pt idx="143">
                  <c:v>46729</c:v>
                </c:pt>
                <c:pt idx="144">
                  <c:v>46762</c:v>
                </c:pt>
                <c:pt idx="145">
                  <c:v>46793</c:v>
                </c:pt>
                <c:pt idx="146">
                  <c:v>46822</c:v>
                </c:pt>
                <c:pt idx="147">
                  <c:v>46853</c:v>
                </c:pt>
                <c:pt idx="148">
                  <c:v>46883</c:v>
                </c:pt>
                <c:pt idx="149">
                  <c:v>46916</c:v>
                </c:pt>
                <c:pt idx="150">
                  <c:v>46946</c:v>
                </c:pt>
                <c:pt idx="151">
                  <c:v>46979</c:v>
                </c:pt>
                <c:pt idx="152">
                  <c:v>47010</c:v>
                </c:pt>
                <c:pt idx="153">
                  <c:v>47042</c:v>
                </c:pt>
                <c:pt idx="154">
                  <c:v>47073</c:v>
                </c:pt>
                <c:pt idx="155">
                  <c:v>47105</c:v>
                </c:pt>
                <c:pt idx="156">
                  <c:v>47136</c:v>
                </c:pt>
                <c:pt idx="157">
                  <c:v>47168</c:v>
                </c:pt>
                <c:pt idx="158">
                  <c:v>47196</c:v>
                </c:pt>
                <c:pt idx="159">
                  <c:v>47227</c:v>
                </c:pt>
                <c:pt idx="160">
                  <c:v>47259</c:v>
                </c:pt>
                <c:pt idx="161">
                  <c:v>47290</c:v>
                </c:pt>
                <c:pt idx="162">
                  <c:v>47322</c:v>
                </c:pt>
                <c:pt idx="163">
                  <c:v>47353</c:v>
                </c:pt>
                <c:pt idx="164">
                  <c:v>47385</c:v>
                </c:pt>
                <c:pt idx="165">
                  <c:v>47415</c:v>
                </c:pt>
                <c:pt idx="166">
                  <c:v>47448</c:v>
                </c:pt>
                <c:pt idx="167">
                  <c:v>47479</c:v>
                </c:pt>
                <c:pt idx="168">
                  <c:v>47511</c:v>
                </c:pt>
                <c:pt idx="169">
                  <c:v>47542</c:v>
                </c:pt>
                <c:pt idx="170">
                  <c:v>47570</c:v>
                </c:pt>
                <c:pt idx="171">
                  <c:v>47602</c:v>
                </c:pt>
                <c:pt idx="172">
                  <c:v>47632</c:v>
                </c:pt>
                <c:pt idx="173">
                  <c:v>47665</c:v>
                </c:pt>
                <c:pt idx="174">
                  <c:v>47696</c:v>
                </c:pt>
                <c:pt idx="175">
                  <c:v>47728</c:v>
                </c:pt>
                <c:pt idx="176">
                  <c:v>47758</c:v>
                </c:pt>
                <c:pt idx="177">
                  <c:v>47791</c:v>
                </c:pt>
                <c:pt idx="178">
                  <c:v>47821</c:v>
                </c:pt>
                <c:pt idx="179">
                  <c:v>47854</c:v>
                </c:pt>
                <c:pt idx="180">
                  <c:v>47885</c:v>
                </c:pt>
                <c:pt idx="181">
                  <c:v>47913</c:v>
                </c:pt>
                <c:pt idx="182">
                  <c:v>47945</c:v>
                </c:pt>
                <c:pt idx="183">
                  <c:v>47975</c:v>
                </c:pt>
                <c:pt idx="184">
                  <c:v>48008</c:v>
                </c:pt>
                <c:pt idx="185">
                  <c:v>48038</c:v>
                </c:pt>
                <c:pt idx="186">
                  <c:v>48071</c:v>
                </c:pt>
                <c:pt idx="187">
                  <c:v>48102</c:v>
                </c:pt>
                <c:pt idx="188">
                  <c:v>48134</c:v>
                </c:pt>
                <c:pt idx="189">
                  <c:v>48165</c:v>
                </c:pt>
                <c:pt idx="190">
                  <c:v>48197</c:v>
                </c:pt>
                <c:pt idx="191">
                  <c:v>48228</c:v>
                </c:pt>
                <c:pt idx="192">
                  <c:v>48260</c:v>
                </c:pt>
                <c:pt idx="193">
                  <c:v>48289</c:v>
                </c:pt>
                <c:pt idx="194">
                  <c:v>48320</c:v>
                </c:pt>
                <c:pt idx="195">
                  <c:v>48351</c:v>
                </c:pt>
                <c:pt idx="196">
                  <c:v>48382</c:v>
                </c:pt>
                <c:pt idx="197">
                  <c:v>48414</c:v>
                </c:pt>
                <c:pt idx="198">
                  <c:v>48445</c:v>
                </c:pt>
                <c:pt idx="199">
                  <c:v>48477</c:v>
                </c:pt>
                <c:pt idx="200">
                  <c:v>48507</c:v>
                </c:pt>
                <c:pt idx="201">
                  <c:v>48540</c:v>
                </c:pt>
                <c:pt idx="202">
                  <c:v>48570</c:v>
                </c:pt>
                <c:pt idx="203">
                  <c:v>48603</c:v>
                </c:pt>
                <c:pt idx="204">
                  <c:v>48634</c:v>
                </c:pt>
                <c:pt idx="205">
                  <c:v>48662</c:v>
                </c:pt>
                <c:pt idx="206">
                  <c:v>48694</c:v>
                </c:pt>
                <c:pt idx="207">
                  <c:v>48724</c:v>
                </c:pt>
                <c:pt idx="208">
                  <c:v>48757</c:v>
                </c:pt>
                <c:pt idx="209">
                  <c:v>48787</c:v>
                </c:pt>
                <c:pt idx="210">
                  <c:v>48820</c:v>
                </c:pt>
                <c:pt idx="211">
                  <c:v>48851</c:v>
                </c:pt>
                <c:pt idx="212">
                  <c:v>48883</c:v>
                </c:pt>
                <c:pt idx="213">
                  <c:v>48913</c:v>
                </c:pt>
                <c:pt idx="214">
                  <c:v>48943</c:v>
                </c:pt>
                <c:pt idx="215">
                  <c:v>48974</c:v>
                </c:pt>
                <c:pt idx="216">
                  <c:v>49003</c:v>
                </c:pt>
                <c:pt idx="217">
                  <c:v>49031</c:v>
                </c:pt>
                <c:pt idx="218">
                  <c:v>49062</c:v>
                </c:pt>
                <c:pt idx="219">
                  <c:v>49093</c:v>
                </c:pt>
                <c:pt idx="220">
                  <c:v>49124</c:v>
                </c:pt>
                <c:pt idx="221">
                  <c:v>49156</c:v>
                </c:pt>
                <c:pt idx="222">
                  <c:v>49187</c:v>
                </c:pt>
                <c:pt idx="223">
                  <c:v>49219</c:v>
                </c:pt>
                <c:pt idx="224">
                  <c:v>49250</c:v>
                </c:pt>
                <c:pt idx="225">
                  <c:v>49282</c:v>
                </c:pt>
                <c:pt idx="226">
                  <c:v>49313</c:v>
                </c:pt>
                <c:pt idx="227">
                  <c:v>49345</c:v>
                </c:pt>
                <c:pt idx="228">
                  <c:v>49373</c:v>
                </c:pt>
                <c:pt idx="229">
                  <c:v>49404</c:v>
                </c:pt>
                <c:pt idx="230">
                  <c:v>49436</c:v>
                </c:pt>
                <c:pt idx="231">
                  <c:v>49467</c:v>
                </c:pt>
                <c:pt idx="232">
                  <c:v>49499</c:v>
                </c:pt>
                <c:pt idx="233">
                  <c:v>49530</c:v>
                </c:pt>
                <c:pt idx="234">
                  <c:v>49562</c:v>
                </c:pt>
                <c:pt idx="235">
                  <c:v>49592</c:v>
                </c:pt>
                <c:pt idx="236">
                  <c:v>49625</c:v>
                </c:pt>
                <c:pt idx="237">
                  <c:v>49655</c:v>
                </c:pt>
                <c:pt idx="238">
                  <c:v>49688</c:v>
                </c:pt>
                <c:pt idx="239">
                  <c:v>49719</c:v>
                </c:pt>
                <c:pt idx="240">
                  <c:v>49748</c:v>
                </c:pt>
                <c:pt idx="241">
                  <c:v>49780</c:v>
                </c:pt>
                <c:pt idx="242">
                  <c:v>49810</c:v>
                </c:pt>
                <c:pt idx="243">
                  <c:v>49842</c:v>
                </c:pt>
                <c:pt idx="244">
                  <c:v>49872</c:v>
                </c:pt>
                <c:pt idx="245">
                  <c:v>49905</c:v>
                </c:pt>
                <c:pt idx="246">
                  <c:v>49936</c:v>
                </c:pt>
                <c:pt idx="247">
                  <c:v>49968</c:v>
                </c:pt>
                <c:pt idx="248">
                  <c:v>49999</c:v>
                </c:pt>
                <c:pt idx="249">
                  <c:v>50031</c:v>
                </c:pt>
                <c:pt idx="250">
                  <c:v>50062</c:v>
                </c:pt>
                <c:pt idx="251">
                  <c:v>50094</c:v>
                </c:pt>
                <c:pt idx="252">
                  <c:v>50122</c:v>
                </c:pt>
                <c:pt idx="253">
                  <c:v>50153</c:v>
                </c:pt>
                <c:pt idx="254">
                  <c:v>50185</c:v>
                </c:pt>
                <c:pt idx="255">
                  <c:v>50216</c:v>
                </c:pt>
                <c:pt idx="256">
                  <c:v>50248</c:v>
                </c:pt>
                <c:pt idx="257">
                  <c:v>50279</c:v>
                </c:pt>
                <c:pt idx="258">
                  <c:v>50311</c:v>
                </c:pt>
                <c:pt idx="259">
                  <c:v>50341</c:v>
                </c:pt>
                <c:pt idx="260">
                  <c:v>50374</c:v>
                </c:pt>
                <c:pt idx="261">
                  <c:v>50404</c:v>
                </c:pt>
                <c:pt idx="262">
                  <c:v>50437</c:v>
                </c:pt>
                <c:pt idx="263">
                  <c:v>50465</c:v>
                </c:pt>
                <c:pt idx="264">
                  <c:v>50496</c:v>
                </c:pt>
                <c:pt idx="265">
                  <c:v>50528</c:v>
                </c:pt>
                <c:pt idx="266">
                  <c:v>50559</c:v>
                </c:pt>
                <c:pt idx="267">
                  <c:v>50591</c:v>
                </c:pt>
                <c:pt idx="268">
                  <c:v>50622</c:v>
                </c:pt>
                <c:pt idx="269">
                  <c:v>50654</c:v>
                </c:pt>
                <c:pt idx="270">
                  <c:v>50684</c:v>
                </c:pt>
                <c:pt idx="271">
                  <c:v>50717</c:v>
                </c:pt>
                <c:pt idx="272">
                  <c:v>50747</c:v>
                </c:pt>
                <c:pt idx="273">
                  <c:v>50780</c:v>
                </c:pt>
                <c:pt idx="274">
                  <c:v>50811</c:v>
                </c:pt>
                <c:pt idx="275">
                  <c:v>50839</c:v>
                </c:pt>
                <c:pt idx="276">
                  <c:v>50872</c:v>
                </c:pt>
                <c:pt idx="277">
                  <c:v>50902</c:v>
                </c:pt>
                <c:pt idx="278">
                  <c:v>50934</c:v>
                </c:pt>
                <c:pt idx="279">
                  <c:v>50964</c:v>
                </c:pt>
                <c:pt idx="280">
                  <c:v>50997</c:v>
                </c:pt>
                <c:pt idx="281">
                  <c:v>51028</c:v>
                </c:pt>
                <c:pt idx="282">
                  <c:v>51060</c:v>
                </c:pt>
                <c:pt idx="283">
                  <c:v>51091</c:v>
                </c:pt>
                <c:pt idx="284">
                  <c:v>51123</c:v>
                </c:pt>
                <c:pt idx="285">
                  <c:v>51154</c:v>
                </c:pt>
                <c:pt idx="286">
                  <c:v>51186</c:v>
                </c:pt>
                <c:pt idx="287">
                  <c:v>51215</c:v>
                </c:pt>
                <c:pt idx="288">
                  <c:v>51246</c:v>
                </c:pt>
                <c:pt idx="289">
                  <c:v>51277</c:v>
                </c:pt>
                <c:pt idx="290">
                  <c:v>51308</c:v>
                </c:pt>
                <c:pt idx="291">
                  <c:v>51340</c:v>
                </c:pt>
                <c:pt idx="292">
                  <c:v>51371</c:v>
                </c:pt>
                <c:pt idx="293">
                  <c:v>51403</c:v>
                </c:pt>
                <c:pt idx="294">
                  <c:v>51433</c:v>
                </c:pt>
                <c:pt idx="295">
                  <c:v>51466</c:v>
                </c:pt>
                <c:pt idx="296">
                  <c:v>51497</c:v>
                </c:pt>
                <c:pt idx="297">
                  <c:v>51529</c:v>
                </c:pt>
                <c:pt idx="298">
                  <c:v>51560</c:v>
                </c:pt>
                <c:pt idx="299">
                  <c:v>51588</c:v>
                </c:pt>
                <c:pt idx="300">
                  <c:v>51620</c:v>
                </c:pt>
                <c:pt idx="301">
                  <c:v>51650</c:v>
                </c:pt>
                <c:pt idx="302">
                  <c:v>51683</c:v>
                </c:pt>
                <c:pt idx="303">
                  <c:v>51714</c:v>
                </c:pt>
                <c:pt idx="304">
                  <c:v>51746</c:v>
                </c:pt>
                <c:pt idx="305">
                  <c:v>51776</c:v>
                </c:pt>
                <c:pt idx="306">
                  <c:v>51809</c:v>
                </c:pt>
                <c:pt idx="307">
                  <c:v>51839</c:v>
                </c:pt>
                <c:pt idx="308">
                  <c:v>51872</c:v>
                </c:pt>
                <c:pt idx="309">
                  <c:v>51903</c:v>
                </c:pt>
                <c:pt idx="310">
                  <c:v>51931</c:v>
                </c:pt>
                <c:pt idx="311">
                  <c:v>51964</c:v>
                </c:pt>
                <c:pt idx="312">
                  <c:v>51994</c:v>
                </c:pt>
                <c:pt idx="313">
                  <c:v>52026</c:v>
                </c:pt>
                <c:pt idx="314">
                  <c:v>52056</c:v>
                </c:pt>
                <c:pt idx="315">
                  <c:v>52089</c:v>
                </c:pt>
                <c:pt idx="316">
                  <c:v>52120</c:v>
                </c:pt>
                <c:pt idx="317">
                  <c:v>52152</c:v>
                </c:pt>
                <c:pt idx="318">
                  <c:v>52183</c:v>
                </c:pt>
                <c:pt idx="319">
                  <c:v>52215</c:v>
                </c:pt>
                <c:pt idx="320">
                  <c:v>52246</c:v>
                </c:pt>
                <c:pt idx="321">
                  <c:v>52278</c:v>
                </c:pt>
                <c:pt idx="322">
                  <c:v>52306</c:v>
                </c:pt>
                <c:pt idx="323">
                  <c:v>52337</c:v>
                </c:pt>
                <c:pt idx="324">
                  <c:v>52369</c:v>
                </c:pt>
                <c:pt idx="325">
                  <c:v>52400</c:v>
                </c:pt>
                <c:pt idx="326">
                  <c:v>52432</c:v>
                </c:pt>
                <c:pt idx="327">
                  <c:v>52463</c:v>
                </c:pt>
                <c:pt idx="328">
                  <c:v>52495</c:v>
                </c:pt>
                <c:pt idx="329">
                  <c:v>52525</c:v>
                </c:pt>
                <c:pt idx="330">
                  <c:v>52558</c:v>
                </c:pt>
                <c:pt idx="331">
                  <c:v>52588</c:v>
                </c:pt>
                <c:pt idx="332">
                  <c:v>52621</c:v>
                </c:pt>
                <c:pt idx="333">
                  <c:v>52652</c:v>
                </c:pt>
                <c:pt idx="334">
                  <c:v>52681</c:v>
                </c:pt>
                <c:pt idx="335">
                  <c:v>52712</c:v>
                </c:pt>
                <c:pt idx="336">
                  <c:v>52742</c:v>
                </c:pt>
                <c:pt idx="337">
                  <c:v>52775</c:v>
                </c:pt>
                <c:pt idx="338">
                  <c:v>52805</c:v>
                </c:pt>
                <c:pt idx="339">
                  <c:v>52838</c:v>
                </c:pt>
                <c:pt idx="340">
                  <c:v>52869</c:v>
                </c:pt>
                <c:pt idx="341">
                  <c:v>52901</c:v>
                </c:pt>
                <c:pt idx="342">
                  <c:v>52931</c:v>
                </c:pt>
                <c:pt idx="343">
                  <c:v>52961</c:v>
                </c:pt>
                <c:pt idx="344">
                  <c:v>52992</c:v>
                </c:pt>
                <c:pt idx="345">
                  <c:v>53021</c:v>
                </c:pt>
                <c:pt idx="346">
                  <c:v>53049</c:v>
                </c:pt>
                <c:pt idx="347">
                  <c:v>53080</c:v>
                </c:pt>
                <c:pt idx="348">
                  <c:v>53111</c:v>
                </c:pt>
                <c:pt idx="349">
                  <c:v>53142</c:v>
                </c:pt>
                <c:pt idx="350">
                  <c:v>53174</c:v>
                </c:pt>
                <c:pt idx="351">
                  <c:v>53205</c:v>
                </c:pt>
                <c:pt idx="352">
                  <c:v>53237</c:v>
                </c:pt>
                <c:pt idx="353">
                  <c:v>53268</c:v>
                </c:pt>
                <c:pt idx="354">
                  <c:v>53300</c:v>
                </c:pt>
                <c:pt idx="355">
                  <c:v>53331</c:v>
                </c:pt>
                <c:pt idx="356">
                  <c:v>53363</c:v>
                </c:pt>
                <c:pt idx="357">
                  <c:v>53391</c:v>
                </c:pt>
                <c:pt idx="358">
                  <c:v>53422</c:v>
                </c:pt>
                <c:pt idx="359">
                  <c:v>53454</c:v>
                </c:pt>
                <c:pt idx="360">
                  <c:v>53485</c:v>
                </c:pt>
                <c:pt idx="361">
                  <c:v>53517</c:v>
                </c:pt>
                <c:pt idx="362">
                  <c:v>53548</c:v>
                </c:pt>
                <c:pt idx="363">
                  <c:v>53580</c:v>
                </c:pt>
                <c:pt idx="364">
                  <c:v>53610</c:v>
                </c:pt>
                <c:pt idx="365">
                  <c:v>53643</c:v>
                </c:pt>
                <c:pt idx="366">
                  <c:v>53673</c:v>
                </c:pt>
                <c:pt idx="367">
                  <c:v>53706</c:v>
                </c:pt>
                <c:pt idx="368">
                  <c:v>53737</c:v>
                </c:pt>
                <c:pt idx="369">
                  <c:v>53765</c:v>
                </c:pt>
                <c:pt idx="370">
                  <c:v>53798</c:v>
                </c:pt>
                <c:pt idx="371">
                  <c:v>53828</c:v>
                </c:pt>
                <c:pt idx="372">
                  <c:v>53860</c:v>
                </c:pt>
                <c:pt idx="373">
                  <c:v>53890</c:v>
                </c:pt>
                <c:pt idx="374">
                  <c:v>53923</c:v>
                </c:pt>
                <c:pt idx="375">
                  <c:v>53954</c:v>
                </c:pt>
                <c:pt idx="376">
                  <c:v>53986</c:v>
                </c:pt>
                <c:pt idx="377">
                  <c:v>54017</c:v>
                </c:pt>
                <c:pt idx="378">
                  <c:v>54049</c:v>
                </c:pt>
                <c:pt idx="379">
                  <c:v>54080</c:v>
                </c:pt>
                <c:pt idx="380">
                  <c:v>54112</c:v>
                </c:pt>
                <c:pt idx="381">
                  <c:v>54141</c:v>
                </c:pt>
                <c:pt idx="382">
                  <c:v>54172</c:v>
                </c:pt>
                <c:pt idx="383">
                  <c:v>54203</c:v>
                </c:pt>
                <c:pt idx="384">
                  <c:v>54234</c:v>
                </c:pt>
                <c:pt idx="385">
                  <c:v>54266</c:v>
                </c:pt>
                <c:pt idx="386">
                  <c:v>54297</c:v>
                </c:pt>
                <c:pt idx="387">
                  <c:v>54329</c:v>
                </c:pt>
                <c:pt idx="388">
                  <c:v>54359</c:v>
                </c:pt>
                <c:pt idx="389">
                  <c:v>54392</c:v>
                </c:pt>
                <c:pt idx="390">
                  <c:v>54422</c:v>
                </c:pt>
                <c:pt idx="391">
                  <c:v>54455</c:v>
                </c:pt>
                <c:pt idx="392">
                  <c:v>54483</c:v>
                </c:pt>
                <c:pt idx="393">
                  <c:v>54514</c:v>
                </c:pt>
                <c:pt idx="394">
                  <c:v>54546</c:v>
                </c:pt>
                <c:pt idx="395">
                  <c:v>54577</c:v>
                </c:pt>
                <c:pt idx="396">
                  <c:v>54609</c:v>
                </c:pt>
                <c:pt idx="397">
                  <c:v>54640</c:v>
                </c:pt>
                <c:pt idx="398">
                  <c:v>54672</c:v>
                </c:pt>
                <c:pt idx="399">
                  <c:v>54702</c:v>
                </c:pt>
                <c:pt idx="400">
                  <c:v>54735</c:v>
                </c:pt>
                <c:pt idx="401">
                  <c:v>54765</c:v>
                </c:pt>
                <c:pt idx="402">
                  <c:v>54798</c:v>
                </c:pt>
                <c:pt idx="403">
                  <c:v>54829</c:v>
                </c:pt>
                <c:pt idx="404">
                  <c:v>54857</c:v>
                </c:pt>
                <c:pt idx="405">
                  <c:v>54890</c:v>
                </c:pt>
                <c:pt idx="406">
                  <c:v>54920</c:v>
                </c:pt>
                <c:pt idx="407">
                  <c:v>54952</c:v>
                </c:pt>
                <c:pt idx="408">
                  <c:v>54982</c:v>
                </c:pt>
                <c:pt idx="409">
                  <c:v>55015</c:v>
                </c:pt>
                <c:pt idx="410">
                  <c:v>55046</c:v>
                </c:pt>
                <c:pt idx="411">
                  <c:v>55078</c:v>
                </c:pt>
                <c:pt idx="412">
                  <c:v>55109</c:v>
                </c:pt>
                <c:pt idx="413">
                  <c:v>55141</c:v>
                </c:pt>
                <c:pt idx="414">
                  <c:v>55172</c:v>
                </c:pt>
                <c:pt idx="415">
                  <c:v>55204</c:v>
                </c:pt>
                <c:pt idx="416">
                  <c:v>55232</c:v>
                </c:pt>
                <c:pt idx="417">
                  <c:v>55263</c:v>
                </c:pt>
                <c:pt idx="418">
                  <c:v>55295</c:v>
                </c:pt>
                <c:pt idx="419">
                  <c:v>55326</c:v>
                </c:pt>
                <c:pt idx="420">
                  <c:v>55358</c:v>
                </c:pt>
                <c:pt idx="421">
                  <c:v>55389</c:v>
                </c:pt>
                <c:pt idx="422">
                  <c:v>55421</c:v>
                </c:pt>
                <c:pt idx="423">
                  <c:v>55451</c:v>
                </c:pt>
                <c:pt idx="424">
                  <c:v>55484</c:v>
                </c:pt>
                <c:pt idx="425">
                  <c:v>55514</c:v>
                </c:pt>
                <c:pt idx="426">
                  <c:v>55547</c:v>
                </c:pt>
                <c:pt idx="427">
                  <c:v>55578</c:v>
                </c:pt>
                <c:pt idx="428">
                  <c:v>55607</c:v>
                </c:pt>
                <c:pt idx="429">
                  <c:v>55638</c:v>
                </c:pt>
                <c:pt idx="430">
                  <c:v>55668</c:v>
                </c:pt>
                <c:pt idx="431">
                  <c:v>55701</c:v>
                </c:pt>
                <c:pt idx="432">
                  <c:v>55732</c:v>
                </c:pt>
                <c:pt idx="433">
                  <c:v>55764</c:v>
                </c:pt>
                <c:pt idx="434">
                  <c:v>55794</c:v>
                </c:pt>
                <c:pt idx="435">
                  <c:v>55827</c:v>
                </c:pt>
                <c:pt idx="436">
                  <c:v>55857</c:v>
                </c:pt>
                <c:pt idx="437">
                  <c:v>55890</c:v>
                </c:pt>
                <c:pt idx="438">
                  <c:v>55921</c:v>
                </c:pt>
                <c:pt idx="439">
                  <c:v>55949</c:v>
                </c:pt>
                <c:pt idx="440">
                  <c:v>55982</c:v>
                </c:pt>
                <c:pt idx="441">
                  <c:v>56012</c:v>
                </c:pt>
                <c:pt idx="442">
                  <c:v>56044</c:v>
                </c:pt>
                <c:pt idx="443">
                  <c:v>56074</c:v>
                </c:pt>
                <c:pt idx="444">
                  <c:v>56107</c:v>
                </c:pt>
                <c:pt idx="445">
                  <c:v>56138</c:v>
                </c:pt>
                <c:pt idx="446">
                  <c:v>56170</c:v>
                </c:pt>
                <c:pt idx="447">
                  <c:v>56201</c:v>
                </c:pt>
                <c:pt idx="448">
                  <c:v>56233</c:v>
                </c:pt>
                <c:pt idx="449">
                  <c:v>56264</c:v>
                </c:pt>
                <c:pt idx="450">
                  <c:v>56296</c:v>
                </c:pt>
                <c:pt idx="451">
                  <c:v>56324</c:v>
                </c:pt>
                <c:pt idx="452">
                  <c:v>56355</c:v>
                </c:pt>
                <c:pt idx="453">
                  <c:v>56387</c:v>
                </c:pt>
                <c:pt idx="454">
                  <c:v>56418</c:v>
                </c:pt>
                <c:pt idx="455">
                  <c:v>56450</c:v>
                </c:pt>
                <c:pt idx="456">
                  <c:v>56481</c:v>
                </c:pt>
                <c:pt idx="457">
                  <c:v>56513</c:v>
                </c:pt>
                <c:pt idx="458">
                  <c:v>56543</c:v>
                </c:pt>
                <c:pt idx="459">
                  <c:v>56576</c:v>
                </c:pt>
                <c:pt idx="460">
                  <c:v>56606</c:v>
                </c:pt>
                <c:pt idx="461">
                  <c:v>56639</c:v>
                </c:pt>
                <c:pt idx="462">
                  <c:v>56670</c:v>
                </c:pt>
                <c:pt idx="463">
                  <c:v>56698</c:v>
                </c:pt>
                <c:pt idx="464">
                  <c:v>56730</c:v>
                </c:pt>
                <c:pt idx="465">
                  <c:v>56760</c:v>
                </c:pt>
                <c:pt idx="466">
                  <c:v>56793</c:v>
                </c:pt>
                <c:pt idx="467">
                  <c:v>56823</c:v>
                </c:pt>
                <c:pt idx="468">
                  <c:v>56856</c:v>
                </c:pt>
                <c:pt idx="469">
                  <c:v>56887</c:v>
                </c:pt>
                <c:pt idx="470">
                  <c:v>56919</c:v>
                </c:pt>
                <c:pt idx="471">
                  <c:v>56949</c:v>
                </c:pt>
                <c:pt idx="472">
                  <c:v>56982</c:v>
                </c:pt>
                <c:pt idx="473">
                  <c:v>57013</c:v>
                </c:pt>
                <c:pt idx="474">
                  <c:v>57042</c:v>
                </c:pt>
                <c:pt idx="475">
                  <c:v>57074</c:v>
                </c:pt>
                <c:pt idx="476">
                  <c:v>57104</c:v>
                </c:pt>
                <c:pt idx="477">
                  <c:v>57136</c:v>
                </c:pt>
                <c:pt idx="478">
                  <c:v>57166</c:v>
                </c:pt>
                <c:pt idx="479">
                  <c:v>57199</c:v>
                </c:pt>
                <c:pt idx="480">
                  <c:v>57230</c:v>
                </c:pt>
                <c:pt idx="481">
                  <c:v>57262</c:v>
                </c:pt>
                <c:pt idx="482">
                  <c:v>57293</c:v>
                </c:pt>
                <c:pt idx="483">
                  <c:v>57325</c:v>
                </c:pt>
                <c:pt idx="484">
                  <c:v>57356</c:v>
                </c:pt>
                <c:pt idx="485">
                  <c:v>57388</c:v>
                </c:pt>
                <c:pt idx="486">
                  <c:v>57416</c:v>
                </c:pt>
                <c:pt idx="487">
                  <c:v>57447</c:v>
                </c:pt>
                <c:pt idx="488">
                  <c:v>57479</c:v>
                </c:pt>
                <c:pt idx="489">
                  <c:v>57510</c:v>
                </c:pt>
                <c:pt idx="490">
                  <c:v>57542</c:v>
                </c:pt>
                <c:pt idx="491">
                  <c:v>57573</c:v>
                </c:pt>
                <c:pt idx="492">
                  <c:v>57605</c:v>
                </c:pt>
                <c:pt idx="493">
                  <c:v>57635</c:v>
                </c:pt>
                <c:pt idx="494">
                  <c:v>57668</c:v>
                </c:pt>
                <c:pt idx="495">
                  <c:v>57698</c:v>
                </c:pt>
                <c:pt idx="496">
                  <c:v>57731</c:v>
                </c:pt>
                <c:pt idx="497">
                  <c:v>57762</c:v>
                </c:pt>
                <c:pt idx="498">
                  <c:v>57790</c:v>
                </c:pt>
                <c:pt idx="499">
                  <c:v>57822</c:v>
                </c:pt>
                <c:pt idx="500">
                  <c:v>57852</c:v>
                </c:pt>
                <c:pt idx="501">
                  <c:v>57885</c:v>
                </c:pt>
                <c:pt idx="502">
                  <c:v>57915</c:v>
                </c:pt>
                <c:pt idx="503">
                  <c:v>57948</c:v>
                </c:pt>
                <c:pt idx="504">
                  <c:v>57979</c:v>
                </c:pt>
                <c:pt idx="505">
                  <c:v>58011</c:v>
                </c:pt>
                <c:pt idx="506">
                  <c:v>58042</c:v>
                </c:pt>
                <c:pt idx="507">
                  <c:v>58074</c:v>
                </c:pt>
                <c:pt idx="508">
                  <c:v>58105</c:v>
                </c:pt>
                <c:pt idx="509">
                  <c:v>58134</c:v>
                </c:pt>
                <c:pt idx="510">
                  <c:v>58166</c:v>
                </c:pt>
                <c:pt idx="511">
                  <c:v>58197</c:v>
                </c:pt>
                <c:pt idx="512">
                  <c:v>58228</c:v>
                </c:pt>
                <c:pt idx="513">
                  <c:v>58258</c:v>
                </c:pt>
                <c:pt idx="514">
                  <c:v>58291</c:v>
                </c:pt>
                <c:pt idx="515">
                  <c:v>58322</c:v>
                </c:pt>
                <c:pt idx="516">
                  <c:v>58354</c:v>
                </c:pt>
                <c:pt idx="517">
                  <c:v>58385</c:v>
                </c:pt>
                <c:pt idx="518">
                  <c:v>58417</c:v>
                </c:pt>
                <c:pt idx="519">
                  <c:v>58448</c:v>
                </c:pt>
                <c:pt idx="520">
                  <c:v>58480</c:v>
                </c:pt>
                <c:pt idx="521">
                  <c:v>58509</c:v>
                </c:pt>
                <c:pt idx="522">
                  <c:v>58540</c:v>
                </c:pt>
                <c:pt idx="523">
                  <c:v>58571</c:v>
                </c:pt>
                <c:pt idx="524">
                  <c:v>58602</c:v>
                </c:pt>
                <c:pt idx="525">
                  <c:v>58634</c:v>
                </c:pt>
                <c:pt idx="526">
                  <c:v>58665</c:v>
                </c:pt>
                <c:pt idx="527">
                  <c:v>58697</c:v>
                </c:pt>
                <c:pt idx="528">
                  <c:v>58727</c:v>
                </c:pt>
                <c:pt idx="529">
                  <c:v>58760</c:v>
                </c:pt>
                <c:pt idx="530">
                  <c:v>58790</c:v>
                </c:pt>
                <c:pt idx="531">
                  <c:v>58823</c:v>
                </c:pt>
                <c:pt idx="532">
                  <c:v>58854</c:v>
                </c:pt>
                <c:pt idx="533">
                  <c:v>58882</c:v>
                </c:pt>
                <c:pt idx="534">
                  <c:v>58914</c:v>
                </c:pt>
                <c:pt idx="535">
                  <c:v>58944</c:v>
                </c:pt>
                <c:pt idx="536">
                  <c:v>58977</c:v>
                </c:pt>
                <c:pt idx="537">
                  <c:v>59007</c:v>
                </c:pt>
                <c:pt idx="538">
                  <c:v>59040</c:v>
                </c:pt>
                <c:pt idx="539">
                  <c:v>59071</c:v>
                </c:pt>
                <c:pt idx="540">
                  <c:v>59103</c:v>
                </c:pt>
                <c:pt idx="541">
                  <c:v>59134</c:v>
                </c:pt>
                <c:pt idx="542">
                  <c:v>59167</c:v>
                </c:pt>
                <c:pt idx="543">
                  <c:v>59198</c:v>
                </c:pt>
                <c:pt idx="544">
                  <c:v>59229</c:v>
                </c:pt>
                <c:pt idx="545">
                  <c:v>59258</c:v>
                </c:pt>
                <c:pt idx="546">
                  <c:v>59289</c:v>
                </c:pt>
                <c:pt idx="547">
                  <c:v>59320</c:v>
                </c:pt>
                <c:pt idx="548">
                  <c:v>59351</c:v>
                </c:pt>
                <c:pt idx="549">
                  <c:v>59383</c:v>
                </c:pt>
                <c:pt idx="550">
                  <c:v>59414</c:v>
                </c:pt>
                <c:pt idx="551">
                  <c:v>59446</c:v>
                </c:pt>
                <c:pt idx="552">
                  <c:v>59477</c:v>
                </c:pt>
                <c:pt idx="553">
                  <c:v>59509</c:v>
                </c:pt>
                <c:pt idx="554">
                  <c:v>59540</c:v>
                </c:pt>
                <c:pt idx="555">
                  <c:v>59572</c:v>
                </c:pt>
                <c:pt idx="556">
                  <c:v>59600</c:v>
                </c:pt>
                <c:pt idx="557">
                  <c:v>59631</c:v>
                </c:pt>
                <c:pt idx="558">
                  <c:v>59663</c:v>
                </c:pt>
                <c:pt idx="559">
                  <c:v>59694</c:v>
                </c:pt>
                <c:pt idx="560">
                  <c:v>59726</c:v>
                </c:pt>
                <c:pt idx="561">
                  <c:v>59757</c:v>
                </c:pt>
                <c:pt idx="562">
                  <c:v>59789</c:v>
                </c:pt>
                <c:pt idx="563">
                  <c:v>59819</c:v>
                </c:pt>
                <c:pt idx="564">
                  <c:v>59852</c:v>
                </c:pt>
                <c:pt idx="565">
                  <c:v>59882</c:v>
                </c:pt>
                <c:pt idx="566">
                  <c:v>59915</c:v>
                </c:pt>
                <c:pt idx="567">
                  <c:v>59946</c:v>
                </c:pt>
                <c:pt idx="568">
                  <c:v>59975</c:v>
                </c:pt>
                <c:pt idx="569">
                  <c:v>60006</c:v>
                </c:pt>
                <c:pt idx="570">
                  <c:v>60036</c:v>
                </c:pt>
                <c:pt idx="571">
                  <c:v>60069</c:v>
                </c:pt>
                <c:pt idx="572">
                  <c:v>60099</c:v>
                </c:pt>
                <c:pt idx="573">
                  <c:v>60132</c:v>
                </c:pt>
                <c:pt idx="574">
                  <c:v>60163</c:v>
                </c:pt>
                <c:pt idx="575">
                  <c:v>60195</c:v>
                </c:pt>
                <c:pt idx="576">
                  <c:v>60226</c:v>
                </c:pt>
                <c:pt idx="577">
                  <c:v>60258</c:v>
                </c:pt>
                <c:pt idx="578">
                  <c:v>60289</c:v>
                </c:pt>
                <c:pt idx="579">
                  <c:v>60321</c:v>
                </c:pt>
                <c:pt idx="580">
                  <c:v>60349</c:v>
                </c:pt>
                <c:pt idx="581">
                  <c:v>60380</c:v>
                </c:pt>
                <c:pt idx="582">
                  <c:v>60412</c:v>
                </c:pt>
                <c:pt idx="583">
                  <c:v>60443</c:v>
                </c:pt>
                <c:pt idx="584">
                  <c:v>60475</c:v>
                </c:pt>
                <c:pt idx="585">
                  <c:v>60506</c:v>
                </c:pt>
                <c:pt idx="586">
                  <c:v>60538</c:v>
                </c:pt>
                <c:pt idx="587">
                  <c:v>60568</c:v>
                </c:pt>
                <c:pt idx="588">
                  <c:v>60601</c:v>
                </c:pt>
                <c:pt idx="589">
                  <c:v>60631</c:v>
                </c:pt>
                <c:pt idx="590">
                  <c:v>60664</c:v>
                </c:pt>
                <c:pt idx="591">
                  <c:v>60692</c:v>
                </c:pt>
                <c:pt idx="592">
                  <c:v>60723</c:v>
                </c:pt>
                <c:pt idx="593">
                  <c:v>60755</c:v>
                </c:pt>
                <c:pt idx="594">
                  <c:v>60786</c:v>
                </c:pt>
                <c:pt idx="595">
                  <c:v>60818</c:v>
                </c:pt>
                <c:pt idx="596">
                  <c:v>60849</c:v>
                </c:pt>
                <c:pt idx="597">
                  <c:v>60881</c:v>
                </c:pt>
                <c:pt idx="598">
                  <c:v>60911</c:v>
                </c:pt>
                <c:pt idx="599">
                  <c:v>60944</c:v>
                </c:pt>
                <c:pt idx="600">
                  <c:v>60974</c:v>
                </c:pt>
                <c:pt idx="601">
                  <c:v>61007</c:v>
                </c:pt>
                <c:pt idx="602">
                  <c:v>61038</c:v>
                </c:pt>
                <c:pt idx="603">
                  <c:v>61066</c:v>
                </c:pt>
                <c:pt idx="604">
                  <c:v>61098</c:v>
                </c:pt>
                <c:pt idx="605">
                  <c:v>61128</c:v>
                </c:pt>
                <c:pt idx="606">
                  <c:v>61161</c:v>
                </c:pt>
                <c:pt idx="607">
                  <c:v>61191</c:v>
                </c:pt>
                <c:pt idx="608">
                  <c:v>61224</c:v>
                </c:pt>
                <c:pt idx="609">
                  <c:v>61255</c:v>
                </c:pt>
                <c:pt idx="610">
                  <c:v>61287</c:v>
                </c:pt>
                <c:pt idx="611">
                  <c:v>61318</c:v>
                </c:pt>
                <c:pt idx="612">
                  <c:v>61350</c:v>
                </c:pt>
                <c:pt idx="613">
                  <c:v>61381</c:v>
                </c:pt>
                <c:pt idx="614">
                  <c:v>61413</c:v>
                </c:pt>
                <c:pt idx="615">
                  <c:v>61442</c:v>
                </c:pt>
                <c:pt idx="616">
                  <c:v>61477</c:v>
                </c:pt>
                <c:pt idx="617">
                  <c:v>61507</c:v>
                </c:pt>
                <c:pt idx="618">
                  <c:v>61539</c:v>
                </c:pt>
                <c:pt idx="619">
                  <c:v>61569</c:v>
                </c:pt>
                <c:pt idx="620">
                  <c:v>61602</c:v>
                </c:pt>
                <c:pt idx="621">
                  <c:v>61633</c:v>
                </c:pt>
                <c:pt idx="622">
                  <c:v>61665</c:v>
                </c:pt>
                <c:pt idx="623">
                  <c:v>61696</c:v>
                </c:pt>
                <c:pt idx="624">
                  <c:v>61728</c:v>
                </c:pt>
                <c:pt idx="625">
                  <c:v>61759</c:v>
                </c:pt>
                <c:pt idx="626">
                  <c:v>61787</c:v>
                </c:pt>
                <c:pt idx="627">
                  <c:v>61815</c:v>
                </c:pt>
                <c:pt idx="628">
                  <c:v>61847</c:v>
                </c:pt>
                <c:pt idx="629">
                  <c:v>61877</c:v>
                </c:pt>
                <c:pt idx="630">
                  <c:v>61910</c:v>
                </c:pt>
                <c:pt idx="631">
                  <c:v>61941</c:v>
                </c:pt>
                <c:pt idx="632">
                  <c:v>61973</c:v>
                </c:pt>
                <c:pt idx="633">
                  <c:v>62003</c:v>
                </c:pt>
                <c:pt idx="634">
                  <c:v>62036</c:v>
                </c:pt>
                <c:pt idx="635">
                  <c:v>62066</c:v>
                </c:pt>
                <c:pt idx="636">
                  <c:v>62099</c:v>
                </c:pt>
                <c:pt idx="637">
                  <c:v>62130</c:v>
                </c:pt>
                <c:pt idx="638">
                  <c:v>62158</c:v>
                </c:pt>
                <c:pt idx="639">
                  <c:v>62190</c:v>
                </c:pt>
                <c:pt idx="640">
                  <c:v>62220</c:v>
                </c:pt>
                <c:pt idx="641">
                  <c:v>62253</c:v>
                </c:pt>
                <c:pt idx="642">
                  <c:v>62283</c:v>
                </c:pt>
                <c:pt idx="643">
                  <c:v>62316</c:v>
                </c:pt>
                <c:pt idx="644">
                  <c:v>62347</c:v>
                </c:pt>
                <c:pt idx="645">
                  <c:v>62379</c:v>
                </c:pt>
                <c:pt idx="646">
                  <c:v>62410</c:v>
                </c:pt>
                <c:pt idx="647">
                  <c:v>62442</c:v>
                </c:pt>
                <c:pt idx="648">
                  <c:v>62473</c:v>
                </c:pt>
                <c:pt idx="649">
                  <c:v>62505</c:v>
                </c:pt>
                <c:pt idx="650">
                  <c:v>62533</c:v>
                </c:pt>
                <c:pt idx="651">
                  <c:v>62564</c:v>
                </c:pt>
                <c:pt idx="652">
                  <c:v>62596</c:v>
                </c:pt>
                <c:pt idx="653">
                  <c:v>62627</c:v>
                </c:pt>
                <c:pt idx="654">
                  <c:v>62659</c:v>
                </c:pt>
                <c:pt idx="655">
                  <c:v>62690</c:v>
                </c:pt>
                <c:pt idx="656">
                  <c:v>62722</c:v>
                </c:pt>
                <c:pt idx="657">
                  <c:v>62752</c:v>
                </c:pt>
                <c:pt idx="658">
                  <c:v>62785</c:v>
                </c:pt>
                <c:pt idx="659">
                  <c:v>62815</c:v>
                </c:pt>
                <c:pt idx="660">
                  <c:v>62848</c:v>
                </c:pt>
                <c:pt idx="661">
                  <c:v>62879</c:v>
                </c:pt>
                <c:pt idx="662">
                  <c:v>62908</c:v>
                </c:pt>
                <c:pt idx="663">
                  <c:v>62939</c:v>
                </c:pt>
                <c:pt idx="664">
                  <c:v>62969</c:v>
                </c:pt>
                <c:pt idx="665">
                  <c:v>63002</c:v>
                </c:pt>
                <c:pt idx="666">
                  <c:v>63032</c:v>
                </c:pt>
                <c:pt idx="667">
                  <c:v>63065</c:v>
                </c:pt>
                <c:pt idx="668">
                  <c:v>63096</c:v>
                </c:pt>
                <c:pt idx="669">
                  <c:v>63128</c:v>
                </c:pt>
                <c:pt idx="670">
                  <c:v>63158</c:v>
                </c:pt>
                <c:pt idx="671">
                  <c:v>63188</c:v>
                </c:pt>
                <c:pt idx="672">
                  <c:v>63219</c:v>
                </c:pt>
                <c:pt idx="673">
                  <c:v>63248</c:v>
                </c:pt>
                <c:pt idx="674">
                  <c:v>63276</c:v>
                </c:pt>
                <c:pt idx="675">
                  <c:v>63307</c:v>
                </c:pt>
                <c:pt idx="676">
                  <c:v>63338</c:v>
                </c:pt>
                <c:pt idx="677">
                  <c:v>63369</c:v>
                </c:pt>
                <c:pt idx="678">
                  <c:v>63401</c:v>
                </c:pt>
                <c:pt idx="679">
                  <c:v>63432</c:v>
                </c:pt>
                <c:pt idx="680">
                  <c:v>63464</c:v>
                </c:pt>
                <c:pt idx="681">
                  <c:v>63495</c:v>
                </c:pt>
                <c:pt idx="682">
                  <c:v>63527</c:v>
                </c:pt>
                <c:pt idx="683">
                  <c:v>63558</c:v>
                </c:pt>
                <c:pt idx="684">
                  <c:v>63590</c:v>
                </c:pt>
                <c:pt idx="685">
                  <c:v>63618</c:v>
                </c:pt>
                <c:pt idx="686">
                  <c:v>63649</c:v>
                </c:pt>
                <c:pt idx="687">
                  <c:v>63681</c:v>
                </c:pt>
                <c:pt idx="688">
                  <c:v>63712</c:v>
                </c:pt>
                <c:pt idx="689">
                  <c:v>63744</c:v>
                </c:pt>
                <c:pt idx="690">
                  <c:v>63775</c:v>
                </c:pt>
                <c:pt idx="691">
                  <c:v>63807</c:v>
                </c:pt>
              </c:numCache>
            </c:numRef>
          </c:cat>
          <c:val>
            <c:numRef>
              <c:f>Eur6M!$AF$3:$AF$694</c:f>
              <c:numCache>
                <c:formatCode>0.0000%</c:formatCode>
                <c:ptCount val="692"/>
                <c:pt idx="0">
                  <c:v>2.4300000000004727E-4</c:v>
                </c:pt>
                <c:pt idx="1">
                  <c:v>2.500000001691961E-4</c:v>
                </c:pt>
                <c:pt idx="2">
                  <c:v>2.2999999999982507E-4</c:v>
                </c:pt>
                <c:pt idx="3">
                  <c:v>2.2000000000029933E-4</c:v>
                </c:pt>
                <c:pt idx="4">
                  <c:v>2.0884657759925906E-4</c:v>
                </c:pt>
                <c:pt idx="5">
                  <c:v>1.994522220451264E-4</c:v>
                </c:pt>
                <c:pt idx="6">
                  <c:v>1.9999999999781578E-4</c:v>
                </c:pt>
                <c:pt idx="7">
                  <c:v>2.1020250588795706E-4</c:v>
                </c:pt>
                <c:pt idx="8">
                  <c:v>2.1142438285874304E-4</c:v>
                </c:pt>
                <c:pt idx="9">
                  <c:v>2.5246424816368582E-4</c:v>
                </c:pt>
                <c:pt idx="10">
                  <c:v>2.9846782599951067E-4</c:v>
                </c:pt>
                <c:pt idx="11">
                  <c:v>3.3837624257002482E-4</c:v>
                </c:pt>
                <c:pt idx="12">
                  <c:v>4.1164272822194145E-4</c:v>
                </c:pt>
                <c:pt idx="13">
                  <c:v>5.0135142928932309E-4</c:v>
                </c:pt>
                <c:pt idx="14">
                  <c:v>5.9362205567697098E-4</c:v>
                </c:pt>
                <c:pt idx="15">
                  <c:v>6.9503725835734281E-4</c:v>
                </c:pt>
                <c:pt idx="16">
                  <c:v>8.0992641304886604E-4</c:v>
                </c:pt>
                <c:pt idx="17">
                  <c:v>9.2236978397760531E-4</c:v>
                </c:pt>
                <c:pt idx="18">
                  <c:v>1.0271353782774792E-3</c:v>
                </c:pt>
                <c:pt idx="19">
                  <c:v>1.1649940763993327E-3</c:v>
                </c:pt>
                <c:pt idx="20">
                  <c:v>1.3316208537836919E-3</c:v>
                </c:pt>
                <c:pt idx="21">
                  <c:v>1.4787649592005955E-3</c:v>
                </c:pt>
                <c:pt idx="22">
                  <c:v>1.6935248111013454E-3</c:v>
                </c:pt>
                <c:pt idx="23">
                  <c:v>1.900805063709473E-3</c:v>
                </c:pt>
                <c:pt idx="24">
                  <c:v>2.1108696683672865E-3</c:v>
                </c:pt>
                <c:pt idx="25">
                  <c:v>2.3473417509767038E-3</c:v>
                </c:pt>
                <c:pt idx="26">
                  <c:v>2.5663078727552872E-3</c:v>
                </c:pt>
                <c:pt idx="27">
                  <c:v>2.8103772740048342E-3</c:v>
                </c:pt>
                <c:pt idx="28">
                  <c:v>3.0378437163350053E-3</c:v>
                </c:pt>
                <c:pt idx="29">
                  <c:v>3.2662031922399992E-3</c:v>
                </c:pt>
                <c:pt idx="30">
                  <c:v>3.4942998471335588E-3</c:v>
                </c:pt>
                <c:pt idx="31">
                  <c:v>3.7220728010833389E-3</c:v>
                </c:pt>
                <c:pt idx="32">
                  <c:v>3.9722537111286137E-3</c:v>
                </c:pt>
                <c:pt idx="33">
                  <c:v>4.1929659212350378E-3</c:v>
                </c:pt>
                <c:pt idx="34">
                  <c:v>4.4410814953695877E-3</c:v>
                </c:pt>
                <c:pt idx="35">
                  <c:v>4.6644402046478167E-3</c:v>
                </c:pt>
                <c:pt idx="36">
                  <c:v>4.9136454927226104E-3</c:v>
                </c:pt>
                <c:pt idx="37">
                  <c:v>5.1501285148118948E-3</c:v>
                </c:pt>
                <c:pt idx="38">
                  <c:v>5.3929221177430485E-3</c:v>
                </c:pt>
                <c:pt idx="39">
                  <c:v>5.64626161762134E-3</c:v>
                </c:pt>
                <c:pt idx="40">
                  <c:v>5.8777652937284227E-3</c:v>
                </c:pt>
                <c:pt idx="41">
                  <c:v>6.1149864720658996E-3</c:v>
                </c:pt>
                <c:pt idx="42">
                  <c:v>6.3613023710967324E-3</c:v>
                </c:pt>
                <c:pt idx="43">
                  <c:v>6.6091742077337276E-3</c:v>
                </c:pt>
                <c:pt idx="44">
                  <c:v>6.8824541343561942E-3</c:v>
                </c:pt>
                <c:pt idx="45">
                  <c:v>7.1400148920975504E-3</c:v>
                </c:pt>
                <c:pt idx="46">
                  <c:v>7.3851290741828168E-3</c:v>
                </c:pt>
                <c:pt idx="47">
                  <c:v>7.634502745633218E-3</c:v>
                </c:pt>
                <c:pt idx="48">
                  <c:v>7.8994751648970782E-3</c:v>
                </c:pt>
                <c:pt idx="49">
                  <c:v>8.147406951601913E-3</c:v>
                </c:pt>
                <c:pt idx="50">
                  <c:v>8.4101984706307625E-3</c:v>
                </c:pt>
                <c:pt idx="51">
                  <c:v>8.6594336635178373E-3</c:v>
                </c:pt>
                <c:pt idx="52">
                  <c:v>8.9031687926930825E-3</c:v>
                </c:pt>
                <c:pt idx="53">
                  <c:v>9.1406053316090054E-3</c:v>
                </c:pt>
                <c:pt idx="54">
                  <c:v>9.380198680323781E-3</c:v>
                </c:pt>
                <c:pt idx="55">
                  <c:v>9.6335322977594614E-3</c:v>
                </c:pt>
                <c:pt idx="56">
                  <c:v>9.8703900024215054E-3</c:v>
                </c:pt>
                <c:pt idx="57">
                  <c:v>1.0126069931793895E-2</c:v>
                </c:pt>
                <c:pt idx="58">
                  <c:v>1.0354360865488731E-2</c:v>
                </c:pt>
                <c:pt idx="59">
                  <c:v>1.0607625056975762E-2</c:v>
                </c:pt>
                <c:pt idx="60">
                  <c:v>1.0846486354161938E-2</c:v>
                </c:pt>
                <c:pt idx="61">
                  <c:v>1.1103107270393325E-2</c:v>
                </c:pt>
                <c:pt idx="62">
                  <c:v>1.1345185854524639E-2</c:v>
                </c:pt>
                <c:pt idx="63">
                  <c:v>1.1605325875487012E-2</c:v>
                </c:pt>
                <c:pt idx="64">
                  <c:v>1.1839273268059352E-2</c:v>
                </c:pt>
                <c:pt idx="65">
                  <c:v>1.2086251520780201E-2</c:v>
                </c:pt>
                <c:pt idx="66">
                  <c:v>1.2351270021616671E-2</c:v>
                </c:pt>
                <c:pt idx="67">
                  <c:v>1.2599830413042615E-2</c:v>
                </c:pt>
                <c:pt idx="68">
                  <c:v>1.2864214619879324E-2</c:v>
                </c:pt>
                <c:pt idx="69">
                  <c:v>1.3122479311618458E-2</c:v>
                </c:pt>
                <c:pt idx="70">
                  <c:v>1.3360399263338206E-2</c:v>
                </c:pt>
                <c:pt idx="71">
                  <c:v>1.3594758650583913E-2</c:v>
                </c:pt>
                <c:pt idx="72">
                  <c:v>1.3846778273380926E-2</c:v>
                </c:pt>
                <c:pt idx="73">
                  <c:v>1.4070307698516674E-2</c:v>
                </c:pt>
                <c:pt idx="74">
                  <c:v>1.430969734465137E-2</c:v>
                </c:pt>
                <c:pt idx="75">
                  <c:v>1.4524392974543067E-2</c:v>
                </c:pt>
                <c:pt idx="76">
                  <c:v>1.4733788836719563E-2</c:v>
                </c:pt>
                <c:pt idx="77">
                  <c:v>1.4934988890215726E-2</c:v>
                </c:pt>
                <c:pt idx="78">
                  <c:v>1.5130494646337091E-2</c:v>
                </c:pt>
                <c:pt idx="79">
                  <c:v>1.5331824471018666E-2</c:v>
                </c:pt>
                <c:pt idx="80">
                  <c:v>1.5515638642344906E-2</c:v>
                </c:pt>
                <c:pt idx="81">
                  <c:v>1.5705690867904118E-2</c:v>
                </c:pt>
                <c:pt idx="82">
                  <c:v>1.5876570345312178E-2</c:v>
                </c:pt>
                <c:pt idx="83">
                  <c:v>1.6049499063416926E-2</c:v>
                </c:pt>
                <c:pt idx="84">
                  <c:v>1.6223059339389004E-2</c:v>
                </c:pt>
                <c:pt idx="85">
                  <c:v>1.6383967489070433E-2</c:v>
                </c:pt>
                <c:pt idx="86">
                  <c:v>1.6546536039226994E-2</c:v>
                </c:pt>
                <c:pt idx="87">
                  <c:v>1.6700841803829181E-2</c:v>
                </c:pt>
                <c:pt idx="88">
                  <c:v>1.6840942438010913E-2</c:v>
                </c:pt>
                <c:pt idx="89">
                  <c:v>1.6997721720164304E-2</c:v>
                </c:pt>
                <c:pt idx="90">
                  <c:v>1.7139510414948836E-2</c:v>
                </c:pt>
                <c:pt idx="91">
                  <c:v>1.7280134239702441E-2</c:v>
                </c:pt>
                <c:pt idx="92">
                  <c:v>1.7426429499615537E-2</c:v>
                </c:pt>
                <c:pt idx="93">
                  <c:v>1.7556521580643986E-2</c:v>
                </c:pt>
                <c:pt idx="94">
                  <c:v>1.7694397630723297E-2</c:v>
                </c:pt>
                <c:pt idx="95">
                  <c:v>1.7819101920691586E-2</c:v>
                </c:pt>
                <c:pt idx="96">
                  <c:v>1.7948475911590846E-2</c:v>
                </c:pt>
                <c:pt idx="97">
                  <c:v>1.8065063058813779E-2</c:v>
                </c:pt>
                <c:pt idx="98">
                  <c:v>1.8183460946312735E-2</c:v>
                </c:pt>
                <c:pt idx="99">
                  <c:v>1.8291165642574381E-2</c:v>
                </c:pt>
                <c:pt idx="100">
                  <c:v>1.839951449732366E-2</c:v>
                </c:pt>
                <c:pt idx="101">
                  <c:v>1.8499538014885044E-2</c:v>
                </c:pt>
                <c:pt idx="102">
                  <c:v>1.8596095000482357E-2</c:v>
                </c:pt>
                <c:pt idx="103">
                  <c:v>1.8696867029888396E-2</c:v>
                </c:pt>
                <c:pt idx="104">
                  <c:v>1.8794422336395715E-2</c:v>
                </c:pt>
                <c:pt idx="105">
                  <c:v>1.8881851457536389E-2</c:v>
                </c:pt>
                <c:pt idx="106">
                  <c:v>1.8970785760306429E-2</c:v>
                </c:pt>
                <c:pt idx="107">
                  <c:v>1.9068810158324855E-2</c:v>
                </c:pt>
                <c:pt idx="108">
                  <c:v>1.9158254152437652E-2</c:v>
                </c:pt>
                <c:pt idx="109">
                  <c:v>1.9257121211531506E-2</c:v>
                </c:pt>
                <c:pt idx="110">
                  <c:v>1.9348519880055728E-2</c:v>
                </c:pt>
                <c:pt idx="111">
                  <c:v>1.9443745076842076E-2</c:v>
                </c:pt>
                <c:pt idx="112">
                  <c:v>1.9535422498174439E-2</c:v>
                </c:pt>
                <c:pt idx="113">
                  <c:v>1.9629808332650277E-2</c:v>
                </c:pt>
                <c:pt idx="114">
                  <c:v>1.9729324116875915E-2</c:v>
                </c:pt>
                <c:pt idx="115">
                  <c:v>1.9823227601479858E-2</c:v>
                </c:pt>
                <c:pt idx="116">
                  <c:v>1.9923019980812029E-2</c:v>
                </c:pt>
                <c:pt idx="117">
                  <c:v>2.0009021125051245E-2</c:v>
                </c:pt>
                <c:pt idx="118">
                  <c:v>2.0103486822573888E-2</c:v>
                </c:pt>
                <c:pt idx="119">
                  <c:v>2.0188449258919324E-2</c:v>
                </c:pt>
                <c:pt idx="120">
                  <c:v>2.0277159014317293E-2</c:v>
                </c:pt>
                <c:pt idx="121">
                  <c:v>2.0356644002139671E-2</c:v>
                </c:pt>
                <c:pt idx="122">
                  <c:v>2.0439482533825774E-2</c:v>
                </c:pt>
                <c:pt idx="123">
                  <c:v>2.0511407448795201E-2</c:v>
                </c:pt>
                <c:pt idx="124">
                  <c:v>2.058272563070062E-2</c:v>
                </c:pt>
                <c:pt idx="125">
                  <c:v>2.06568079676233E-2</c:v>
                </c:pt>
                <c:pt idx="126">
                  <c:v>2.072723293780054E-2</c:v>
                </c:pt>
                <c:pt idx="127">
                  <c:v>2.0790358427517714E-2</c:v>
                </c:pt>
                <c:pt idx="128">
                  <c:v>2.0850141390129313E-2</c:v>
                </c:pt>
                <c:pt idx="129">
                  <c:v>2.0910381554639756E-2</c:v>
                </c:pt>
                <c:pt idx="130">
                  <c:v>2.0962554595012381E-2</c:v>
                </c:pt>
                <c:pt idx="131">
                  <c:v>2.1018332717288958E-2</c:v>
                </c:pt>
                <c:pt idx="132">
                  <c:v>2.1066075587355119E-2</c:v>
                </c:pt>
                <c:pt idx="133">
                  <c:v>2.1115304834636434E-2</c:v>
                </c:pt>
                <c:pt idx="134">
                  <c:v>2.1156841923569415E-2</c:v>
                </c:pt>
                <c:pt idx="135">
                  <c:v>2.1195844083770687E-2</c:v>
                </c:pt>
                <c:pt idx="136">
                  <c:v>2.1235307012664257E-2</c:v>
                </c:pt>
                <c:pt idx="137">
                  <c:v>2.1268315826719321E-2</c:v>
                </c:pt>
                <c:pt idx="138">
                  <c:v>2.1301836315398091E-2</c:v>
                </c:pt>
                <c:pt idx="139">
                  <c:v>2.1332835890737055E-2</c:v>
                </c:pt>
                <c:pt idx="140">
                  <c:v>2.1356251187045348E-2</c:v>
                </c:pt>
                <c:pt idx="141">
                  <c:v>2.1381208556627257E-2</c:v>
                </c:pt>
                <c:pt idx="142">
                  <c:v>2.1404679552732654E-2</c:v>
                </c:pt>
                <c:pt idx="143">
                  <c:v>2.1426170366406393E-2</c:v>
                </c:pt>
                <c:pt idx="144">
                  <c:v>2.1446006397932253E-2</c:v>
                </c:pt>
                <c:pt idx="145">
                  <c:v>2.1463786172935304E-2</c:v>
                </c:pt>
                <c:pt idx="146">
                  <c:v>2.1481491660917458E-2</c:v>
                </c:pt>
                <c:pt idx="147">
                  <c:v>2.1494319718060304E-2</c:v>
                </c:pt>
                <c:pt idx="148">
                  <c:v>2.1507652617324704E-2</c:v>
                </c:pt>
                <c:pt idx="149">
                  <c:v>2.1518867595250075E-2</c:v>
                </c:pt>
                <c:pt idx="150">
                  <c:v>2.1528983945366037E-2</c:v>
                </c:pt>
                <c:pt idx="151">
                  <c:v>2.1537535297870402E-2</c:v>
                </c:pt>
                <c:pt idx="152">
                  <c:v>2.1541821191404721E-2</c:v>
                </c:pt>
                <c:pt idx="153">
                  <c:v>2.1547572557885405E-2</c:v>
                </c:pt>
                <c:pt idx="154">
                  <c:v>2.1550234631330021E-2</c:v>
                </c:pt>
                <c:pt idx="155">
                  <c:v>2.1552729133788383E-2</c:v>
                </c:pt>
                <c:pt idx="156">
                  <c:v>2.1552365459534293E-2</c:v>
                </c:pt>
                <c:pt idx="157">
                  <c:v>2.1551671516849301E-2</c:v>
                </c:pt>
                <c:pt idx="158">
                  <c:v>2.1550371857994386E-2</c:v>
                </c:pt>
                <c:pt idx="159">
                  <c:v>2.1545706514878887E-2</c:v>
                </c:pt>
                <c:pt idx="160">
                  <c:v>2.1540479045025571E-2</c:v>
                </c:pt>
                <c:pt idx="161">
                  <c:v>2.1532947412836009E-2</c:v>
                </c:pt>
                <c:pt idx="162">
                  <c:v>2.1524699632768738E-2</c:v>
                </c:pt>
                <c:pt idx="163">
                  <c:v>2.1515710013350745E-2</c:v>
                </c:pt>
                <c:pt idx="164">
                  <c:v>2.150231666606061E-2</c:v>
                </c:pt>
                <c:pt idx="165">
                  <c:v>2.1490123012876741E-2</c:v>
                </c:pt>
                <c:pt idx="166">
                  <c:v>2.1475255062535958E-2</c:v>
                </c:pt>
                <c:pt idx="167">
                  <c:v>2.1459916361030975E-2</c:v>
                </c:pt>
                <c:pt idx="168">
                  <c:v>2.1442706136195394E-2</c:v>
                </c:pt>
                <c:pt idx="169">
                  <c:v>2.142503065865221E-2</c:v>
                </c:pt>
                <c:pt idx="170">
                  <c:v>2.1408543696523678E-2</c:v>
                </c:pt>
                <c:pt idx="171">
                  <c:v>2.138654694436699E-2</c:v>
                </c:pt>
                <c:pt idx="172">
                  <c:v>2.1365790914675831E-2</c:v>
                </c:pt>
                <c:pt idx="173">
                  <c:v>2.1341545370268101E-2</c:v>
                </c:pt>
                <c:pt idx="174">
                  <c:v>2.1317470645913904E-2</c:v>
                </c:pt>
                <c:pt idx="175">
                  <c:v>2.1290358803725571E-2</c:v>
                </c:pt>
                <c:pt idx="176">
                  <c:v>2.1264553274694127E-2</c:v>
                </c:pt>
                <c:pt idx="177">
                  <c:v>2.1234873633072832E-2</c:v>
                </c:pt>
                <c:pt idx="178">
                  <c:v>2.1206730607679643E-2</c:v>
                </c:pt>
                <c:pt idx="179">
                  <c:v>2.1174512735424322E-2</c:v>
                </c:pt>
                <c:pt idx="180">
                  <c:v>2.1142976040274986E-2</c:v>
                </c:pt>
                <c:pt idx="181">
                  <c:v>2.1113938945735128E-2</c:v>
                </c:pt>
                <c:pt idx="182">
                  <c:v>2.107902290171643E-2</c:v>
                </c:pt>
                <c:pt idx="183">
                  <c:v>2.1045430472590686E-2</c:v>
                </c:pt>
                <c:pt idx="184">
                  <c:v>2.10072450963921E-2</c:v>
                </c:pt>
                <c:pt idx="185">
                  <c:v>2.0971487274241602E-2</c:v>
                </c:pt>
                <c:pt idx="186">
                  <c:v>2.0931003114700357E-2</c:v>
                </c:pt>
                <c:pt idx="187">
                  <c:v>2.0891998946125943E-2</c:v>
                </c:pt>
                <c:pt idx="188">
                  <c:v>2.0850523351907804E-2</c:v>
                </c:pt>
                <c:pt idx="189">
                  <c:v>2.0809454188433552E-2</c:v>
                </c:pt>
                <c:pt idx="190">
                  <c:v>2.0765837261887913E-2</c:v>
                </c:pt>
                <c:pt idx="191">
                  <c:v>2.0722798231434018E-2</c:v>
                </c:pt>
                <c:pt idx="192">
                  <c:v>2.067724932498172E-2</c:v>
                </c:pt>
                <c:pt idx="193">
                  <c:v>2.0634778059704109E-2</c:v>
                </c:pt>
                <c:pt idx="194">
                  <c:v>2.0588603340137398E-2</c:v>
                </c:pt>
                <c:pt idx="195">
                  <c:v>2.0541865395308369E-2</c:v>
                </c:pt>
                <c:pt idx="196">
                  <c:v>2.0494258228869737E-2</c:v>
                </c:pt>
                <c:pt idx="197">
                  <c:v>2.044375552041762E-2</c:v>
                </c:pt>
                <c:pt idx="198">
                  <c:v>2.0393658872053817E-2</c:v>
                </c:pt>
                <c:pt idx="199">
                  <c:v>2.0342568696863648E-2</c:v>
                </c:pt>
                <c:pt idx="200">
                  <c:v>2.0292938678672247E-2</c:v>
                </c:pt>
                <c:pt idx="201">
                  <c:v>2.0237452747252235E-2</c:v>
                </c:pt>
                <c:pt idx="202">
                  <c:v>2.0186214355858302E-2</c:v>
                </c:pt>
                <c:pt idx="203">
                  <c:v>2.0128992973682439E-2</c:v>
                </c:pt>
                <c:pt idx="204">
                  <c:v>2.0074775918873713E-2</c:v>
                </c:pt>
                <c:pt idx="205">
                  <c:v>2.0023083309263983E-2</c:v>
                </c:pt>
                <c:pt idx="206">
                  <c:v>1.9966317408210612E-2</c:v>
                </c:pt>
                <c:pt idx="207">
                  <c:v>1.9911007844083686E-2</c:v>
                </c:pt>
                <c:pt idx="208">
                  <c:v>1.9850197029883103E-2</c:v>
                </c:pt>
                <c:pt idx="209">
                  <c:v>1.9793461932123595E-2</c:v>
                </c:pt>
                <c:pt idx="210">
                  <c:v>1.9731177643435689E-2</c:v>
                </c:pt>
                <c:pt idx="211">
                  <c:v>1.9672469431268193E-2</c:v>
                </c:pt>
                <c:pt idx="212">
                  <c:v>1.9611206134682778E-2</c:v>
                </c:pt>
                <c:pt idx="213">
                  <c:v>1.9550924604057541E-2</c:v>
                </c:pt>
                <c:pt idx="214">
                  <c:v>1.9491420906075443E-2</c:v>
                </c:pt>
                <c:pt idx="215">
                  <c:v>1.942933369816955E-2</c:v>
                </c:pt>
                <c:pt idx="216">
                  <c:v>1.9369703157568887E-2</c:v>
                </c:pt>
                <c:pt idx="217">
                  <c:v>1.9312599844527312E-2</c:v>
                </c:pt>
                <c:pt idx="218">
                  <c:v>1.924778207029685E-2</c:v>
                </c:pt>
                <c:pt idx="219">
                  <c:v>1.9184529720037945E-2</c:v>
                </c:pt>
                <c:pt idx="220">
                  <c:v>1.9120236196053037E-2</c:v>
                </c:pt>
                <c:pt idx="221">
                  <c:v>1.9052201082227469E-2</c:v>
                </c:pt>
                <c:pt idx="222">
                  <c:v>1.8988039759642052E-2</c:v>
                </c:pt>
                <c:pt idx="223">
                  <c:v>1.8918963177295214E-2</c:v>
                </c:pt>
                <c:pt idx="224">
                  <c:v>1.8852717707608293E-2</c:v>
                </c:pt>
                <c:pt idx="225">
                  <c:v>1.8782641773144735E-2</c:v>
                </c:pt>
                <c:pt idx="226">
                  <c:v>1.8715502415497555E-2</c:v>
                </c:pt>
                <c:pt idx="227">
                  <c:v>1.8644493451643228E-2</c:v>
                </c:pt>
                <c:pt idx="228">
                  <c:v>1.8581266129064369E-2</c:v>
                </c:pt>
                <c:pt idx="229">
                  <c:v>1.8512926920906371E-2</c:v>
                </c:pt>
                <c:pt idx="230">
                  <c:v>1.844069276206366E-2</c:v>
                </c:pt>
                <c:pt idx="231">
                  <c:v>1.8371744283111113E-2</c:v>
                </c:pt>
                <c:pt idx="232">
                  <c:v>1.8299086360300438E-2</c:v>
                </c:pt>
                <c:pt idx="233">
                  <c:v>1.8227991719168554E-2</c:v>
                </c:pt>
                <c:pt idx="234">
                  <c:v>1.8158722878646307E-2</c:v>
                </c:pt>
                <c:pt idx="235">
                  <c:v>1.8090847856928605E-2</c:v>
                </c:pt>
                <c:pt idx="236">
                  <c:v>1.8017901923471746E-2</c:v>
                </c:pt>
                <c:pt idx="237">
                  <c:v>1.7950663464171891E-2</c:v>
                </c:pt>
                <c:pt idx="238">
                  <c:v>1.7878468663353634E-2</c:v>
                </c:pt>
                <c:pt idx="239">
                  <c:v>1.7810433915085556E-2</c:v>
                </c:pt>
                <c:pt idx="240">
                  <c:v>1.7745228123748614E-2</c:v>
                </c:pt>
                <c:pt idx="241">
                  <c:v>1.7677147995895891E-2</c:v>
                </c:pt>
                <c:pt idx="242">
                  <c:v>1.7610655264315728E-2</c:v>
                </c:pt>
                <c:pt idx="243">
                  <c:v>1.7544171403712838E-2</c:v>
                </c:pt>
                <c:pt idx="244">
                  <c:v>1.7479926420972694E-2</c:v>
                </c:pt>
                <c:pt idx="245">
                  <c:v>1.7410531279984764E-2</c:v>
                </c:pt>
                <c:pt idx="246">
                  <c:v>1.7347757377932996E-2</c:v>
                </c:pt>
                <c:pt idx="247">
                  <c:v>1.728105537397957E-2</c:v>
                </c:pt>
                <c:pt idx="248">
                  <c:v>1.7218249838149478E-2</c:v>
                </c:pt>
                <c:pt idx="249">
                  <c:v>1.7152874069290829E-2</c:v>
                </c:pt>
                <c:pt idx="250">
                  <c:v>1.7091373968158546E-2</c:v>
                </c:pt>
                <c:pt idx="251">
                  <c:v>1.7027432283337023E-2</c:v>
                </c:pt>
                <c:pt idx="252">
                  <c:v>1.6971488626935507E-2</c:v>
                </c:pt>
                <c:pt idx="253">
                  <c:v>1.6912071151655935E-2</c:v>
                </c:pt>
                <c:pt idx="254">
                  <c:v>1.685041258951955E-2</c:v>
                </c:pt>
                <c:pt idx="255">
                  <c:v>1.6790953372111079E-2</c:v>
                </c:pt>
                <c:pt idx="256">
                  <c:v>1.6732589849554155E-2</c:v>
                </c:pt>
                <c:pt idx="257">
                  <c:v>1.6676380627014886E-2</c:v>
                </c:pt>
                <c:pt idx="258">
                  <c:v>1.6619222929795906E-2</c:v>
                </c:pt>
                <c:pt idx="259">
                  <c:v>1.6566018697867217E-2</c:v>
                </c:pt>
                <c:pt idx="260">
                  <c:v>1.6508481271386783E-2</c:v>
                </c:pt>
                <c:pt idx="261">
                  <c:v>1.6457096433425009E-2</c:v>
                </c:pt>
                <c:pt idx="262">
                  <c:v>1.6401614957903942E-2</c:v>
                </c:pt>
                <c:pt idx="263">
                  <c:v>1.6354555501884655E-2</c:v>
                </c:pt>
                <c:pt idx="264">
                  <c:v>1.6304816563723151E-2</c:v>
                </c:pt>
                <c:pt idx="265">
                  <c:v>1.6253715532885731E-2</c:v>
                </c:pt>
                <c:pt idx="266">
                  <c:v>1.6206078933046542E-2</c:v>
                </c:pt>
                <c:pt idx="267">
                  <c:v>1.6157264371791297E-2</c:v>
                </c:pt>
                <c:pt idx="268">
                  <c:v>1.6110776314074388E-2</c:v>
                </c:pt>
                <c:pt idx="269">
                  <c:v>1.6066079575231266E-2</c:v>
                </c:pt>
                <c:pt idx="270">
                  <c:v>1.6023982251436454E-2</c:v>
                </c:pt>
                <c:pt idx="271">
                  <c:v>1.5978959735790263E-2</c:v>
                </c:pt>
                <c:pt idx="272">
                  <c:v>1.5939222365280552E-2</c:v>
                </c:pt>
                <c:pt idx="273">
                  <c:v>1.5896850400206792E-2</c:v>
                </c:pt>
                <c:pt idx="274">
                  <c:v>1.5858592471244073E-2</c:v>
                </c:pt>
                <c:pt idx="275">
                  <c:v>1.5823789638870388E-2</c:v>
                </c:pt>
                <c:pt idx="276">
                  <c:v>1.5786175223154932E-2</c:v>
                </c:pt>
                <c:pt idx="277">
                  <c:v>1.5752141972116059E-2</c:v>
                </c:pt>
                <c:pt idx="278">
                  <c:v>1.5718371915968855E-2</c:v>
                </c:pt>
                <c:pt idx="279">
                  <c:v>1.5687404759693518E-2</c:v>
                </c:pt>
                <c:pt idx="280">
                  <c:v>1.5655045358781199E-2</c:v>
                </c:pt>
                <c:pt idx="281">
                  <c:v>1.5626318536336076E-2</c:v>
                </c:pt>
                <c:pt idx="282">
                  <c:v>1.5597889573180892E-2</c:v>
                </c:pt>
                <c:pt idx="283">
                  <c:v>1.5571998672037167E-2</c:v>
                </c:pt>
                <c:pt idx="284">
                  <c:v>1.5546765631142438E-2</c:v>
                </c:pt>
                <c:pt idx="285">
                  <c:v>1.5523927191166504E-2</c:v>
                </c:pt>
                <c:pt idx="286">
                  <c:v>1.5501969648631974E-2</c:v>
                </c:pt>
                <c:pt idx="287">
                  <c:v>1.5483637119812127E-2</c:v>
                </c:pt>
                <c:pt idx="288">
                  <c:v>1.5465609352161531E-2</c:v>
                </c:pt>
                <c:pt idx="289">
                  <c:v>1.5448916336376376E-2</c:v>
                </c:pt>
                <c:pt idx="290">
                  <c:v>1.5433468368902057E-2</c:v>
                </c:pt>
                <c:pt idx="291">
                  <c:v>1.5418851260234661E-2</c:v>
                </c:pt>
                <c:pt idx="292">
                  <c:v>1.5405680635309995E-2</c:v>
                </c:pt>
                <c:pt idx="293">
                  <c:v>1.5391945824994256E-2</c:v>
                </c:pt>
                <c:pt idx="294">
                  <c:v>1.5379914825362989E-2</c:v>
                </c:pt>
                <c:pt idx="295">
                  <c:v>1.5367019838885262E-2</c:v>
                </c:pt>
                <c:pt idx="296">
                  <c:v>1.5355235339187867E-2</c:v>
                </c:pt>
                <c:pt idx="297">
                  <c:v>1.5343411276237579E-2</c:v>
                </c:pt>
                <c:pt idx="298">
                  <c:v>1.5332447023111165E-2</c:v>
                </c:pt>
                <c:pt idx="299">
                  <c:v>1.5323175731839965E-2</c:v>
                </c:pt>
                <c:pt idx="300">
                  <c:v>1.5311898056323334E-2</c:v>
                </c:pt>
                <c:pt idx="301">
                  <c:v>1.5302279232940525E-2</c:v>
                </c:pt>
                <c:pt idx="302">
                  <c:v>1.529207581128441E-2</c:v>
                </c:pt>
                <c:pt idx="303">
                  <c:v>1.528288390623155E-2</c:v>
                </c:pt>
                <c:pt idx="304">
                  <c:v>1.5272850418584975E-2</c:v>
                </c:pt>
                <c:pt idx="305">
                  <c:v>1.5264482216762501E-2</c:v>
                </c:pt>
                <c:pt idx="306">
                  <c:v>1.5255685233265247E-2</c:v>
                </c:pt>
                <c:pt idx="307">
                  <c:v>1.524806464511704E-2</c:v>
                </c:pt>
                <c:pt idx="308">
                  <c:v>1.5240102836018435E-2</c:v>
                </c:pt>
                <c:pt idx="309">
                  <c:v>1.5232814367866698E-2</c:v>
                </c:pt>
                <c:pt idx="310">
                  <c:v>1.5227880183945892E-2</c:v>
                </c:pt>
                <c:pt idx="311">
                  <c:v>1.5220521780242781E-2</c:v>
                </c:pt>
                <c:pt idx="312">
                  <c:v>1.5215554557609545E-2</c:v>
                </c:pt>
                <c:pt idx="313">
                  <c:v>1.5209223453522243E-2</c:v>
                </c:pt>
                <c:pt idx="314">
                  <c:v>1.5204612136424609E-2</c:v>
                </c:pt>
                <c:pt idx="315">
                  <c:v>1.5199737645687036E-2</c:v>
                </c:pt>
                <c:pt idx="316">
                  <c:v>1.5194817663844423E-2</c:v>
                </c:pt>
                <c:pt idx="317">
                  <c:v>1.5191267746485757E-2</c:v>
                </c:pt>
                <c:pt idx="318">
                  <c:v>1.5187750312995791E-2</c:v>
                </c:pt>
                <c:pt idx="319">
                  <c:v>1.5185160188729951E-2</c:v>
                </c:pt>
                <c:pt idx="320">
                  <c:v>1.5182555454592898E-2</c:v>
                </c:pt>
                <c:pt idx="321">
                  <c:v>1.5180950424083182E-2</c:v>
                </c:pt>
                <c:pt idx="322">
                  <c:v>1.5180317512853885E-2</c:v>
                </c:pt>
                <c:pt idx="323">
                  <c:v>1.5179087990779756E-2</c:v>
                </c:pt>
                <c:pt idx="324">
                  <c:v>1.5178967229221152E-2</c:v>
                </c:pt>
                <c:pt idx="325">
                  <c:v>1.5178708526268795E-2</c:v>
                </c:pt>
                <c:pt idx="326">
                  <c:v>1.5179635216206877E-2</c:v>
                </c:pt>
                <c:pt idx="327">
                  <c:v>1.5181417880187967E-2</c:v>
                </c:pt>
                <c:pt idx="328">
                  <c:v>1.5181655702391904E-2</c:v>
                </c:pt>
                <c:pt idx="329">
                  <c:v>1.5184047948246139E-2</c:v>
                </c:pt>
                <c:pt idx="330">
                  <c:v>1.5186472226425583E-2</c:v>
                </c:pt>
                <c:pt idx="331">
                  <c:v>1.5189906482480052E-2</c:v>
                </c:pt>
                <c:pt idx="332">
                  <c:v>1.5193452823720512E-2</c:v>
                </c:pt>
                <c:pt idx="333">
                  <c:v>1.5197697061936773E-2</c:v>
                </c:pt>
                <c:pt idx="334">
                  <c:v>1.5203388124295917E-2</c:v>
                </c:pt>
                <c:pt idx="335">
                  <c:v>1.5207874725903911E-2</c:v>
                </c:pt>
                <c:pt idx="336">
                  <c:v>1.5213965458409364E-2</c:v>
                </c:pt>
                <c:pt idx="337">
                  <c:v>1.5220370322899066E-2</c:v>
                </c:pt>
                <c:pt idx="338">
                  <c:v>1.5227585237576445E-2</c:v>
                </c:pt>
                <c:pt idx="339">
                  <c:v>1.5235199055144245E-2</c:v>
                </c:pt>
                <c:pt idx="340">
                  <c:v>1.5242432472457478E-2</c:v>
                </c:pt>
                <c:pt idx="341">
                  <c:v>1.5250500559619662E-2</c:v>
                </c:pt>
                <c:pt idx="342">
                  <c:v>1.5260969595535209E-2</c:v>
                </c:pt>
                <c:pt idx="343">
                  <c:v>1.5270563420916808E-2</c:v>
                </c:pt>
                <c:pt idx="344">
                  <c:v>1.5281067230712382E-2</c:v>
                </c:pt>
                <c:pt idx="345">
                  <c:v>1.529247610289584E-2</c:v>
                </c:pt>
                <c:pt idx="346">
                  <c:v>1.5303019029063147E-2</c:v>
                </c:pt>
                <c:pt idx="347">
                  <c:v>1.5316442013417536E-2</c:v>
                </c:pt>
                <c:pt idx="348">
                  <c:v>1.5328421858005254E-2</c:v>
                </c:pt>
                <c:pt idx="349">
                  <c:v>1.5341491232023011E-2</c:v>
                </c:pt>
                <c:pt idx="350">
                  <c:v>1.5356526746103348E-2</c:v>
                </c:pt>
                <c:pt idx="351">
                  <c:v>1.5369104001047155E-2</c:v>
                </c:pt>
                <c:pt idx="352">
                  <c:v>1.538442175065574E-2</c:v>
                </c:pt>
                <c:pt idx="353">
                  <c:v>1.5397940856516405E-2</c:v>
                </c:pt>
                <c:pt idx="354">
                  <c:v>1.5412587676728083E-2</c:v>
                </c:pt>
                <c:pt idx="355">
                  <c:v>1.5425303645279612E-2</c:v>
                </c:pt>
                <c:pt idx="356">
                  <c:v>1.5439084225723853E-2</c:v>
                </c:pt>
                <c:pt idx="357">
                  <c:v>1.545135468838668E-2</c:v>
                </c:pt>
                <c:pt idx="358">
                  <c:v>1.5462856798559974E-2</c:v>
                </c:pt>
                <c:pt idx="359">
                  <c:v>1.5475328265107429E-2</c:v>
                </c:pt>
                <c:pt idx="360">
                  <c:v>1.5485969772558505E-2</c:v>
                </c:pt>
                <c:pt idx="361">
                  <c:v>1.5497513395359866E-2</c:v>
                </c:pt>
                <c:pt idx="362">
                  <c:v>1.5508733495723719E-2</c:v>
                </c:pt>
                <c:pt idx="363">
                  <c:v>1.5516900737360459E-2</c:v>
                </c:pt>
                <c:pt idx="364">
                  <c:v>1.5525944557061938E-2</c:v>
                </c:pt>
                <c:pt idx="365">
                  <c:v>1.5535393053064676E-2</c:v>
                </c:pt>
                <c:pt idx="366">
                  <c:v>1.5543522655520951E-2</c:v>
                </c:pt>
                <c:pt idx="367">
                  <c:v>1.5551952856654602E-2</c:v>
                </c:pt>
                <c:pt idx="368">
                  <c:v>1.555893355313125E-2</c:v>
                </c:pt>
                <c:pt idx="369">
                  <c:v>1.5567411284499991E-2</c:v>
                </c:pt>
                <c:pt idx="370">
                  <c:v>1.5572991974951234E-2</c:v>
                </c:pt>
                <c:pt idx="371">
                  <c:v>1.5580027694953553E-2</c:v>
                </c:pt>
                <c:pt idx="372">
                  <c:v>1.5584407759732535E-2</c:v>
                </c:pt>
                <c:pt idx="373">
                  <c:v>1.5589608773721973E-2</c:v>
                </c:pt>
                <c:pt idx="374">
                  <c:v>1.5594320258847058E-2</c:v>
                </c:pt>
                <c:pt idx="375">
                  <c:v>1.5597434794094589E-2</c:v>
                </c:pt>
                <c:pt idx="376">
                  <c:v>1.560129388186153E-2</c:v>
                </c:pt>
                <c:pt idx="377">
                  <c:v>1.5603746797555594E-2</c:v>
                </c:pt>
                <c:pt idx="378">
                  <c:v>1.5606467080597364E-2</c:v>
                </c:pt>
                <c:pt idx="379">
                  <c:v>1.5607839508158982E-2</c:v>
                </c:pt>
                <c:pt idx="380">
                  <c:v>1.5609052967620248E-2</c:v>
                </c:pt>
                <c:pt idx="381">
                  <c:v>1.56103109199106E-2</c:v>
                </c:pt>
                <c:pt idx="382">
                  <c:v>1.5610704843221379E-2</c:v>
                </c:pt>
                <c:pt idx="383">
                  <c:v>1.5609882457268277E-2</c:v>
                </c:pt>
                <c:pt idx="384">
                  <c:v>1.5609425305332254E-2</c:v>
                </c:pt>
                <c:pt idx="385">
                  <c:v>1.5607102780287947E-2</c:v>
                </c:pt>
                <c:pt idx="386">
                  <c:v>1.5604565928402566E-2</c:v>
                </c:pt>
                <c:pt idx="387">
                  <c:v>1.5601358033808348E-2</c:v>
                </c:pt>
                <c:pt idx="388">
                  <c:v>1.5598043956742387E-2</c:v>
                </c:pt>
                <c:pt idx="389">
                  <c:v>1.5593748400422072E-2</c:v>
                </c:pt>
                <c:pt idx="390">
                  <c:v>1.5589246723130478E-2</c:v>
                </c:pt>
                <c:pt idx="391">
                  <c:v>1.5583632172384834E-2</c:v>
                </c:pt>
                <c:pt idx="392">
                  <c:v>1.5578772277713187E-2</c:v>
                </c:pt>
                <c:pt idx="393">
                  <c:v>1.5572058843829572E-2</c:v>
                </c:pt>
                <c:pt idx="394">
                  <c:v>1.5564907414218055E-2</c:v>
                </c:pt>
                <c:pt idx="395">
                  <c:v>1.555692977725562E-2</c:v>
                </c:pt>
                <c:pt idx="396">
                  <c:v>1.5548417079545069E-2</c:v>
                </c:pt>
                <c:pt idx="397">
                  <c:v>1.5539668142016448E-2</c:v>
                </c:pt>
                <c:pt idx="398">
                  <c:v>1.552893117103126E-2</c:v>
                </c:pt>
                <c:pt idx="399">
                  <c:v>1.5518873435545484E-2</c:v>
                </c:pt>
                <c:pt idx="400">
                  <c:v>1.5507091104801019E-2</c:v>
                </c:pt>
                <c:pt idx="401">
                  <c:v>1.5495720776352129E-2</c:v>
                </c:pt>
                <c:pt idx="402">
                  <c:v>1.54824819763047E-2</c:v>
                </c:pt>
                <c:pt idx="403">
                  <c:v>1.5469238232519935E-2</c:v>
                </c:pt>
                <c:pt idx="404">
                  <c:v>1.5457249593348005E-2</c:v>
                </c:pt>
                <c:pt idx="405">
                  <c:v>1.544160101180871E-2</c:v>
                </c:pt>
                <c:pt idx="406">
                  <c:v>1.5428137163899789E-2</c:v>
                </c:pt>
                <c:pt idx="407">
                  <c:v>1.5413616372980384E-2</c:v>
                </c:pt>
                <c:pt idx="408">
                  <c:v>1.5400978154635217E-2</c:v>
                </c:pt>
                <c:pt idx="409">
                  <c:v>1.5387525479351908E-2</c:v>
                </c:pt>
                <c:pt idx="410">
                  <c:v>1.5375052590269243E-2</c:v>
                </c:pt>
                <c:pt idx="411">
                  <c:v>1.5363246012002622E-2</c:v>
                </c:pt>
                <c:pt idx="412">
                  <c:v>1.5351130714884354E-2</c:v>
                </c:pt>
                <c:pt idx="413">
                  <c:v>1.5338217874369904E-2</c:v>
                </c:pt>
                <c:pt idx="414">
                  <c:v>1.5324864899579958E-2</c:v>
                </c:pt>
                <c:pt idx="415">
                  <c:v>1.5310619592506122E-2</c:v>
                </c:pt>
                <c:pt idx="416">
                  <c:v>1.5297668153312833E-2</c:v>
                </c:pt>
                <c:pt idx="417">
                  <c:v>1.5282469592078188E-2</c:v>
                </c:pt>
                <c:pt idx="418">
                  <c:v>1.5266237125672251E-2</c:v>
                </c:pt>
                <c:pt idx="419">
                  <c:v>1.5249750309569033E-2</c:v>
                </c:pt>
                <c:pt idx="420">
                  <c:v>1.5232130934599589E-2</c:v>
                </c:pt>
                <c:pt idx="421">
                  <c:v>1.5214389033016147E-2</c:v>
                </c:pt>
                <c:pt idx="422">
                  <c:v>1.5195294408752672E-2</c:v>
                </c:pt>
                <c:pt idx="423">
                  <c:v>1.5176809391651796E-2</c:v>
                </c:pt>
                <c:pt idx="424">
                  <c:v>1.5155757975678443E-2</c:v>
                </c:pt>
                <c:pt idx="425">
                  <c:v>1.5135919895556743E-2</c:v>
                </c:pt>
                <c:pt idx="426">
                  <c:v>1.5113419599103698E-2</c:v>
                </c:pt>
                <c:pt idx="427">
                  <c:v>1.5091490919911582E-2</c:v>
                </c:pt>
                <c:pt idx="428">
                  <c:v>1.5070256374524957E-2</c:v>
                </c:pt>
                <c:pt idx="429">
                  <c:v>1.504715354597275E-2</c:v>
                </c:pt>
                <c:pt idx="430">
                  <c:v>1.5023908493510277E-2</c:v>
                </c:pt>
                <c:pt idx="431">
                  <c:v>1.49975542342131E-2</c:v>
                </c:pt>
                <c:pt idx="432">
                  <c:v>1.497202822701597E-2</c:v>
                </c:pt>
                <c:pt idx="433">
                  <c:v>1.4945549800015435E-2</c:v>
                </c:pt>
                <c:pt idx="434">
                  <c:v>1.4919589327471465E-2</c:v>
                </c:pt>
                <c:pt idx="435">
                  <c:v>1.4890244021841151E-2</c:v>
                </c:pt>
                <c:pt idx="436">
                  <c:v>1.4862844420008915E-2</c:v>
                </c:pt>
                <c:pt idx="437">
                  <c:v>1.4831904955835406E-2</c:v>
                </c:pt>
                <c:pt idx="438">
                  <c:v>1.4802267337028644E-2</c:v>
                </c:pt>
                <c:pt idx="439">
                  <c:v>1.4773648767418893E-2</c:v>
                </c:pt>
                <c:pt idx="440">
                  <c:v>1.4740952160781157E-2</c:v>
                </c:pt>
                <c:pt idx="441">
                  <c:v>1.4709204308701916E-2</c:v>
                </c:pt>
                <c:pt idx="442">
                  <c:v>1.4676014243628742E-2</c:v>
                </c:pt>
                <c:pt idx="443">
                  <c:v>1.4643226073008895E-2</c:v>
                </c:pt>
                <c:pt idx="444">
                  <c:v>1.4606595729916223E-2</c:v>
                </c:pt>
                <c:pt idx="445">
                  <c:v>1.4572256713276837E-2</c:v>
                </c:pt>
                <c:pt idx="446">
                  <c:v>1.4534818750134666E-2</c:v>
                </c:pt>
                <c:pt idx="447">
                  <c:v>1.4498351431513236E-2</c:v>
                </c:pt>
                <c:pt idx="448">
                  <c:v>1.4459221197685883E-2</c:v>
                </c:pt>
                <c:pt idx="449">
                  <c:v>1.4421161697644867E-2</c:v>
                </c:pt>
                <c:pt idx="450">
                  <c:v>1.4380317247731422E-2</c:v>
                </c:pt>
                <c:pt idx="451">
                  <c:v>1.4343417592804341E-2</c:v>
                </c:pt>
                <c:pt idx="452">
                  <c:v>1.43029932093324E-2</c:v>
                </c:pt>
                <c:pt idx="453">
                  <c:v>1.4259602312754882E-2</c:v>
                </c:pt>
                <c:pt idx="454">
                  <c:v>1.4217535554586082E-2</c:v>
                </c:pt>
                <c:pt idx="455">
                  <c:v>1.4172376383251693E-2</c:v>
                </c:pt>
                <c:pt idx="456">
                  <c:v>1.4127277464012676E-2</c:v>
                </c:pt>
                <c:pt idx="457">
                  <c:v>1.4082641384915459E-2</c:v>
                </c:pt>
                <c:pt idx="458">
                  <c:v>1.4038265252071934E-2</c:v>
                </c:pt>
                <c:pt idx="459">
                  <c:v>1.3988530919942824E-2</c:v>
                </c:pt>
                <c:pt idx="460">
                  <c:v>1.3942476052616887E-2</c:v>
                </c:pt>
                <c:pt idx="461">
                  <c:v>1.389088406714937E-2</c:v>
                </c:pt>
                <c:pt idx="462">
                  <c:v>1.3842075821327737E-2</c:v>
                </c:pt>
                <c:pt idx="463">
                  <c:v>1.3793926096441977E-2</c:v>
                </c:pt>
                <c:pt idx="464">
                  <c:v>1.3743026400338979E-2</c:v>
                </c:pt>
                <c:pt idx="465">
                  <c:v>1.3692748724231724E-2</c:v>
                </c:pt>
                <c:pt idx="466">
                  <c:v>1.3638465856252342E-2</c:v>
                </c:pt>
                <c:pt idx="467">
                  <c:v>1.3588077608880464E-2</c:v>
                </c:pt>
                <c:pt idx="468">
                  <c:v>1.3534133009207692E-2</c:v>
                </c:pt>
                <c:pt idx="469">
                  <c:v>1.3483991478431585E-2</c:v>
                </c:pt>
                <c:pt idx="470">
                  <c:v>1.3431700937900942E-2</c:v>
                </c:pt>
                <c:pt idx="471">
                  <c:v>1.3383599349639572E-2</c:v>
                </c:pt>
                <c:pt idx="472">
                  <c:v>1.3331678484857886E-2</c:v>
                </c:pt>
                <c:pt idx="473">
                  <c:v>1.3282831357023423E-2</c:v>
                </c:pt>
                <c:pt idx="474">
                  <c:v>1.3235940559797092E-2</c:v>
                </c:pt>
                <c:pt idx="475">
                  <c:v>1.3187450647273165E-2</c:v>
                </c:pt>
                <c:pt idx="476">
                  <c:v>1.3139877082902296E-2</c:v>
                </c:pt>
                <c:pt idx="477">
                  <c:v>1.3092798549226575E-2</c:v>
                </c:pt>
                <c:pt idx="478">
                  <c:v>1.3047140283726995E-2</c:v>
                </c:pt>
                <c:pt idx="479">
                  <c:v>1.2997974268243765E-2</c:v>
                </c:pt>
                <c:pt idx="480">
                  <c:v>1.2953747871206466E-2</c:v>
                </c:pt>
                <c:pt idx="481">
                  <c:v>1.2906552483097392E-2</c:v>
                </c:pt>
                <c:pt idx="482">
                  <c:v>1.2862274520039215E-2</c:v>
                </c:pt>
                <c:pt idx="483">
                  <c:v>1.2816094729836759E-2</c:v>
                </c:pt>
                <c:pt idx="484">
                  <c:v>1.2772787265388386E-2</c:v>
                </c:pt>
                <c:pt idx="485">
                  <c:v>1.2727647690205129E-2</c:v>
                </c:pt>
                <c:pt idx="486">
                  <c:v>1.2688085056735592E-2</c:v>
                </c:pt>
                <c:pt idx="487">
                  <c:v>1.2646233161221607E-2</c:v>
                </c:pt>
                <c:pt idx="488">
                  <c:v>1.260265407702468E-2</c:v>
                </c:pt>
                <c:pt idx="489">
                  <c:v>1.2561829158764203E-2</c:v>
                </c:pt>
                <c:pt idx="490">
                  <c:v>1.2519350950348845E-2</c:v>
                </c:pt>
                <c:pt idx="491">
                  <c:v>1.247831701656869E-2</c:v>
                </c:pt>
                <c:pt idx="492">
                  <c:v>1.2439047746708112E-2</c:v>
                </c:pt>
                <c:pt idx="493">
                  <c:v>1.2401179415438701E-2</c:v>
                </c:pt>
                <c:pt idx="494">
                  <c:v>1.2360112322470253E-2</c:v>
                </c:pt>
                <c:pt idx="495">
                  <c:v>1.232331878067233E-2</c:v>
                </c:pt>
                <c:pt idx="496">
                  <c:v>1.2283446404869081E-2</c:v>
                </c:pt>
                <c:pt idx="497">
                  <c:v>1.2246943032903509E-2</c:v>
                </c:pt>
                <c:pt idx="498">
                  <c:v>1.2212284973025081E-2</c:v>
                </c:pt>
                <c:pt idx="499">
                  <c:v>1.2176452087025256E-2</c:v>
                </c:pt>
                <c:pt idx="500">
                  <c:v>1.214203960306369E-2</c:v>
                </c:pt>
                <c:pt idx="501">
                  <c:v>1.2105550880544711E-2</c:v>
                </c:pt>
                <c:pt idx="502">
                  <c:v>1.2072308528434855E-2</c:v>
                </c:pt>
                <c:pt idx="503">
                  <c:v>1.2036760212885401E-2</c:v>
                </c:pt>
                <c:pt idx="504">
                  <c:v>1.2004930326445895E-2</c:v>
                </c:pt>
                <c:pt idx="505">
                  <c:v>1.1971402596098801E-2</c:v>
                </c:pt>
                <c:pt idx="506">
                  <c:v>1.1940146250158953E-2</c:v>
                </c:pt>
                <c:pt idx="507">
                  <c:v>1.1907926776633543E-2</c:v>
                </c:pt>
                <c:pt idx="508">
                  <c:v>1.1877913403996848E-2</c:v>
                </c:pt>
                <c:pt idx="509">
                  <c:v>1.1849867697022747E-2</c:v>
                </c:pt>
                <c:pt idx="510">
                  <c:v>1.1819612849221842E-2</c:v>
                </c:pt>
                <c:pt idx="511">
                  <c:v>1.1790715836865247E-2</c:v>
                </c:pt>
                <c:pt idx="512">
                  <c:v>1.176346374874932E-2</c:v>
                </c:pt>
                <c:pt idx="513">
                  <c:v>1.1736997564418383E-2</c:v>
                </c:pt>
                <c:pt idx="514">
                  <c:v>1.1708860328007564E-2</c:v>
                </c:pt>
                <c:pt idx="515">
                  <c:v>1.1683533697021509E-2</c:v>
                </c:pt>
                <c:pt idx="516">
                  <c:v>1.1657437291291666E-2</c:v>
                </c:pt>
                <c:pt idx="517">
                  <c:v>1.1633235625291028E-2</c:v>
                </c:pt>
                <c:pt idx="518">
                  <c:v>1.160858181161761E-2</c:v>
                </c:pt>
                <c:pt idx="519">
                  <c:v>1.1585748175268662E-2</c:v>
                </c:pt>
                <c:pt idx="520">
                  <c:v>1.1562719175414342E-2</c:v>
                </c:pt>
                <c:pt idx="521">
                  <c:v>1.1542196399661983E-2</c:v>
                </c:pt>
                <c:pt idx="522">
                  <c:v>1.1521139475352849E-2</c:v>
                </c:pt>
                <c:pt idx="523">
                  <c:v>1.1501064251041389E-2</c:v>
                </c:pt>
                <c:pt idx="524">
                  <c:v>1.1481682060323847E-2</c:v>
                </c:pt>
                <c:pt idx="525">
                  <c:v>1.1462197563416552E-2</c:v>
                </c:pt>
                <c:pt idx="526">
                  <c:v>1.1443988093561966E-2</c:v>
                </c:pt>
                <c:pt idx="527">
                  <c:v>1.1426490786331157E-2</c:v>
                </c:pt>
                <c:pt idx="528">
                  <c:v>1.1410457092029673E-2</c:v>
                </c:pt>
                <c:pt idx="529">
                  <c:v>1.1393624011611767E-2</c:v>
                </c:pt>
                <c:pt idx="530">
                  <c:v>1.1379057684818662E-2</c:v>
                </c:pt>
                <c:pt idx="531">
                  <c:v>1.1363851182675903E-2</c:v>
                </c:pt>
                <c:pt idx="532">
                  <c:v>1.1350372378766769E-2</c:v>
                </c:pt>
                <c:pt idx="533">
                  <c:v>1.1338778706952345E-2</c:v>
                </c:pt>
                <c:pt idx="534">
                  <c:v>1.1326407449960066E-2</c:v>
                </c:pt>
                <c:pt idx="535">
                  <c:v>1.1315550390338188E-2</c:v>
                </c:pt>
                <c:pt idx="536">
                  <c:v>1.1304423321717202E-2</c:v>
                </c:pt>
                <c:pt idx="537">
                  <c:v>1.1295137407077511E-2</c:v>
                </c:pt>
                <c:pt idx="538">
                  <c:v>1.1285751589978766E-2</c:v>
                </c:pt>
                <c:pt idx="539">
                  <c:v>1.1277561864275802E-2</c:v>
                </c:pt>
                <c:pt idx="540">
                  <c:v>1.127019870876373E-2</c:v>
                </c:pt>
                <c:pt idx="541">
                  <c:v>1.1263734179822873E-2</c:v>
                </c:pt>
                <c:pt idx="542">
                  <c:v>1.1257942041398733E-2</c:v>
                </c:pt>
                <c:pt idx="543">
                  <c:v>1.1253144517649862E-2</c:v>
                </c:pt>
                <c:pt idx="544">
                  <c:v>1.1249415810888981E-2</c:v>
                </c:pt>
                <c:pt idx="545">
                  <c:v>1.1246863927978646E-2</c:v>
                </c:pt>
                <c:pt idx="546">
                  <c:v>1.1244984975638186E-2</c:v>
                </c:pt>
                <c:pt idx="547">
                  <c:v>1.1243310688990824E-2</c:v>
                </c:pt>
                <c:pt idx="548">
                  <c:v>1.1242621658111488E-2</c:v>
                </c:pt>
                <c:pt idx="549">
                  <c:v>1.1243191289137776E-2</c:v>
                </c:pt>
                <c:pt idx="550">
                  <c:v>1.1243791469774661E-2</c:v>
                </c:pt>
                <c:pt idx="551">
                  <c:v>1.1246177230940589E-2</c:v>
                </c:pt>
                <c:pt idx="552">
                  <c:v>1.1248924141935986E-2</c:v>
                </c:pt>
                <c:pt idx="553">
                  <c:v>1.1253180273343707E-2</c:v>
                </c:pt>
                <c:pt idx="554">
                  <c:v>1.1257693251312303E-2</c:v>
                </c:pt>
                <c:pt idx="555">
                  <c:v>1.1263844532544254E-2</c:v>
                </c:pt>
                <c:pt idx="556">
                  <c:v>1.1270378038297514E-2</c:v>
                </c:pt>
                <c:pt idx="557">
                  <c:v>1.1277511891614699E-2</c:v>
                </c:pt>
                <c:pt idx="558">
                  <c:v>1.1286476138952627E-2</c:v>
                </c:pt>
                <c:pt idx="559">
                  <c:v>1.1295432868472378E-2</c:v>
                </c:pt>
                <c:pt idx="560">
                  <c:v>1.1306353412120931E-2</c:v>
                </c:pt>
                <c:pt idx="561">
                  <c:v>1.1318297500752078E-2</c:v>
                </c:pt>
                <c:pt idx="562">
                  <c:v>1.1329265718047E-2</c:v>
                </c:pt>
                <c:pt idx="563">
                  <c:v>1.1342293179885011E-2</c:v>
                </c:pt>
                <c:pt idx="564">
                  <c:v>1.1356781052878684E-2</c:v>
                </c:pt>
                <c:pt idx="565">
                  <c:v>1.1371702335588506E-2</c:v>
                </c:pt>
                <c:pt idx="566">
                  <c:v>1.1388218292429154E-2</c:v>
                </c:pt>
                <c:pt idx="567">
                  <c:v>1.140514174608738E-2</c:v>
                </c:pt>
                <c:pt idx="568">
                  <c:v>1.1423324927388399E-2</c:v>
                </c:pt>
                <c:pt idx="569">
                  <c:v>1.1441156871009821E-2</c:v>
                </c:pt>
                <c:pt idx="570">
                  <c:v>1.1460822169184133E-2</c:v>
                </c:pt>
                <c:pt idx="571">
                  <c:v>1.1482416695434186E-2</c:v>
                </c:pt>
                <c:pt idx="572">
                  <c:v>1.1504056536268814E-2</c:v>
                </c:pt>
                <c:pt idx="573">
                  <c:v>1.1528340790018883E-2</c:v>
                </c:pt>
                <c:pt idx="574">
                  <c:v>1.155040735056017E-2</c:v>
                </c:pt>
                <c:pt idx="575">
                  <c:v>1.1576636677439028E-2</c:v>
                </c:pt>
                <c:pt idx="576">
                  <c:v>1.1601873368634616E-2</c:v>
                </c:pt>
                <c:pt idx="577">
                  <c:v>1.1630268620162849E-2</c:v>
                </c:pt>
                <c:pt idx="578">
                  <c:v>1.1657545900546873E-2</c:v>
                </c:pt>
                <c:pt idx="579">
                  <c:v>1.1688132047439312E-2</c:v>
                </c:pt>
                <c:pt idx="580">
                  <c:v>1.1716616693440539E-2</c:v>
                </c:pt>
                <c:pt idx="581">
                  <c:v>1.1746906852788402E-2</c:v>
                </c:pt>
                <c:pt idx="582">
                  <c:v>1.1780570765583857E-2</c:v>
                </c:pt>
                <c:pt idx="583">
                  <c:v>1.1814665455446974E-2</c:v>
                </c:pt>
                <c:pt idx="584">
                  <c:v>1.1847400281400779E-2</c:v>
                </c:pt>
                <c:pt idx="585">
                  <c:v>1.1880090201270094E-2</c:v>
                </c:pt>
                <c:pt idx="586">
                  <c:v>1.1913946109767894E-2</c:v>
                </c:pt>
                <c:pt idx="587">
                  <c:v>1.1946276645263711E-2</c:v>
                </c:pt>
                <c:pt idx="588">
                  <c:v>1.1981671005238484E-2</c:v>
                </c:pt>
                <c:pt idx="589">
                  <c:v>1.2013691307827245E-2</c:v>
                </c:pt>
                <c:pt idx="590">
                  <c:v>1.2048738808668955E-2</c:v>
                </c:pt>
                <c:pt idx="591">
                  <c:v>1.2079783793533517E-2</c:v>
                </c:pt>
                <c:pt idx="592">
                  <c:v>1.211165884170364E-2</c:v>
                </c:pt>
                <c:pt idx="593">
                  <c:v>1.2145858319253475E-2</c:v>
                </c:pt>
                <c:pt idx="594">
                  <c:v>1.2177390592152421E-2</c:v>
                </c:pt>
                <c:pt idx="595">
                  <c:v>1.2211223775990774E-2</c:v>
                </c:pt>
                <c:pt idx="596">
                  <c:v>1.2244556787463482E-2</c:v>
                </c:pt>
                <c:pt idx="597">
                  <c:v>1.2274427062136186E-2</c:v>
                </c:pt>
                <c:pt idx="598">
                  <c:v>1.2304946736925343E-2</c:v>
                </c:pt>
                <c:pt idx="599">
                  <c:v>1.2338318998559477E-2</c:v>
                </c:pt>
                <c:pt idx="600">
                  <c:v>1.2368473691743693E-2</c:v>
                </c:pt>
                <c:pt idx="601">
                  <c:v>1.2401438948806244E-2</c:v>
                </c:pt>
                <c:pt idx="602">
                  <c:v>1.2431502276205065E-2</c:v>
                </c:pt>
                <c:pt idx="603">
                  <c:v>1.2462647976986728E-2</c:v>
                </c:pt>
                <c:pt idx="604">
                  <c:v>1.2491908210345485E-2</c:v>
                </c:pt>
                <c:pt idx="605">
                  <c:v>1.2521825735475672E-2</c:v>
                </c:pt>
                <c:pt idx="606">
                  <c:v>1.2553047688670166E-2</c:v>
                </c:pt>
                <c:pt idx="607">
                  <c:v>1.2582560867557969E-2</c:v>
                </c:pt>
                <c:pt idx="608">
                  <c:v>1.2614034589335039E-2</c:v>
                </c:pt>
                <c:pt idx="609">
                  <c:v>1.2642004655474735E-2</c:v>
                </c:pt>
                <c:pt idx="610">
                  <c:v>1.2672771015612979E-2</c:v>
                </c:pt>
                <c:pt idx="611">
                  <c:v>1.2701004548404211E-2</c:v>
                </c:pt>
                <c:pt idx="612">
                  <c:v>1.2731312658264741E-2</c:v>
                </c:pt>
                <c:pt idx="613">
                  <c:v>1.2759107197643792E-2</c:v>
                </c:pt>
                <c:pt idx="614">
                  <c:v>1.2788269282177789E-2</c:v>
                </c:pt>
                <c:pt idx="615">
                  <c:v>1.2815839098582291E-2</c:v>
                </c:pt>
                <c:pt idx="616">
                  <c:v>1.2846542837667405E-2</c:v>
                </c:pt>
                <c:pt idx="617">
                  <c:v>1.2875210270542703E-2</c:v>
                </c:pt>
                <c:pt idx="618">
                  <c:v>1.2902735340533144E-2</c:v>
                </c:pt>
                <c:pt idx="619">
                  <c:v>1.2928276326404052E-2</c:v>
                </c:pt>
                <c:pt idx="620">
                  <c:v>1.2956846285560767E-2</c:v>
                </c:pt>
                <c:pt idx="621">
                  <c:v>1.2981466476612562E-2</c:v>
                </c:pt>
                <c:pt idx="622">
                  <c:v>1.3009322829823257E-2</c:v>
                </c:pt>
                <c:pt idx="623">
                  <c:v>1.3034772521274237E-2</c:v>
                </c:pt>
                <c:pt idx="624">
                  <c:v>1.3060163038393731E-2</c:v>
                </c:pt>
                <c:pt idx="625">
                  <c:v>1.3087054877052858E-2</c:v>
                </c:pt>
                <c:pt idx="626">
                  <c:v>1.311123984782361E-2</c:v>
                </c:pt>
                <c:pt idx="627">
                  <c:v>1.3135842671601346E-2</c:v>
                </c:pt>
                <c:pt idx="628">
                  <c:v>1.315960031595247E-2</c:v>
                </c:pt>
                <c:pt idx="629">
                  <c:v>1.3184047691772173E-2</c:v>
                </c:pt>
                <c:pt idx="630">
                  <c:v>1.321058514907991E-2</c:v>
                </c:pt>
                <c:pt idx="631">
                  <c:v>1.3235271472513114E-2</c:v>
                </c:pt>
                <c:pt idx="632">
                  <c:v>1.3257341766687844E-2</c:v>
                </c:pt>
                <c:pt idx="633">
                  <c:v>1.3280112641990541E-2</c:v>
                </c:pt>
                <c:pt idx="634">
                  <c:v>1.3304865413625563E-2</c:v>
                </c:pt>
                <c:pt idx="635">
                  <c:v>1.3327097104284953E-2</c:v>
                </c:pt>
                <c:pt idx="636">
                  <c:v>1.3351251243622835E-2</c:v>
                </c:pt>
                <c:pt idx="637">
                  <c:v>1.3373049455654745E-2</c:v>
                </c:pt>
                <c:pt idx="638">
                  <c:v>1.3396036778938674E-2</c:v>
                </c:pt>
                <c:pt idx="639">
                  <c:v>1.341679642252692E-2</c:v>
                </c:pt>
                <c:pt idx="640">
                  <c:v>1.3438255114589612E-2</c:v>
                </c:pt>
                <c:pt idx="641">
                  <c:v>1.3460304059402432E-2</c:v>
                </c:pt>
                <c:pt idx="642">
                  <c:v>1.3481180753614222E-2</c:v>
                </c:pt>
                <c:pt idx="643">
                  <c:v>1.3503179656063046E-2</c:v>
                </c:pt>
                <c:pt idx="644">
                  <c:v>1.3521813410431212E-2</c:v>
                </c:pt>
                <c:pt idx="645">
                  <c:v>1.3543095625815361E-2</c:v>
                </c:pt>
                <c:pt idx="646">
                  <c:v>1.3562281563092155E-2</c:v>
                </c:pt>
                <c:pt idx="647">
                  <c:v>1.3582916317202303E-2</c:v>
                </c:pt>
                <c:pt idx="648">
                  <c:v>1.3601486784808745E-2</c:v>
                </c:pt>
                <c:pt idx="649">
                  <c:v>1.3621463144907016E-2</c:v>
                </c:pt>
                <c:pt idx="650">
                  <c:v>1.3639278461416897E-2</c:v>
                </c:pt>
                <c:pt idx="651">
                  <c:v>1.3656933187254462E-2</c:v>
                </c:pt>
                <c:pt idx="652">
                  <c:v>1.3675929733287844E-2</c:v>
                </c:pt>
                <c:pt idx="653">
                  <c:v>1.3692943914313974E-2</c:v>
                </c:pt>
                <c:pt idx="654">
                  <c:v>1.3711255115961661E-2</c:v>
                </c:pt>
                <c:pt idx="655">
                  <c:v>1.3729195422996525E-2</c:v>
                </c:pt>
                <c:pt idx="656">
                  <c:v>1.374419177416766E-2</c:v>
                </c:pt>
                <c:pt idx="657">
                  <c:v>1.3760417937729091E-2</c:v>
                </c:pt>
                <c:pt idx="658">
                  <c:v>1.3776821610935156E-2</c:v>
                </c:pt>
                <c:pt idx="659">
                  <c:v>1.3792379204130659E-2</c:v>
                </c:pt>
                <c:pt idx="660">
                  <c:v>1.3808062672279199E-2</c:v>
                </c:pt>
                <c:pt idx="661">
                  <c:v>1.3822919010616315E-2</c:v>
                </c:pt>
                <c:pt idx="662">
                  <c:v>1.3837979555906387E-2</c:v>
                </c:pt>
                <c:pt idx="663">
                  <c:v>1.3851180401386678E-2</c:v>
                </c:pt>
                <c:pt idx="664">
                  <c:v>1.3865055401007992E-2</c:v>
                </c:pt>
                <c:pt idx="665">
                  <c:v>1.3878927313830851E-2</c:v>
                </c:pt>
                <c:pt idx="666">
                  <c:v>1.3892098269946951E-2</c:v>
                </c:pt>
                <c:pt idx="667">
                  <c:v>1.3905212552404999E-2</c:v>
                </c:pt>
                <c:pt idx="668">
                  <c:v>1.3916684136438678E-2</c:v>
                </c:pt>
                <c:pt idx="669">
                  <c:v>1.3928198172661853E-2</c:v>
                </c:pt>
                <c:pt idx="670">
                  <c:v>1.3940849697653218E-2</c:v>
                </c:pt>
                <c:pt idx="671">
                  <c:v>1.3951795188051654E-2</c:v>
                </c:pt>
                <c:pt idx="672">
                  <c:v>1.3962742517318487E-2</c:v>
                </c:pt>
                <c:pt idx="673">
                  <c:v>1.3973512283102821E-2</c:v>
                </c:pt>
                <c:pt idx="674">
                  <c:v>1.3982754906737959E-2</c:v>
                </c:pt>
                <c:pt idx="675">
                  <c:v>1.3993472474665728E-2</c:v>
                </c:pt>
                <c:pt idx="676">
                  <c:v>1.4002125924338795E-2</c:v>
                </c:pt>
                <c:pt idx="677">
                  <c:v>1.4010831013505516E-2</c:v>
                </c:pt>
                <c:pt idx="678">
                  <c:v>1.4020247374168637E-2</c:v>
                </c:pt>
                <c:pt idx="679">
                  <c:v>1.4027386123118504E-2</c:v>
                </c:pt>
                <c:pt idx="680">
                  <c:v>1.4035990054860642E-2</c:v>
                </c:pt>
                <c:pt idx="681">
                  <c:v>1.404315617236729E-2</c:v>
                </c:pt>
                <c:pt idx="682">
                  <c:v>1.4050924305567938E-2</c:v>
                </c:pt>
                <c:pt idx="683">
                  <c:v>1.4057299987169522E-2</c:v>
                </c:pt>
                <c:pt idx="684">
                  <c:v>1.4064221387483053E-2</c:v>
                </c:pt>
                <c:pt idx="685">
                  <c:v>1.4070321979709406E-2</c:v>
                </c:pt>
                <c:pt idx="686">
                  <c:v>1.4075525567207883E-2</c:v>
                </c:pt>
                <c:pt idx="687">
                  <c:v>1.4081191107638402E-2</c:v>
                </c:pt>
                <c:pt idx="688">
                  <c:v>1.4085579258375331E-2</c:v>
                </c:pt>
                <c:pt idx="689">
                  <c:v>1.4090371098796508E-2</c:v>
                </c:pt>
                <c:pt idx="690">
                  <c:v>1.409491745585399E-2</c:v>
                </c:pt>
                <c:pt idx="691">
                  <c:v>1.4097198350393324E-2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230912"/>
        <c:axId val="638232448"/>
      </c:lineChart>
      <c:dateAx>
        <c:axId val="63823091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638232448"/>
        <c:crosses val="autoZero"/>
        <c:auto val="1"/>
        <c:lblOffset val="100"/>
        <c:baseTimeUnit val="months"/>
      </c:dateAx>
      <c:valAx>
        <c:axId val="63823244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638230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Basis</c:v>
          </c:tx>
          <c:marker>
            <c:symbol val="none"/>
          </c:marker>
          <c:cat>
            <c:numRef>
              <c:f>Eur6M!$AA$3:$AA$694</c:f>
              <c:numCache>
                <c:formatCode>ddd\,\ dd\-mmm\-yyyy</c:formatCode>
                <c:ptCount val="692"/>
                <c:pt idx="0">
                  <c:v>42279</c:v>
                </c:pt>
                <c:pt idx="1">
                  <c:v>42310</c:v>
                </c:pt>
                <c:pt idx="2">
                  <c:v>42340</c:v>
                </c:pt>
                <c:pt idx="3">
                  <c:v>42373</c:v>
                </c:pt>
                <c:pt idx="4">
                  <c:v>42404</c:v>
                </c:pt>
                <c:pt idx="5">
                  <c:v>42433</c:v>
                </c:pt>
                <c:pt idx="6">
                  <c:v>42464</c:v>
                </c:pt>
                <c:pt idx="7">
                  <c:v>42494</c:v>
                </c:pt>
                <c:pt idx="8">
                  <c:v>42527</c:v>
                </c:pt>
                <c:pt idx="9">
                  <c:v>42557</c:v>
                </c:pt>
                <c:pt idx="10">
                  <c:v>42590</c:v>
                </c:pt>
                <c:pt idx="11">
                  <c:v>42621</c:v>
                </c:pt>
                <c:pt idx="12">
                  <c:v>42653</c:v>
                </c:pt>
                <c:pt idx="13">
                  <c:v>42684</c:v>
                </c:pt>
                <c:pt idx="14">
                  <c:v>42716</c:v>
                </c:pt>
                <c:pt idx="15">
                  <c:v>42747</c:v>
                </c:pt>
                <c:pt idx="16">
                  <c:v>42779</c:v>
                </c:pt>
                <c:pt idx="17">
                  <c:v>42807</c:v>
                </c:pt>
                <c:pt idx="18">
                  <c:v>42838</c:v>
                </c:pt>
                <c:pt idx="19">
                  <c:v>42870</c:v>
                </c:pt>
                <c:pt idx="20">
                  <c:v>42901</c:v>
                </c:pt>
                <c:pt idx="21">
                  <c:v>42933</c:v>
                </c:pt>
                <c:pt idx="22">
                  <c:v>42964</c:v>
                </c:pt>
                <c:pt idx="23">
                  <c:v>42996</c:v>
                </c:pt>
                <c:pt idx="24">
                  <c:v>43026</c:v>
                </c:pt>
                <c:pt idx="25">
                  <c:v>43059</c:v>
                </c:pt>
                <c:pt idx="26">
                  <c:v>43089</c:v>
                </c:pt>
                <c:pt idx="27">
                  <c:v>43122</c:v>
                </c:pt>
                <c:pt idx="28">
                  <c:v>43153</c:v>
                </c:pt>
                <c:pt idx="29">
                  <c:v>43181</c:v>
                </c:pt>
                <c:pt idx="30">
                  <c:v>43213</c:v>
                </c:pt>
                <c:pt idx="31">
                  <c:v>43243</c:v>
                </c:pt>
                <c:pt idx="32">
                  <c:v>43276</c:v>
                </c:pt>
                <c:pt idx="33">
                  <c:v>43306</c:v>
                </c:pt>
                <c:pt idx="34">
                  <c:v>43339</c:v>
                </c:pt>
                <c:pt idx="35">
                  <c:v>43370</c:v>
                </c:pt>
                <c:pt idx="36">
                  <c:v>43402</c:v>
                </c:pt>
                <c:pt idx="37">
                  <c:v>43433</c:v>
                </c:pt>
                <c:pt idx="38">
                  <c:v>43465</c:v>
                </c:pt>
                <c:pt idx="39">
                  <c:v>43496</c:v>
                </c:pt>
                <c:pt idx="40">
                  <c:v>43524</c:v>
                </c:pt>
                <c:pt idx="41">
                  <c:v>43552</c:v>
                </c:pt>
                <c:pt idx="42">
                  <c:v>43584</c:v>
                </c:pt>
                <c:pt idx="43">
                  <c:v>43614</c:v>
                </c:pt>
                <c:pt idx="44">
                  <c:v>43647</c:v>
                </c:pt>
                <c:pt idx="45">
                  <c:v>43678</c:v>
                </c:pt>
                <c:pt idx="46">
                  <c:v>43710</c:v>
                </c:pt>
                <c:pt idx="47">
                  <c:v>43740</c:v>
                </c:pt>
                <c:pt idx="48">
                  <c:v>43773</c:v>
                </c:pt>
                <c:pt idx="49">
                  <c:v>43803</c:v>
                </c:pt>
                <c:pt idx="50">
                  <c:v>43836</c:v>
                </c:pt>
                <c:pt idx="51">
                  <c:v>43867</c:v>
                </c:pt>
                <c:pt idx="52">
                  <c:v>43896</c:v>
                </c:pt>
                <c:pt idx="53">
                  <c:v>43927</c:v>
                </c:pt>
                <c:pt idx="54">
                  <c:v>43957</c:v>
                </c:pt>
                <c:pt idx="55">
                  <c:v>43990</c:v>
                </c:pt>
                <c:pt idx="56">
                  <c:v>44020</c:v>
                </c:pt>
                <c:pt idx="57">
                  <c:v>44053</c:v>
                </c:pt>
                <c:pt idx="58">
                  <c:v>44084</c:v>
                </c:pt>
                <c:pt idx="59">
                  <c:v>44116</c:v>
                </c:pt>
                <c:pt idx="60">
                  <c:v>44147</c:v>
                </c:pt>
                <c:pt idx="61">
                  <c:v>44179</c:v>
                </c:pt>
                <c:pt idx="62">
                  <c:v>44210</c:v>
                </c:pt>
                <c:pt idx="63">
                  <c:v>44242</c:v>
                </c:pt>
                <c:pt idx="64">
                  <c:v>44270</c:v>
                </c:pt>
                <c:pt idx="65">
                  <c:v>44301</c:v>
                </c:pt>
                <c:pt idx="66">
                  <c:v>44333</c:v>
                </c:pt>
                <c:pt idx="67">
                  <c:v>44364</c:v>
                </c:pt>
                <c:pt idx="68">
                  <c:v>44396</c:v>
                </c:pt>
                <c:pt idx="69">
                  <c:v>44427</c:v>
                </c:pt>
                <c:pt idx="70">
                  <c:v>44459</c:v>
                </c:pt>
                <c:pt idx="71">
                  <c:v>44489</c:v>
                </c:pt>
                <c:pt idx="72">
                  <c:v>44522</c:v>
                </c:pt>
                <c:pt idx="73">
                  <c:v>44552</c:v>
                </c:pt>
                <c:pt idx="74">
                  <c:v>44585</c:v>
                </c:pt>
                <c:pt idx="75">
                  <c:v>44616</c:v>
                </c:pt>
                <c:pt idx="76">
                  <c:v>44644</c:v>
                </c:pt>
                <c:pt idx="77">
                  <c:v>44676</c:v>
                </c:pt>
                <c:pt idx="78">
                  <c:v>44706</c:v>
                </c:pt>
                <c:pt idx="79">
                  <c:v>44739</c:v>
                </c:pt>
                <c:pt idx="80">
                  <c:v>44769</c:v>
                </c:pt>
                <c:pt idx="81">
                  <c:v>44802</c:v>
                </c:pt>
                <c:pt idx="82">
                  <c:v>44833</c:v>
                </c:pt>
                <c:pt idx="83">
                  <c:v>44865</c:v>
                </c:pt>
                <c:pt idx="84">
                  <c:v>44895</c:v>
                </c:pt>
                <c:pt idx="85">
                  <c:v>44925</c:v>
                </c:pt>
                <c:pt idx="86">
                  <c:v>44956</c:v>
                </c:pt>
                <c:pt idx="87">
                  <c:v>44985</c:v>
                </c:pt>
                <c:pt idx="88">
                  <c:v>45013</c:v>
                </c:pt>
                <c:pt idx="89">
                  <c:v>45044</c:v>
                </c:pt>
                <c:pt idx="90">
                  <c:v>45075</c:v>
                </c:pt>
                <c:pt idx="91">
                  <c:v>45106</c:v>
                </c:pt>
                <c:pt idx="92">
                  <c:v>45138</c:v>
                </c:pt>
                <c:pt idx="93">
                  <c:v>45169</c:v>
                </c:pt>
                <c:pt idx="94">
                  <c:v>45201</c:v>
                </c:pt>
                <c:pt idx="95">
                  <c:v>45232</c:v>
                </c:pt>
                <c:pt idx="96">
                  <c:v>45264</c:v>
                </c:pt>
                <c:pt idx="97">
                  <c:v>45295</c:v>
                </c:pt>
                <c:pt idx="98">
                  <c:v>45327</c:v>
                </c:pt>
                <c:pt idx="99">
                  <c:v>45356</c:v>
                </c:pt>
                <c:pt idx="100">
                  <c:v>45387</c:v>
                </c:pt>
                <c:pt idx="101">
                  <c:v>45418</c:v>
                </c:pt>
                <c:pt idx="102">
                  <c:v>45449</c:v>
                </c:pt>
                <c:pt idx="103">
                  <c:v>45481</c:v>
                </c:pt>
                <c:pt idx="104">
                  <c:v>45512</c:v>
                </c:pt>
                <c:pt idx="105">
                  <c:v>45544</c:v>
                </c:pt>
                <c:pt idx="106">
                  <c:v>45574</c:v>
                </c:pt>
                <c:pt idx="107">
                  <c:v>45607</c:v>
                </c:pt>
                <c:pt idx="108">
                  <c:v>45637</c:v>
                </c:pt>
                <c:pt idx="109">
                  <c:v>45670</c:v>
                </c:pt>
                <c:pt idx="110">
                  <c:v>45701</c:v>
                </c:pt>
                <c:pt idx="111">
                  <c:v>45729</c:v>
                </c:pt>
                <c:pt idx="112">
                  <c:v>45761</c:v>
                </c:pt>
                <c:pt idx="113">
                  <c:v>45791</c:v>
                </c:pt>
                <c:pt idx="114">
                  <c:v>45824</c:v>
                </c:pt>
                <c:pt idx="115">
                  <c:v>45854</c:v>
                </c:pt>
                <c:pt idx="116">
                  <c:v>45887</c:v>
                </c:pt>
                <c:pt idx="117">
                  <c:v>45918</c:v>
                </c:pt>
                <c:pt idx="118">
                  <c:v>45950</c:v>
                </c:pt>
                <c:pt idx="119">
                  <c:v>45981</c:v>
                </c:pt>
                <c:pt idx="120">
                  <c:v>46013</c:v>
                </c:pt>
                <c:pt idx="121">
                  <c:v>46044</c:v>
                </c:pt>
                <c:pt idx="122">
                  <c:v>46076</c:v>
                </c:pt>
                <c:pt idx="123">
                  <c:v>46104</c:v>
                </c:pt>
                <c:pt idx="124">
                  <c:v>46135</c:v>
                </c:pt>
                <c:pt idx="125">
                  <c:v>46167</c:v>
                </c:pt>
                <c:pt idx="126">
                  <c:v>46198</c:v>
                </c:pt>
                <c:pt idx="127">
                  <c:v>46230</c:v>
                </c:pt>
                <c:pt idx="128">
                  <c:v>46261</c:v>
                </c:pt>
                <c:pt idx="129">
                  <c:v>46293</c:v>
                </c:pt>
                <c:pt idx="130">
                  <c:v>46323</c:v>
                </c:pt>
                <c:pt idx="131">
                  <c:v>46356</c:v>
                </c:pt>
                <c:pt idx="132">
                  <c:v>46386</c:v>
                </c:pt>
                <c:pt idx="133">
                  <c:v>46419</c:v>
                </c:pt>
                <c:pt idx="134">
                  <c:v>46447</c:v>
                </c:pt>
                <c:pt idx="135">
                  <c:v>46478</c:v>
                </c:pt>
                <c:pt idx="136">
                  <c:v>46510</c:v>
                </c:pt>
                <c:pt idx="137">
                  <c:v>46541</c:v>
                </c:pt>
                <c:pt idx="138">
                  <c:v>46573</c:v>
                </c:pt>
                <c:pt idx="139">
                  <c:v>46604</c:v>
                </c:pt>
                <c:pt idx="140">
                  <c:v>46636</c:v>
                </c:pt>
                <c:pt idx="141">
                  <c:v>46666</c:v>
                </c:pt>
                <c:pt idx="142">
                  <c:v>46699</c:v>
                </c:pt>
                <c:pt idx="143">
                  <c:v>46729</c:v>
                </c:pt>
                <c:pt idx="144">
                  <c:v>46762</c:v>
                </c:pt>
                <c:pt idx="145">
                  <c:v>46793</c:v>
                </c:pt>
                <c:pt idx="146">
                  <c:v>46822</c:v>
                </c:pt>
                <c:pt idx="147">
                  <c:v>46853</c:v>
                </c:pt>
                <c:pt idx="148">
                  <c:v>46883</c:v>
                </c:pt>
                <c:pt idx="149">
                  <c:v>46916</c:v>
                </c:pt>
                <c:pt idx="150">
                  <c:v>46946</c:v>
                </c:pt>
                <c:pt idx="151">
                  <c:v>46979</c:v>
                </c:pt>
                <c:pt idx="152">
                  <c:v>47010</c:v>
                </c:pt>
                <c:pt idx="153">
                  <c:v>47042</c:v>
                </c:pt>
                <c:pt idx="154">
                  <c:v>47073</c:v>
                </c:pt>
                <c:pt idx="155">
                  <c:v>47105</c:v>
                </c:pt>
                <c:pt idx="156">
                  <c:v>47136</c:v>
                </c:pt>
                <c:pt idx="157">
                  <c:v>47168</c:v>
                </c:pt>
                <c:pt idx="158">
                  <c:v>47196</c:v>
                </c:pt>
                <c:pt idx="159">
                  <c:v>47227</c:v>
                </c:pt>
                <c:pt idx="160">
                  <c:v>47259</c:v>
                </c:pt>
                <c:pt idx="161">
                  <c:v>47290</c:v>
                </c:pt>
                <c:pt idx="162">
                  <c:v>47322</c:v>
                </c:pt>
                <c:pt idx="163">
                  <c:v>47353</c:v>
                </c:pt>
                <c:pt idx="164">
                  <c:v>47385</c:v>
                </c:pt>
                <c:pt idx="165">
                  <c:v>47415</c:v>
                </c:pt>
                <c:pt idx="166">
                  <c:v>47448</c:v>
                </c:pt>
                <c:pt idx="167">
                  <c:v>47479</c:v>
                </c:pt>
                <c:pt idx="168">
                  <c:v>47511</c:v>
                </c:pt>
                <c:pt idx="169">
                  <c:v>47542</c:v>
                </c:pt>
                <c:pt idx="170">
                  <c:v>47570</c:v>
                </c:pt>
                <c:pt idx="171">
                  <c:v>47602</c:v>
                </c:pt>
                <c:pt idx="172">
                  <c:v>47632</c:v>
                </c:pt>
                <c:pt idx="173">
                  <c:v>47665</c:v>
                </c:pt>
                <c:pt idx="174">
                  <c:v>47696</c:v>
                </c:pt>
                <c:pt idx="175">
                  <c:v>47728</c:v>
                </c:pt>
                <c:pt idx="176">
                  <c:v>47758</c:v>
                </c:pt>
                <c:pt idx="177">
                  <c:v>47791</c:v>
                </c:pt>
                <c:pt idx="178">
                  <c:v>47821</c:v>
                </c:pt>
                <c:pt idx="179">
                  <c:v>47854</c:v>
                </c:pt>
                <c:pt idx="180">
                  <c:v>47885</c:v>
                </c:pt>
                <c:pt idx="181">
                  <c:v>47913</c:v>
                </c:pt>
                <c:pt idx="182">
                  <c:v>47945</c:v>
                </c:pt>
                <c:pt idx="183">
                  <c:v>47975</c:v>
                </c:pt>
                <c:pt idx="184">
                  <c:v>48008</c:v>
                </c:pt>
                <c:pt idx="185">
                  <c:v>48038</c:v>
                </c:pt>
                <c:pt idx="186">
                  <c:v>48071</c:v>
                </c:pt>
                <c:pt idx="187">
                  <c:v>48102</c:v>
                </c:pt>
                <c:pt idx="188">
                  <c:v>48134</c:v>
                </c:pt>
                <c:pt idx="189">
                  <c:v>48165</c:v>
                </c:pt>
                <c:pt idx="190">
                  <c:v>48197</c:v>
                </c:pt>
                <c:pt idx="191">
                  <c:v>48228</c:v>
                </c:pt>
                <c:pt idx="192">
                  <c:v>48260</c:v>
                </c:pt>
                <c:pt idx="193">
                  <c:v>48289</c:v>
                </c:pt>
                <c:pt idx="194">
                  <c:v>48320</c:v>
                </c:pt>
                <c:pt idx="195">
                  <c:v>48351</c:v>
                </c:pt>
                <c:pt idx="196">
                  <c:v>48382</c:v>
                </c:pt>
                <c:pt idx="197">
                  <c:v>48414</c:v>
                </c:pt>
                <c:pt idx="198">
                  <c:v>48445</c:v>
                </c:pt>
                <c:pt idx="199">
                  <c:v>48477</c:v>
                </c:pt>
                <c:pt idx="200">
                  <c:v>48507</c:v>
                </c:pt>
                <c:pt idx="201">
                  <c:v>48540</c:v>
                </c:pt>
                <c:pt idx="202">
                  <c:v>48570</c:v>
                </c:pt>
                <c:pt idx="203">
                  <c:v>48603</c:v>
                </c:pt>
                <c:pt idx="204">
                  <c:v>48634</c:v>
                </c:pt>
                <c:pt idx="205">
                  <c:v>48662</c:v>
                </c:pt>
                <c:pt idx="206">
                  <c:v>48694</c:v>
                </c:pt>
                <c:pt idx="207">
                  <c:v>48724</c:v>
                </c:pt>
                <c:pt idx="208">
                  <c:v>48757</c:v>
                </c:pt>
                <c:pt idx="209">
                  <c:v>48787</c:v>
                </c:pt>
                <c:pt idx="210">
                  <c:v>48820</c:v>
                </c:pt>
                <c:pt idx="211">
                  <c:v>48851</c:v>
                </c:pt>
                <c:pt idx="212">
                  <c:v>48883</c:v>
                </c:pt>
                <c:pt idx="213">
                  <c:v>48913</c:v>
                </c:pt>
                <c:pt idx="214">
                  <c:v>48943</c:v>
                </c:pt>
                <c:pt idx="215">
                  <c:v>48974</c:v>
                </c:pt>
                <c:pt idx="216">
                  <c:v>49003</c:v>
                </c:pt>
                <c:pt idx="217">
                  <c:v>49031</c:v>
                </c:pt>
                <c:pt idx="218">
                  <c:v>49062</c:v>
                </c:pt>
                <c:pt idx="219">
                  <c:v>49093</c:v>
                </c:pt>
                <c:pt idx="220">
                  <c:v>49124</c:v>
                </c:pt>
                <c:pt idx="221">
                  <c:v>49156</c:v>
                </c:pt>
                <c:pt idx="222">
                  <c:v>49187</c:v>
                </c:pt>
                <c:pt idx="223">
                  <c:v>49219</c:v>
                </c:pt>
                <c:pt idx="224">
                  <c:v>49250</c:v>
                </c:pt>
                <c:pt idx="225">
                  <c:v>49282</c:v>
                </c:pt>
                <c:pt idx="226">
                  <c:v>49313</c:v>
                </c:pt>
                <c:pt idx="227">
                  <c:v>49345</c:v>
                </c:pt>
                <c:pt idx="228">
                  <c:v>49373</c:v>
                </c:pt>
                <c:pt idx="229">
                  <c:v>49404</c:v>
                </c:pt>
                <c:pt idx="230">
                  <c:v>49436</c:v>
                </c:pt>
                <c:pt idx="231">
                  <c:v>49467</c:v>
                </c:pt>
                <c:pt idx="232">
                  <c:v>49499</c:v>
                </c:pt>
                <c:pt idx="233">
                  <c:v>49530</c:v>
                </c:pt>
                <c:pt idx="234">
                  <c:v>49562</c:v>
                </c:pt>
                <c:pt idx="235">
                  <c:v>49592</c:v>
                </c:pt>
                <c:pt idx="236">
                  <c:v>49625</c:v>
                </c:pt>
                <c:pt idx="237">
                  <c:v>49655</c:v>
                </c:pt>
                <c:pt idx="238">
                  <c:v>49688</c:v>
                </c:pt>
                <c:pt idx="239">
                  <c:v>49719</c:v>
                </c:pt>
                <c:pt idx="240">
                  <c:v>49748</c:v>
                </c:pt>
                <c:pt idx="241">
                  <c:v>49780</c:v>
                </c:pt>
                <c:pt idx="242">
                  <c:v>49810</c:v>
                </c:pt>
                <c:pt idx="243">
                  <c:v>49842</c:v>
                </c:pt>
                <c:pt idx="244">
                  <c:v>49872</c:v>
                </c:pt>
                <c:pt idx="245">
                  <c:v>49905</c:v>
                </c:pt>
                <c:pt idx="246">
                  <c:v>49936</c:v>
                </c:pt>
                <c:pt idx="247">
                  <c:v>49968</c:v>
                </c:pt>
                <c:pt idx="248">
                  <c:v>49999</c:v>
                </c:pt>
                <c:pt idx="249">
                  <c:v>50031</c:v>
                </c:pt>
                <c:pt idx="250">
                  <c:v>50062</c:v>
                </c:pt>
                <c:pt idx="251">
                  <c:v>50094</c:v>
                </c:pt>
                <c:pt idx="252">
                  <c:v>50122</c:v>
                </c:pt>
                <c:pt idx="253">
                  <c:v>50153</c:v>
                </c:pt>
                <c:pt idx="254">
                  <c:v>50185</c:v>
                </c:pt>
                <c:pt idx="255">
                  <c:v>50216</c:v>
                </c:pt>
                <c:pt idx="256">
                  <c:v>50248</c:v>
                </c:pt>
                <c:pt idx="257">
                  <c:v>50279</c:v>
                </c:pt>
                <c:pt idx="258">
                  <c:v>50311</c:v>
                </c:pt>
                <c:pt idx="259">
                  <c:v>50341</c:v>
                </c:pt>
                <c:pt idx="260">
                  <c:v>50374</c:v>
                </c:pt>
                <c:pt idx="261">
                  <c:v>50404</c:v>
                </c:pt>
                <c:pt idx="262">
                  <c:v>50437</c:v>
                </c:pt>
                <c:pt idx="263">
                  <c:v>50465</c:v>
                </c:pt>
                <c:pt idx="264">
                  <c:v>50496</c:v>
                </c:pt>
                <c:pt idx="265">
                  <c:v>50528</c:v>
                </c:pt>
                <c:pt idx="266">
                  <c:v>50559</c:v>
                </c:pt>
                <c:pt idx="267">
                  <c:v>50591</c:v>
                </c:pt>
                <c:pt idx="268">
                  <c:v>50622</c:v>
                </c:pt>
                <c:pt idx="269">
                  <c:v>50654</c:v>
                </c:pt>
                <c:pt idx="270">
                  <c:v>50684</c:v>
                </c:pt>
                <c:pt idx="271">
                  <c:v>50717</c:v>
                </c:pt>
                <c:pt idx="272">
                  <c:v>50747</c:v>
                </c:pt>
                <c:pt idx="273">
                  <c:v>50780</c:v>
                </c:pt>
                <c:pt idx="274">
                  <c:v>50811</c:v>
                </c:pt>
                <c:pt idx="275">
                  <c:v>50839</c:v>
                </c:pt>
                <c:pt idx="276">
                  <c:v>50872</c:v>
                </c:pt>
                <c:pt idx="277">
                  <c:v>50902</c:v>
                </c:pt>
                <c:pt idx="278">
                  <c:v>50934</c:v>
                </c:pt>
                <c:pt idx="279">
                  <c:v>50964</c:v>
                </c:pt>
                <c:pt idx="280">
                  <c:v>50997</c:v>
                </c:pt>
                <c:pt idx="281">
                  <c:v>51028</c:v>
                </c:pt>
                <c:pt idx="282">
                  <c:v>51060</c:v>
                </c:pt>
                <c:pt idx="283">
                  <c:v>51091</c:v>
                </c:pt>
                <c:pt idx="284">
                  <c:v>51123</c:v>
                </c:pt>
                <c:pt idx="285">
                  <c:v>51154</c:v>
                </c:pt>
                <c:pt idx="286">
                  <c:v>51186</c:v>
                </c:pt>
                <c:pt idx="287">
                  <c:v>51215</c:v>
                </c:pt>
                <c:pt idx="288">
                  <c:v>51246</c:v>
                </c:pt>
                <c:pt idx="289">
                  <c:v>51277</c:v>
                </c:pt>
                <c:pt idx="290">
                  <c:v>51308</c:v>
                </c:pt>
                <c:pt idx="291">
                  <c:v>51340</c:v>
                </c:pt>
                <c:pt idx="292">
                  <c:v>51371</c:v>
                </c:pt>
                <c:pt idx="293">
                  <c:v>51403</c:v>
                </c:pt>
                <c:pt idx="294">
                  <c:v>51433</c:v>
                </c:pt>
                <c:pt idx="295">
                  <c:v>51466</c:v>
                </c:pt>
                <c:pt idx="296">
                  <c:v>51497</c:v>
                </c:pt>
                <c:pt idx="297">
                  <c:v>51529</c:v>
                </c:pt>
                <c:pt idx="298">
                  <c:v>51560</c:v>
                </c:pt>
                <c:pt idx="299">
                  <c:v>51588</c:v>
                </c:pt>
                <c:pt idx="300">
                  <c:v>51620</c:v>
                </c:pt>
                <c:pt idx="301">
                  <c:v>51650</c:v>
                </c:pt>
                <c:pt idx="302">
                  <c:v>51683</c:v>
                </c:pt>
                <c:pt idx="303">
                  <c:v>51714</c:v>
                </c:pt>
                <c:pt idx="304">
                  <c:v>51746</c:v>
                </c:pt>
                <c:pt idx="305">
                  <c:v>51776</c:v>
                </c:pt>
                <c:pt idx="306">
                  <c:v>51809</c:v>
                </c:pt>
                <c:pt idx="307">
                  <c:v>51839</c:v>
                </c:pt>
                <c:pt idx="308">
                  <c:v>51872</c:v>
                </c:pt>
                <c:pt idx="309">
                  <c:v>51903</c:v>
                </c:pt>
                <c:pt idx="310">
                  <c:v>51931</c:v>
                </c:pt>
                <c:pt idx="311">
                  <c:v>51964</c:v>
                </c:pt>
                <c:pt idx="312">
                  <c:v>51994</c:v>
                </c:pt>
                <c:pt idx="313">
                  <c:v>52026</c:v>
                </c:pt>
                <c:pt idx="314">
                  <c:v>52056</c:v>
                </c:pt>
                <c:pt idx="315">
                  <c:v>52089</c:v>
                </c:pt>
                <c:pt idx="316">
                  <c:v>52120</c:v>
                </c:pt>
                <c:pt idx="317">
                  <c:v>52152</c:v>
                </c:pt>
                <c:pt idx="318">
                  <c:v>52183</c:v>
                </c:pt>
                <c:pt idx="319">
                  <c:v>52215</c:v>
                </c:pt>
                <c:pt idx="320">
                  <c:v>52246</c:v>
                </c:pt>
                <c:pt idx="321">
                  <c:v>52278</c:v>
                </c:pt>
                <c:pt idx="322">
                  <c:v>52306</c:v>
                </c:pt>
                <c:pt idx="323">
                  <c:v>52337</c:v>
                </c:pt>
                <c:pt idx="324">
                  <c:v>52369</c:v>
                </c:pt>
                <c:pt idx="325">
                  <c:v>52400</c:v>
                </c:pt>
                <c:pt idx="326">
                  <c:v>52432</c:v>
                </c:pt>
                <c:pt idx="327">
                  <c:v>52463</c:v>
                </c:pt>
                <c:pt idx="328">
                  <c:v>52495</c:v>
                </c:pt>
                <c:pt idx="329">
                  <c:v>52525</c:v>
                </c:pt>
                <c:pt idx="330">
                  <c:v>52558</c:v>
                </c:pt>
                <c:pt idx="331">
                  <c:v>52588</c:v>
                </c:pt>
                <c:pt idx="332">
                  <c:v>52621</c:v>
                </c:pt>
                <c:pt idx="333">
                  <c:v>52652</c:v>
                </c:pt>
                <c:pt idx="334">
                  <c:v>52681</c:v>
                </c:pt>
                <c:pt idx="335">
                  <c:v>52712</c:v>
                </c:pt>
                <c:pt idx="336">
                  <c:v>52742</c:v>
                </c:pt>
                <c:pt idx="337">
                  <c:v>52775</c:v>
                </c:pt>
                <c:pt idx="338">
                  <c:v>52805</c:v>
                </c:pt>
                <c:pt idx="339">
                  <c:v>52838</c:v>
                </c:pt>
                <c:pt idx="340">
                  <c:v>52869</c:v>
                </c:pt>
                <c:pt idx="341">
                  <c:v>52901</c:v>
                </c:pt>
                <c:pt idx="342">
                  <c:v>52931</c:v>
                </c:pt>
                <c:pt idx="343">
                  <c:v>52961</c:v>
                </c:pt>
                <c:pt idx="344">
                  <c:v>52992</c:v>
                </c:pt>
                <c:pt idx="345">
                  <c:v>53021</c:v>
                </c:pt>
                <c:pt idx="346">
                  <c:v>53049</c:v>
                </c:pt>
                <c:pt idx="347">
                  <c:v>53080</c:v>
                </c:pt>
                <c:pt idx="348">
                  <c:v>53111</c:v>
                </c:pt>
                <c:pt idx="349">
                  <c:v>53142</c:v>
                </c:pt>
                <c:pt idx="350">
                  <c:v>53174</c:v>
                </c:pt>
                <c:pt idx="351">
                  <c:v>53205</c:v>
                </c:pt>
                <c:pt idx="352">
                  <c:v>53237</c:v>
                </c:pt>
                <c:pt idx="353">
                  <c:v>53268</c:v>
                </c:pt>
                <c:pt idx="354">
                  <c:v>53300</c:v>
                </c:pt>
                <c:pt idx="355">
                  <c:v>53331</c:v>
                </c:pt>
                <c:pt idx="356">
                  <c:v>53363</c:v>
                </c:pt>
                <c:pt idx="357">
                  <c:v>53391</c:v>
                </c:pt>
                <c:pt idx="358">
                  <c:v>53422</c:v>
                </c:pt>
                <c:pt idx="359">
                  <c:v>53454</c:v>
                </c:pt>
                <c:pt idx="360">
                  <c:v>53485</c:v>
                </c:pt>
                <c:pt idx="361">
                  <c:v>53517</c:v>
                </c:pt>
                <c:pt idx="362">
                  <c:v>53548</c:v>
                </c:pt>
                <c:pt idx="363">
                  <c:v>53580</c:v>
                </c:pt>
                <c:pt idx="364">
                  <c:v>53610</c:v>
                </c:pt>
                <c:pt idx="365">
                  <c:v>53643</c:v>
                </c:pt>
                <c:pt idx="366">
                  <c:v>53673</c:v>
                </c:pt>
                <c:pt idx="367">
                  <c:v>53706</c:v>
                </c:pt>
                <c:pt idx="368">
                  <c:v>53737</c:v>
                </c:pt>
                <c:pt idx="369">
                  <c:v>53765</c:v>
                </c:pt>
                <c:pt idx="370">
                  <c:v>53798</c:v>
                </c:pt>
                <c:pt idx="371">
                  <c:v>53828</c:v>
                </c:pt>
                <c:pt idx="372">
                  <c:v>53860</c:v>
                </c:pt>
                <c:pt idx="373">
                  <c:v>53890</c:v>
                </c:pt>
                <c:pt idx="374">
                  <c:v>53923</c:v>
                </c:pt>
                <c:pt idx="375">
                  <c:v>53954</c:v>
                </c:pt>
                <c:pt idx="376">
                  <c:v>53986</c:v>
                </c:pt>
                <c:pt idx="377">
                  <c:v>54017</c:v>
                </c:pt>
                <c:pt idx="378">
                  <c:v>54049</c:v>
                </c:pt>
                <c:pt idx="379">
                  <c:v>54080</c:v>
                </c:pt>
                <c:pt idx="380">
                  <c:v>54112</c:v>
                </c:pt>
                <c:pt idx="381">
                  <c:v>54141</c:v>
                </c:pt>
                <c:pt idx="382">
                  <c:v>54172</c:v>
                </c:pt>
                <c:pt idx="383">
                  <c:v>54203</c:v>
                </c:pt>
                <c:pt idx="384">
                  <c:v>54234</c:v>
                </c:pt>
                <c:pt idx="385">
                  <c:v>54266</c:v>
                </c:pt>
                <c:pt idx="386">
                  <c:v>54297</c:v>
                </c:pt>
                <c:pt idx="387">
                  <c:v>54329</c:v>
                </c:pt>
                <c:pt idx="388">
                  <c:v>54359</c:v>
                </c:pt>
                <c:pt idx="389">
                  <c:v>54392</c:v>
                </c:pt>
                <c:pt idx="390">
                  <c:v>54422</c:v>
                </c:pt>
                <c:pt idx="391">
                  <c:v>54455</c:v>
                </c:pt>
                <c:pt idx="392">
                  <c:v>54483</c:v>
                </c:pt>
                <c:pt idx="393">
                  <c:v>54514</c:v>
                </c:pt>
                <c:pt idx="394">
                  <c:v>54546</c:v>
                </c:pt>
                <c:pt idx="395">
                  <c:v>54577</c:v>
                </c:pt>
                <c:pt idx="396">
                  <c:v>54609</c:v>
                </c:pt>
                <c:pt idx="397">
                  <c:v>54640</c:v>
                </c:pt>
                <c:pt idx="398">
                  <c:v>54672</c:v>
                </c:pt>
                <c:pt idx="399">
                  <c:v>54702</c:v>
                </c:pt>
                <c:pt idx="400">
                  <c:v>54735</c:v>
                </c:pt>
                <c:pt idx="401">
                  <c:v>54765</c:v>
                </c:pt>
                <c:pt idx="402">
                  <c:v>54798</c:v>
                </c:pt>
                <c:pt idx="403">
                  <c:v>54829</c:v>
                </c:pt>
                <c:pt idx="404">
                  <c:v>54857</c:v>
                </c:pt>
                <c:pt idx="405">
                  <c:v>54890</c:v>
                </c:pt>
                <c:pt idx="406">
                  <c:v>54920</c:v>
                </c:pt>
                <c:pt idx="407">
                  <c:v>54952</c:v>
                </c:pt>
                <c:pt idx="408">
                  <c:v>54982</c:v>
                </c:pt>
                <c:pt idx="409">
                  <c:v>55015</c:v>
                </c:pt>
                <c:pt idx="410">
                  <c:v>55046</c:v>
                </c:pt>
                <c:pt idx="411">
                  <c:v>55078</c:v>
                </c:pt>
                <c:pt idx="412">
                  <c:v>55109</c:v>
                </c:pt>
                <c:pt idx="413">
                  <c:v>55141</c:v>
                </c:pt>
                <c:pt idx="414">
                  <c:v>55172</c:v>
                </c:pt>
                <c:pt idx="415">
                  <c:v>55204</c:v>
                </c:pt>
                <c:pt idx="416">
                  <c:v>55232</c:v>
                </c:pt>
                <c:pt idx="417">
                  <c:v>55263</c:v>
                </c:pt>
                <c:pt idx="418">
                  <c:v>55295</c:v>
                </c:pt>
                <c:pt idx="419">
                  <c:v>55326</c:v>
                </c:pt>
                <c:pt idx="420">
                  <c:v>55358</c:v>
                </c:pt>
                <c:pt idx="421">
                  <c:v>55389</c:v>
                </c:pt>
                <c:pt idx="422">
                  <c:v>55421</c:v>
                </c:pt>
                <c:pt idx="423">
                  <c:v>55451</c:v>
                </c:pt>
                <c:pt idx="424">
                  <c:v>55484</c:v>
                </c:pt>
                <c:pt idx="425">
                  <c:v>55514</c:v>
                </c:pt>
                <c:pt idx="426">
                  <c:v>55547</c:v>
                </c:pt>
                <c:pt idx="427">
                  <c:v>55578</c:v>
                </c:pt>
                <c:pt idx="428">
                  <c:v>55607</c:v>
                </c:pt>
                <c:pt idx="429">
                  <c:v>55638</c:v>
                </c:pt>
                <c:pt idx="430">
                  <c:v>55668</c:v>
                </c:pt>
                <c:pt idx="431">
                  <c:v>55701</c:v>
                </c:pt>
                <c:pt idx="432">
                  <c:v>55732</c:v>
                </c:pt>
                <c:pt idx="433">
                  <c:v>55764</c:v>
                </c:pt>
                <c:pt idx="434">
                  <c:v>55794</c:v>
                </c:pt>
                <c:pt idx="435">
                  <c:v>55827</c:v>
                </c:pt>
                <c:pt idx="436">
                  <c:v>55857</c:v>
                </c:pt>
                <c:pt idx="437">
                  <c:v>55890</c:v>
                </c:pt>
                <c:pt idx="438">
                  <c:v>55921</c:v>
                </c:pt>
                <c:pt idx="439">
                  <c:v>55949</c:v>
                </c:pt>
                <c:pt idx="440">
                  <c:v>55982</c:v>
                </c:pt>
                <c:pt idx="441">
                  <c:v>56012</c:v>
                </c:pt>
                <c:pt idx="442">
                  <c:v>56044</c:v>
                </c:pt>
                <c:pt idx="443">
                  <c:v>56074</c:v>
                </c:pt>
                <c:pt idx="444">
                  <c:v>56107</c:v>
                </c:pt>
                <c:pt idx="445">
                  <c:v>56138</c:v>
                </c:pt>
                <c:pt idx="446">
                  <c:v>56170</c:v>
                </c:pt>
                <c:pt idx="447">
                  <c:v>56201</c:v>
                </c:pt>
                <c:pt idx="448">
                  <c:v>56233</c:v>
                </c:pt>
                <c:pt idx="449">
                  <c:v>56264</c:v>
                </c:pt>
                <c:pt idx="450">
                  <c:v>56296</c:v>
                </c:pt>
                <c:pt idx="451">
                  <c:v>56324</c:v>
                </c:pt>
                <c:pt idx="452">
                  <c:v>56355</c:v>
                </c:pt>
                <c:pt idx="453">
                  <c:v>56387</c:v>
                </c:pt>
                <c:pt idx="454">
                  <c:v>56418</c:v>
                </c:pt>
                <c:pt idx="455">
                  <c:v>56450</c:v>
                </c:pt>
                <c:pt idx="456">
                  <c:v>56481</c:v>
                </c:pt>
                <c:pt idx="457">
                  <c:v>56513</c:v>
                </c:pt>
                <c:pt idx="458">
                  <c:v>56543</c:v>
                </c:pt>
                <c:pt idx="459">
                  <c:v>56576</c:v>
                </c:pt>
                <c:pt idx="460">
                  <c:v>56606</c:v>
                </c:pt>
                <c:pt idx="461">
                  <c:v>56639</c:v>
                </c:pt>
                <c:pt idx="462">
                  <c:v>56670</c:v>
                </c:pt>
                <c:pt idx="463">
                  <c:v>56698</c:v>
                </c:pt>
                <c:pt idx="464">
                  <c:v>56730</c:v>
                </c:pt>
                <c:pt idx="465">
                  <c:v>56760</c:v>
                </c:pt>
                <c:pt idx="466">
                  <c:v>56793</c:v>
                </c:pt>
                <c:pt idx="467">
                  <c:v>56823</c:v>
                </c:pt>
                <c:pt idx="468">
                  <c:v>56856</c:v>
                </c:pt>
                <c:pt idx="469">
                  <c:v>56887</c:v>
                </c:pt>
                <c:pt idx="470">
                  <c:v>56919</c:v>
                </c:pt>
                <c:pt idx="471">
                  <c:v>56949</c:v>
                </c:pt>
                <c:pt idx="472">
                  <c:v>56982</c:v>
                </c:pt>
                <c:pt idx="473">
                  <c:v>57013</c:v>
                </c:pt>
                <c:pt idx="474">
                  <c:v>57042</c:v>
                </c:pt>
                <c:pt idx="475">
                  <c:v>57074</c:v>
                </c:pt>
                <c:pt idx="476">
                  <c:v>57104</c:v>
                </c:pt>
                <c:pt idx="477">
                  <c:v>57136</c:v>
                </c:pt>
                <c:pt idx="478">
                  <c:v>57166</c:v>
                </c:pt>
                <c:pt idx="479">
                  <c:v>57199</c:v>
                </c:pt>
                <c:pt idx="480">
                  <c:v>57230</c:v>
                </c:pt>
                <c:pt idx="481">
                  <c:v>57262</c:v>
                </c:pt>
                <c:pt idx="482">
                  <c:v>57293</c:v>
                </c:pt>
                <c:pt idx="483">
                  <c:v>57325</c:v>
                </c:pt>
                <c:pt idx="484">
                  <c:v>57356</c:v>
                </c:pt>
                <c:pt idx="485">
                  <c:v>57388</c:v>
                </c:pt>
                <c:pt idx="486">
                  <c:v>57416</c:v>
                </c:pt>
                <c:pt idx="487">
                  <c:v>57447</c:v>
                </c:pt>
                <c:pt idx="488">
                  <c:v>57479</c:v>
                </c:pt>
                <c:pt idx="489">
                  <c:v>57510</c:v>
                </c:pt>
                <c:pt idx="490">
                  <c:v>57542</c:v>
                </c:pt>
                <c:pt idx="491">
                  <c:v>57573</c:v>
                </c:pt>
                <c:pt idx="492">
                  <c:v>57605</c:v>
                </c:pt>
                <c:pt idx="493">
                  <c:v>57635</c:v>
                </c:pt>
                <c:pt idx="494">
                  <c:v>57668</c:v>
                </c:pt>
                <c:pt idx="495">
                  <c:v>57698</c:v>
                </c:pt>
                <c:pt idx="496">
                  <c:v>57731</c:v>
                </c:pt>
                <c:pt idx="497">
                  <c:v>57762</c:v>
                </c:pt>
                <c:pt idx="498">
                  <c:v>57790</c:v>
                </c:pt>
                <c:pt idx="499">
                  <c:v>57822</c:v>
                </c:pt>
                <c:pt idx="500">
                  <c:v>57852</c:v>
                </c:pt>
                <c:pt idx="501">
                  <c:v>57885</c:v>
                </c:pt>
                <c:pt idx="502">
                  <c:v>57915</c:v>
                </c:pt>
                <c:pt idx="503">
                  <c:v>57948</c:v>
                </c:pt>
                <c:pt idx="504">
                  <c:v>57979</c:v>
                </c:pt>
                <c:pt idx="505">
                  <c:v>58011</c:v>
                </c:pt>
                <c:pt idx="506">
                  <c:v>58042</c:v>
                </c:pt>
                <c:pt idx="507">
                  <c:v>58074</c:v>
                </c:pt>
                <c:pt idx="508">
                  <c:v>58105</c:v>
                </c:pt>
                <c:pt idx="509">
                  <c:v>58134</c:v>
                </c:pt>
                <c:pt idx="510">
                  <c:v>58166</c:v>
                </c:pt>
                <c:pt idx="511">
                  <c:v>58197</c:v>
                </c:pt>
                <c:pt idx="512">
                  <c:v>58228</c:v>
                </c:pt>
                <c:pt idx="513">
                  <c:v>58258</c:v>
                </c:pt>
                <c:pt idx="514">
                  <c:v>58291</c:v>
                </c:pt>
                <c:pt idx="515">
                  <c:v>58322</c:v>
                </c:pt>
                <c:pt idx="516">
                  <c:v>58354</c:v>
                </c:pt>
                <c:pt idx="517">
                  <c:v>58385</c:v>
                </c:pt>
                <c:pt idx="518">
                  <c:v>58417</c:v>
                </c:pt>
                <c:pt idx="519">
                  <c:v>58448</c:v>
                </c:pt>
                <c:pt idx="520">
                  <c:v>58480</c:v>
                </c:pt>
                <c:pt idx="521">
                  <c:v>58509</c:v>
                </c:pt>
                <c:pt idx="522">
                  <c:v>58540</c:v>
                </c:pt>
                <c:pt idx="523">
                  <c:v>58571</c:v>
                </c:pt>
                <c:pt idx="524">
                  <c:v>58602</c:v>
                </c:pt>
                <c:pt idx="525">
                  <c:v>58634</c:v>
                </c:pt>
                <c:pt idx="526">
                  <c:v>58665</c:v>
                </c:pt>
                <c:pt idx="527">
                  <c:v>58697</c:v>
                </c:pt>
                <c:pt idx="528">
                  <c:v>58727</c:v>
                </c:pt>
                <c:pt idx="529">
                  <c:v>58760</c:v>
                </c:pt>
                <c:pt idx="530">
                  <c:v>58790</c:v>
                </c:pt>
                <c:pt idx="531">
                  <c:v>58823</c:v>
                </c:pt>
                <c:pt idx="532">
                  <c:v>58854</c:v>
                </c:pt>
                <c:pt idx="533">
                  <c:v>58882</c:v>
                </c:pt>
                <c:pt idx="534">
                  <c:v>58914</c:v>
                </c:pt>
                <c:pt idx="535">
                  <c:v>58944</c:v>
                </c:pt>
                <c:pt idx="536">
                  <c:v>58977</c:v>
                </c:pt>
                <c:pt idx="537">
                  <c:v>59007</c:v>
                </c:pt>
                <c:pt idx="538">
                  <c:v>59040</c:v>
                </c:pt>
                <c:pt idx="539">
                  <c:v>59071</c:v>
                </c:pt>
                <c:pt idx="540">
                  <c:v>59103</c:v>
                </c:pt>
                <c:pt idx="541">
                  <c:v>59134</c:v>
                </c:pt>
                <c:pt idx="542">
                  <c:v>59167</c:v>
                </c:pt>
                <c:pt idx="543">
                  <c:v>59198</c:v>
                </c:pt>
                <c:pt idx="544">
                  <c:v>59229</c:v>
                </c:pt>
                <c:pt idx="545">
                  <c:v>59258</c:v>
                </c:pt>
                <c:pt idx="546">
                  <c:v>59289</c:v>
                </c:pt>
                <c:pt idx="547">
                  <c:v>59320</c:v>
                </c:pt>
                <c:pt idx="548">
                  <c:v>59351</c:v>
                </c:pt>
                <c:pt idx="549">
                  <c:v>59383</c:v>
                </c:pt>
                <c:pt idx="550">
                  <c:v>59414</c:v>
                </c:pt>
                <c:pt idx="551">
                  <c:v>59446</c:v>
                </c:pt>
                <c:pt idx="552">
                  <c:v>59477</c:v>
                </c:pt>
                <c:pt idx="553">
                  <c:v>59509</c:v>
                </c:pt>
                <c:pt idx="554">
                  <c:v>59540</c:v>
                </c:pt>
                <c:pt idx="555">
                  <c:v>59572</c:v>
                </c:pt>
                <c:pt idx="556">
                  <c:v>59600</c:v>
                </c:pt>
                <c:pt idx="557">
                  <c:v>59631</c:v>
                </c:pt>
                <c:pt idx="558">
                  <c:v>59663</c:v>
                </c:pt>
                <c:pt idx="559">
                  <c:v>59694</c:v>
                </c:pt>
                <c:pt idx="560">
                  <c:v>59726</c:v>
                </c:pt>
                <c:pt idx="561">
                  <c:v>59757</c:v>
                </c:pt>
                <c:pt idx="562">
                  <c:v>59789</c:v>
                </c:pt>
                <c:pt idx="563">
                  <c:v>59819</c:v>
                </c:pt>
                <c:pt idx="564">
                  <c:v>59852</c:v>
                </c:pt>
                <c:pt idx="565">
                  <c:v>59882</c:v>
                </c:pt>
                <c:pt idx="566">
                  <c:v>59915</c:v>
                </c:pt>
                <c:pt idx="567">
                  <c:v>59946</c:v>
                </c:pt>
                <c:pt idx="568">
                  <c:v>59975</c:v>
                </c:pt>
                <c:pt idx="569">
                  <c:v>60006</c:v>
                </c:pt>
                <c:pt idx="570">
                  <c:v>60036</c:v>
                </c:pt>
                <c:pt idx="571">
                  <c:v>60069</c:v>
                </c:pt>
                <c:pt idx="572">
                  <c:v>60099</c:v>
                </c:pt>
                <c:pt idx="573">
                  <c:v>60132</c:v>
                </c:pt>
                <c:pt idx="574">
                  <c:v>60163</c:v>
                </c:pt>
                <c:pt idx="575">
                  <c:v>60195</c:v>
                </c:pt>
                <c:pt idx="576">
                  <c:v>60226</c:v>
                </c:pt>
                <c:pt idx="577">
                  <c:v>60258</c:v>
                </c:pt>
                <c:pt idx="578">
                  <c:v>60289</c:v>
                </c:pt>
                <c:pt idx="579">
                  <c:v>60321</c:v>
                </c:pt>
                <c:pt idx="580">
                  <c:v>60349</c:v>
                </c:pt>
                <c:pt idx="581">
                  <c:v>60380</c:v>
                </c:pt>
                <c:pt idx="582">
                  <c:v>60412</c:v>
                </c:pt>
                <c:pt idx="583">
                  <c:v>60443</c:v>
                </c:pt>
                <c:pt idx="584">
                  <c:v>60475</c:v>
                </c:pt>
                <c:pt idx="585">
                  <c:v>60506</c:v>
                </c:pt>
                <c:pt idx="586">
                  <c:v>60538</c:v>
                </c:pt>
                <c:pt idx="587">
                  <c:v>60568</c:v>
                </c:pt>
                <c:pt idx="588">
                  <c:v>60601</c:v>
                </c:pt>
                <c:pt idx="589">
                  <c:v>60631</c:v>
                </c:pt>
                <c:pt idx="590">
                  <c:v>60664</c:v>
                </c:pt>
                <c:pt idx="591">
                  <c:v>60692</c:v>
                </c:pt>
                <c:pt idx="592">
                  <c:v>60723</c:v>
                </c:pt>
                <c:pt idx="593">
                  <c:v>60755</c:v>
                </c:pt>
                <c:pt idx="594">
                  <c:v>60786</c:v>
                </c:pt>
                <c:pt idx="595">
                  <c:v>60818</c:v>
                </c:pt>
                <c:pt idx="596">
                  <c:v>60849</c:v>
                </c:pt>
                <c:pt idx="597">
                  <c:v>60881</c:v>
                </c:pt>
                <c:pt idx="598">
                  <c:v>60911</c:v>
                </c:pt>
                <c:pt idx="599">
                  <c:v>60944</c:v>
                </c:pt>
                <c:pt idx="600">
                  <c:v>60974</c:v>
                </c:pt>
                <c:pt idx="601">
                  <c:v>61007</c:v>
                </c:pt>
                <c:pt idx="602">
                  <c:v>61038</c:v>
                </c:pt>
                <c:pt idx="603">
                  <c:v>61066</c:v>
                </c:pt>
                <c:pt idx="604">
                  <c:v>61098</c:v>
                </c:pt>
                <c:pt idx="605">
                  <c:v>61128</c:v>
                </c:pt>
                <c:pt idx="606">
                  <c:v>61161</c:v>
                </c:pt>
                <c:pt idx="607">
                  <c:v>61191</c:v>
                </c:pt>
                <c:pt idx="608">
                  <c:v>61224</c:v>
                </c:pt>
                <c:pt idx="609">
                  <c:v>61255</c:v>
                </c:pt>
                <c:pt idx="610">
                  <c:v>61287</c:v>
                </c:pt>
                <c:pt idx="611">
                  <c:v>61318</c:v>
                </c:pt>
                <c:pt idx="612">
                  <c:v>61350</c:v>
                </c:pt>
                <c:pt idx="613">
                  <c:v>61381</c:v>
                </c:pt>
                <c:pt idx="614">
                  <c:v>61413</c:v>
                </c:pt>
                <c:pt idx="615">
                  <c:v>61442</c:v>
                </c:pt>
                <c:pt idx="616">
                  <c:v>61477</c:v>
                </c:pt>
                <c:pt idx="617">
                  <c:v>61507</c:v>
                </c:pt>
                <c:pt idx="618">
                  <c:v>61539</c:v>
                </c:pt>
                <c:pt idx="619">
                  <c:v>61569</c:v>
                </c:pt>
                <c:pt idx="620">
                  <c:v>61602</c:v>
                </c:pt>
                <c:pt idx="621">
                  <c:v>61633</c:v>
                </c:pt>
                <c:pt idx="622">
                  <c:v>61665</c:v>
                </c:pt>
                <c:pt idx="623">
                  <c:v>61696</c:v>
                </c:pt>
                <c:pt idx="624">
                  <c:v>61728</c:v>
                </c:pt>
                <c:pt idx="625">
                  <c:v>61759</c:v>
                </c:pt>
                <c:pt idx="626">
                  <c:v>61787</c:v>
                </c:pt>
                <c:pt idx="627">
                  <c:v>61815</c:v>
                </c:pt>
                <c:pt idx="628">
                  <c:v>61847</c:v>
                </c:pt>
                <c:pt idx="629">
                  <c:v>61877</c:v>
                </c:pt>
                <c:pt idx="630">
                  <c:v>61910</c:v>
                </c:pt>
                <c:pt idx="631">
                  <c:v>61941</c:v>
                </c:pt>
                <c:pt idx="632">
                  <c:v>61973</c:v>
                </c:pt>
                <c:pt idx="633">
                  <c:v>62003</c:v>
                </c:pt>
                <c:pt idx="634">
                  <c:v>62036</c:v>
                </c:pt>
                <c:pt idx="635">
                  <c:v>62066</c:v>
                </c:pt>
                <c:pt idx="636">
                  <c:v>62099</c:v>
                </c:pt>
                <c:pt idx="637">
                  <c:v>62130</c:v>
                </c:pt>
                <c:pt idx="638">
                  <c:v>62158</c:v>
                </c:pt>
                <c:pt idx="639">
                  <c:v>62190</c:v>
                </c:pt>
                <c:pt idx="640">
                  <c:v>62220</c:v>
                </c:pt>
                <c:pt idx="641">
                  <c:v>62253</c:v>
                </c:pt>
                <c:pt idx="642">
                  <c:v>62283</c:v>
                </c:pt>
                <c:pt idx="643">
                  <c:v>62316</c:v>
                </c:pt>
                <c:pt idx="644">
                  <c:v>62347</c:v>
                </c:pt>
                <c:pt idx="645">
                  <c:v>62379</c:v>
                </c:pt>
                <c:pt idx="646">
                  <c:v>62410</c:v>
                </c:pt>
                <c:pt idx="647">
                  <c:v>62442</c:v>
                </c:pt>
                <c:pt idx="648">
                  <c:v>62473</c:v>
                </c:pt>
                <c:pt idx="649">
                  <c:v>62505</c:v>
                </c:pt>
                <c:pt idx="650">
                  <c:v>62533</c:v>
                </c:pt>
                <c:pt idx="651">
                  <c:v>62564</c:v>
                </c:pt>
                <c:pt idx="652">
                  <c:v>62596</c:v>
                </c:pt>
                <c:pt idx="653">
                  <c:v>62627</c:v>
                </c:pt>
                <c:pt idx="654">
                  <c:v>62659</c:v>
                </c:pt>
                <c:pt idx="655">
                  <c:v>62690</c:v>
                </c:pt>
                <c:pt idx="656">
                  <c:v>62722</c:v>
                </c:pt>
                <c:pt idx="657">
                  <c:v>62752</c:v>
                </c:pt>
                <c:pt idx="658">
                  <c:v>62785</c:v>
                </c:pt>
                <c:pt idx="659">
                  <c:v>62815</c:v>
                </c:pt>
                <c:pt idx="660">
                  <c:v>62848</c:v>
                </c:pt>
                <c:pt idx="661">
                  <c:v>62879</c:v>
                </c:pt>
                <c:pt idx="662">
                  <c:v>62908</c:v>
                </c:pt>
                <c:pt idx="663">
                  <c:v>62939</c:v>
                </c:pt>
                <c:pt idx="664">
                  <c:v>62969</c:v>
                </c:pt>
                <c:pt idx="665">
                  <c:v>63002</c:v>
                </c:pt>
                <c:pt idx="666">
                  <c:v>63032</c:v>
                </c:pt>
                <c:pt idx="667">
                  <c:v>63065</c:v>
                </c:pt>
                <c:pt idx="668">
                  <c:v>63096</c:v>
                </c:pt>
                <c:pt idx="669">
                  <c:v>63128</c:v>
                </c:pt>
                <c:pt idx="670">
                  <c:v>63158</c:v>
                </c:pt>
                <c:pt idx="671">
                  <c:v>63188</c:v>
                </c:pt>
                <c:pt idx="672">
                  <c:v>63219</c:v>
                </c:pt>
                <c:pt idx="673">
                  <c:v>63248</c:v>
                </c:pt>
                <c:pt idx="674">
                  <c:v>63276</c:v>
                </c:pt>
                <c:pt idx="675">
                  <c:v>63307</c:v>
                </c:pt>
                <c:pt idx="676">
                  <c:v>63338</c:v>
                </c:pt>
                <c:pt idx="677">
                  <c:v>63369</c:v>
                </c:pt>
                <c:pt idx="678">
                  <c:v>63401</c:v>
                </c:pt>
                <c:pt idx="679">
                  <c:v>63432</c:v>
                </c:pt>
                <c:pt idx="680">
                  <c:v>63464</c:v>
                </c:pt>
                <c:pt idx="681">
                  <c:v>63495</c:v>
                </c:pt>
                <c:pt idx="682">
                  <c:v>63527</c:v>
                </c:pt>
                <c:pt idx="683">
                  <c:v>63558</c:v>
                </c:pt>
                <c:pt idx="684">
                  <c:v>63590</c:v>
                </c:pt>
                <c:pt idx="685">
                  <c:v>63618</c:v>
                </c:pt>
                <c:pt idx="686">
                  <c:v>63649</c:v>
                </c:pt>
                <c:pt idx="687">
                  <c:v>63681</c:v>
                </c:pt>
                <c:pt idx="688">
                  <c:v>63712</c:v>
                </c:pt>
                <c:pt idx="689">
                  <c:v>63744</c:v>
                </c:pt>
                <c:pt idx="690">
                  <c:v>63775</c:v>
                </c:pt>
                <c:pt idx="691">
                  <c:v>63807</c:v>
                </c:pt>
              </c:numCache>
            </c:numRef>
          </c:cat>
          <c:val>
            <c:numRef>
              <c:f>Eur6M!$AC$3:$AC$694</c:f>
              <c:numCache>
                <c:formatCode>0.0000%</c:formatCode>
                <c:ptCount val="692"/>
                <c:pt idx="0">
                  <c:v>1.7983570302206584E-3</c:v>
                </c:pt>
                <c:pt idx="1">
                  <c:v>1.8593611278201496E-3</c:v>
                </c:pt>
                <c:pt idx="2">
                  <c:v>1.9160457773874258E-3</c:v>
                </c:pt>
                <c:pt idx="3">
                  <c:v>1.9757986003324452E-3</c:v>
                </c:pt>
                <c:pt idx="4">
                  <c:v>2.0295150038148434E-3</c:v>
                </c:pt>
                <c:pt idx="5">
                  <c:v>2.0777041478226214E-3</c:v>
                </c:pt>
                <c:pt idx="6">
                  <c:v>2.1270703957770119E-3</c:v>
                </c:pt>
                <c:pt idx="7">
                  <c:v>2.1727872985551114E-3</c:v>
                </c:pt>
                <c:pt idx="8">
                  <c:v>2.2208026593968418E-3</c:v>
                </c:pt>
                <c:pt idx="9">
                  <c:v>2.2624422362631843E-3</c:v>
                </c:pt>
                <c:pt idx="10">
                  <c:v>2.3060958502645703E-3</c:v>
                </c:pt>
                <c:pt idx="11">
                  <c:v>2.3451085921276853E-3</c:v>
                </c:pt>
                <c:pt idx="12">
                  <c:v>2.3834096690556164E-3</c:v>
                </c:pt>
                <c:pt idx="13">
                  <c:v>2.4186582725205003E-3</c:v>
                </c:pt>
                <c:pt idx="14">
                  <c:v>2.4531825048369352E-3</c:v>
                </c:pt>
                <c:pt idx="15">
                  <c:v>2.4848751411498974E-3</c:v>
                </c:pt>
                <c:pt idx="16">
                  <c:v>2.5158323464578333E-3</c:v>
                </c:pt>
                <c:pt idx="17">
                  <c:v>2.5414952315842053E-3</c:v>
                </c:pt>
                <c:pt idx="18">
                  <c:v>2.5683993853343949E-3</c:v>
                </c:pt>
                <c:pt idx="19">
                  <c:v>2.5945548458594361E-3</c:v>
                </c:pt>
                <c:pt idx="20">
                  <c:v>2.6183718379184555E-3</c:v>
                </c:pt>
                <c:pt idx="21">
                  <c:v>2.6414327067191996E-3</c:v>
                </c:pt>
                <c:pt idx="22">
                  <c:v>2.6623389667174858E-3</c:v>
                </c:pt>
                <c:pt idx="23">
                  <c:v>2.6824830082326301E-3</c:v>
                </c:pt>
                <c:pt idx="24">
                  <c:v>2.7000810397399592E-3</c:v>
                </c:pt>
                <c:pt idx="25">
                  <c:v>2.7180431655545764E-3</c:v>
                </c:pt>
                <c:pt idx="26">
                  <c:v>2.7331407515412075E-3</c:v>
                </c:pt>
                <c:pt idx="27">
                  <c:v>2.7484345411300341E-3</c:v>
                </c:pt>
                <c:pt idx="28">
                  <c:v>2.7615854839685861E-3</c:v>
                </c:pt>
                <c:pt idx="29">
                  <c:v>2.7724811862228798E-3</c:v>
                </c:pt>
                <c:pt idx="30">
                  <c:v>2.7838250047553838E-3</c:v>
                </c:pt>
                <c:pt idx="31">
                  <c:v>2.793417456061239E-3</c:v>
                </c:pt>
                <c:pt idx="32">
                  <c:v>2.8028402000509663E-3</c:v>
                </c:pt>
                <c:pt idx="33">
                  <c:v>2.8104114063754256E-3</c:v>
                </c:pt>
                <c:pt idx="34">
                  <c:v>2.8176800895992928E-3</c:v>
                </c:pt>
                <c:pt idx="35">
                  <c:v>2.8235287093211756E-3</c:v>
                </c:pt>
                <c:pt idx="36">
                  <c:v>2.8286027278561421E-3</c:v>
                </c:pt>
                <c:pt idx="37">
                  <c:v>2.8326146801387806E-3</c:v>
                </c:pt>
                <c:pt idx="38">
                  <c:v>2.8358535771055658E-3</c:v>
                </c:pt>
                <c:pt idx="39">
                  <c:v>2.8381451921945227E-3</c:v>
                </c:pt>
                <c:pt idx="40">
                  <c:v>2.8395219066986973E-3</c:v>
                </c:pt>
                <c:pt idx="41">
                  <c:v>2.8402607013298213E-3</c:v>
                </c:pt>
                <c:pt idx="42">
                  <c:v>2.8403480563660849E-3</c:v>
                </c:pt>
                <c:pt idx="43">
                  <c:v>2.8397199835817114E-3</c:v>
                </c:pt>
                <c:pt idx="44">
                  <c:v>2.8382624223189309E-3</c:v>
                </c:pt>
                <c:pt idx="45">
                  <c:v>2.83618629012366E-3</c:v>
                </c:pt>
                <c:pt idx="46">
                  <c:v>2.8333498986118861E-3</c:v>
                </c:pt>
                <c:pt idx="47">
                  <c:v>2.8300729371750042E-3</c:v>
                </c:pt>
                <c:pt idx="48">
                  <c:v>2.8258019399538961E-3</c:v>
                </c:pt>
                <c:pt idx="49">
                  <c:v>2.8213344860648737E-3</c:v>
                </c:pt>
                <c:pt idx="50">
                  <c:v>2.8158003556752144E-3</c:v>
                </c:pt>
                <c:pt idx="51">
                  <c:v>2.8100312043933392E-3</c:v>
                </c:pt>
                <c:pt idx="52">
                  <c:v>2.8041519010185215E-3</c:v>
                </c:pt>
                <c:pt idx="53">
                  <c:v>2.7973697673794517E-3</c:v>
                </c:pt>
                <c:pt idx="54">
                  <c:v>2.7903343976733628E-3</c:v>
                </c:pt>
                <c:pt idx="55">
                  <c:v>2.7820792847582086E-3</c:v>
                </c:pt>
                <c:pt idx="56">
                  <c:v>2.7741229126029688E-3</c:v>
                </c:pt>
                <c:pt idx="57">
                  <c:v>2.7648934163286691E-3</c:v>
                </c:pt>
                <c:pt idx="58">
                  <c:v>2.7557852706338063E-3</c:v>
                </c:pt>
                <c:pt idx="59">
                  <c:v>2.7459560737633369E-3</c:v>
                </c:pt>
                <c:pt idx="60">
                  <c:v>2.7360366182645206E-3</c:v>
                </c:pt>
                <c:pt idx="61">
                  <c:v>2.7254036617354437E-3</c:v>
                </c:pt>
                <c:pt idx="62">
                  <c:v>2.7147373650213986E-3</c:v>
                </c:pt>
                <c:pt idx="63">
                  <c:v>2.7033654191160883E-3</c:v>
                </c:pt>
                <c:pt idx="64">
                  <c:v>2.6931259649838257E-3</c:v>
                </c:pt>
                <c:pt idx="65">
                  <c:v>2.6814878455054584E-3</c:v>
                </c:pt>
                <c:pt idx="66">
                  <c:v>2.6691558933223248E-3</c:v>
                </c:pt>
                <c:pt idx="67">
                  <c:v>2.6569145010957441E-3</c:v>
                </c:pt>
                <c:pt idx="68">
                  <c:v>2.6439877481230019E-3</c:v>
                </c:pt>
                <c:pt idx="69">
                  <c:v>2.631196464759462E-3</c:v>
                </c:pt>
                <c:pt idx="70">
                  <c:v>2.6177285021765223E-3</c:v>
                </c:pt>
                <c:pt idx="71">
                  <c:v>2.6048701657777245E-3</c:v>
                </c:pt>
                <c:pt idx="72">
                  <c:v>2.5904793122712255E-3</c:v>
                </c:pt>
                <c:pt idx="73">
                  <c:v>2.5771835089337426E-3</c:v>
                </c:pt>
                <c:pt idx="74">
                  <c:v>2.5623357885932395E-3</c:v>
                </c:pt>
                <c:pt idx="75">
                  <c:v>2.5481868234036318E-3</c:v>
                </c:pt>
                <c:pt idx="76">
                  <c:v>2.5352484334070845E-3</c:v>
                </c:pt>
                <c:pt idx="77">
                  <c:v>2.5202870847039751E-3</c:v>
                </c:pt>
                <c:pt idx="78">
                  <c:v>2.506100795557274E-3</c:v>
                </c:pt>
                <c:pt idx="79">
                  <c:v>2.4903274877233375E-3</c:v>
                </c:pt>
                <c:pt idx="80">
                  <c:v>2.4758440920917245E-3</c:v>
                </c:pt>
                <c:pt idx="81">
                  <c:v>2.4597639151202853E-3</c:v>
                </c:pt>
                <c:pt idx="82">
                  <c:v>2.4445256922168753E-3</c:v>
                </c:pt>
                <c:pt idx="83">
                  <c:v>2.4286702959348829E-3</c:v>
                </c:pt>
                <c:pt idx="84">
                  <c:v>2.4136978782957428E-3</c:v>
                </c:pt>
                <c:pt idx="85">
                  <c:v>2.3986283172645253E-3</c:v>
                </c:pt>
                <c:pt idx="86">
                  <c:v>2.382961805382017E-3</c:v>
                </c:pt>
                <c:pt idx="87">
                  <c:v>2.368225522375267E-3</c:v>
                </c:pt>
                <c:pt idx="88">
                  <c:v>2.3539292551978557E-3</c:v>
                </c:pt>
                <c:pt idx="89">
                  <c:v>2.3380295326294125E-3</c:v>
                </c:pt>
                <c:pt idx="90">
                  <c:v>2.3220610958343073E-3</c:v>
                </c:pt>
                <c:pt idx="91">
                  <c:v>2.3060306087433952E-3</c:v>
                </c:pt>
                <c:pt idx="92">
                  <c:v>2.289424772955382E-3</c:v>
                </c:pt>
                <c:pt idx="93">
                  <c:v>2.2732878836243999E-3</c:v>
                </c:pt>
                <c:pt idx="94">
                  <c:v>2.2565853499422637E-3</c:v>
                </c:pt>
                <c:pt idx="95">
                  <c:v>2.2403671137144706E-3</c:v>
                </c:pt>
                <c:pt idx="96">
                  <c:v>2.2235929320269716E-3</c:v>
                </c:pt>
                <c:pt idx="97">
                  <c:v>2.2073168470807952E-3</c:v>
                </c:pt>
                <c:pt idx="98">
                  <c:v>2.1904944996183062E-3</c:v>
                </c:pt>
                <c:pt idx="99">
                  <c:v>2.1752353185943642E-3</c:v>
                </c:pt>
                <c:pt idx="100">
                  <c:v>2.1589139174688519E-3</c:v>
                </c:pt>
                <c:pt idx="101">
                  <c:v>2.1425870558944393E-3</c:v>
                </c:pt>
                <c:pt idx="102">
                  <c:v>2.1262594137559953E-3</c:v>
                </c:pt>
                <c:pt idx="103">
                  <c:v>2.1094090518566058E-3</c:v>
                </c:pt>
                <c:pt idx="104">
                  <c:v>2.093093609698731E-3</c:v>
                </c:pt>
                <c:pt idx="105">
                  <c:v>2.076265005008281E-3</c:v>
                </c:pt>
                <c:pt idx="106">
                  <c:v>2.0605042628175072E-3</c:v>
                </c:pt>
                <c:pt idx="107">
                  <c:v>2.0431897673709484E-3</c:v>
                </c:pt>
                <c:pt idx="108">
                  <c:v>2.0274733490035167E-3</c:v>
                </c:pt>
                <c:pt idx="109">
                  <c:v>2.0102158213441148E-3</c:v>
                </c:pt>
                <c:pt idx="110">
                  <c:v>1.994037033044569E-3</c:v>
                </c:pt>
                <c:pt idx="111">
                  <c:v>1.9794541723613065E-3</c:v>
                </c:pt>
                <c:pt idx="112">
                  <c:v>1.9628264080610767E-3</c:v>
                </c:pt>
                <c:pt idx="113">
                  <c:v>1.9472780170453436E-3</c:v>
                </c:pt>
                <c:pt idx="114">
                  <c:v>1.9302230333041095E-3</c:v>
                </c:pt>
                <c:pt idx="115">
                  <c:v>1.9147652610802331E-3</c:v>
                </c:pt>
                <c:pt idx="116">
                  <c:v>1.897816311749302E-3</c:v>
                </c:pt>
                <c:pt idx="117">
                  <c:v>1.8819495202562157E-3</c:v>
                </c:pt>
                <c:pt idx="118">
                  <c:v>1.8656295679644974E-3</c:v>
                </c:pt>
                <c:pt idx="119">
                  <c:v>1.849879035241425E-3</c:v>
                </c:pt>
                <c:pt idx="120">
                  <c:v>1.8336843460457959E-3</c:v>
                </c:pt>
                <c:pt idx="121">
                  <c:v>1.8180600480841359E-3</c:v>
                </c:pt>
                <c:pt idx="122">
                  <c:v>1.8020005026339412E-3</c:v>
                </c:pt>
                <c:pt idx="123">
                  <c:v>1.788007524941721E-3</c:v>
                </c:pt>
                <c:pt idx="124">
                  <c:v>1.7725815710790422E-3</c:v>
                </c:pt>
                <c:pt idx="125">
                  <c:v>1.7567330625274066E-3</c:v>
                </c:pt>
                <c:pt idx="126">
                  <c:v>1.7414544569448983E-3</c:v>
                </c:pt>
                <c:pt idx="127">
                  <c:v>1.7257619577494198E-3</c:v>
                </c:pt>
                <c:pt idx="128">
                  <c:v>1.7106381032615939E-3</c:v>
                </c:pt>
                <c:pt idx="129">
                  <c:v>1.6951089096124005E-3</c:v>
                </c:pt>
                <c:pt idx="130">
                  <c:v>1.6806279374736533E-3</c:v>
                </c:pt>
                <c:pt idx="131">
                  <c:v>1.664787294311354E-3</c:v>
                </c:pt>
                <c:pt idx="132">
                  <c:v>1.6504684832160934E-3</c:v>
                </c:pt>
                <c:pt idx="133">
                  <c:v>1.6348092372814795E-3</c:v>
                </c:pt>
                <c:pt idx="134">
                  <c:v>1.6215988378152882E-3</c:v>
                </c:pt>
                <c:pt idx="135">
                  <c:v>1.6070558089923621E-3</c:v>
                </c:pt>
                <c:pt idx="136">
                  <c:v>1.5921360570973042E-3</c:v>
                </c:pt>
                <c:pt idx="137">
                  <c:v>1.5777731785368944E-3</c:v>
                </c:pt>
                <c:pt idx="138">
                  <c:v>1.5630416304184384E-3</c:v>
                </c:pt>
                <c:pt idx="139">
                  <c:v>1.5488631225287158E-3</c:v>
                </c:pt>
                <c:pt idx="140">
                  <c:v>1.5343238813347354E-3</c:v>
                </c:pt>
                <c:pt idx="141">
                  <c:v>1.5207833239970646E-3</c:v>
                </c:pt>
                <c:pt idx="142">
                  <c:v>1.5059901643886227E-3</c:v>
                </c:pt>
                <c:pt idx="143">
                  <c:v>1.4926347973773996E-3</c:v>
                </c:pt>
                <c:pt idx="144">
                  <c:v>1.4780469206231907E-3</c:v>
                </c:pt>
                <c:pt idx="145">
                  <c:v>1.4644421449130501E-3</c:v>
                </c:pt>
                <c:pt idx="146">
                  <c:v>1.4518024472041893E-3</c:v>
                </c:pt>
                <c:pt idx="147">
                  <c:v>1.438384938997765E-3</c:v>
                </c:pt>
                <c:pt idx="148">
                  <c:v>1.425493095894076E-3</c:v>
                </c:pt>
                <c:pt idx="149">
                  <c:v>1.4114180466536243E-3</c:v>
                </c:pt>
                <c:pt idx="150">
                  <c:v>1.3987193023393316E-3</c:v>
                </c:pt>
                <c:pt idx="151">
                  <c:v>1.3848575346266142E-3</c:v>
                </c:pt>
                <c:pt idx="152">
                  <c:v>1.3719381931464019E-3</c:v>
                </c:pt>
                <c:pt idx="153">
                  <c:v>1.3587063897680259E-3</c:v>
                </c:pt>
                <c:pt idx="154">
                  <c:v>1.3459893782006092E-3</c:v>
                </c:pt>
                <c:pt idx="155">
                  <c:v>1.3329669443964299E-3</c:v>
                </c:pt>
                <c:pt idx="156">
                  <c:v>1.3204531825262579E-3</c:v>
                </c:pt>
                <c:pt idx="157">
                  <c:v>1.307640916744332E-3</c:v>
                </c:pt>
                <c:pt idx="158">
                  <c:v>1.2965179252676813E-3</c:v>
                </c:pt>
                <c:pt idx="159">
                  <c:v>1.2842987906186167E-3</c:v>
                </c:pt>
                <c:pt idx="160">
                  <c:v>1.2717909314976599E-3</c:v>
                </c:pt>
                <c:pt idx="161">
                  <c:v>1.259776119527028E-3</c:v>
                </c:pt>
                <c:pt idx="162">
                  <c:v>1.2474792060631311E-3</c:v>
                </c:pt>
                <c:pt idx="163">
                  <c:v>1.2356687197571515E-3</c:v>
                </c:pt>
                <c:pt idx="164">
                  <c:v>1.2235826349160693E-3</c:v>
                </c:pt>
                <c:pt idx="165">
                  <c:v>1.2123490820977148E-3</c:v>
                </c:pt>
                <c:pt idx="166">
                  <c:v>1.2001006469831653E-3</c:v>
                </c:pt>
                <c:pt idx="167">
                  <c:v>1.1886979209819527E-3</c:v>
                </c:pt>
                <c:pt idx="168">
                  <c:v>1.1770322448687702E-3</c:v>
                </c:pt>
                <c:pt idx="169">
                  <c:v>1.1658325410107567E-3</c:v>
                </c:pt>
                <c:pt idx="170">
                  <c:v>1.1558023010263348E-3</c:v>
                </c:pt>
                <c:pt idx="171">
                  <c:v>1.1444384666550946E-3</c:v>
                </c:pt>
                <c:pt idx="172">
                  <c:v>1.1338808417935319E-3</c:v>
                </c:pt>
                <c:pt idx="173">
                  <c:v>1.1223744382149647E-3</c:v>
                </c:pt>
                <c:pt idx="174">
                  <c:v>1.1116671978621151E-3</c:v>
                </c:pt>
                <c:pt idx="175">
                  <c:v>1.1007176896318277E-3</c:v>
                </c:pt>
                <c:pt idx="176">
                  <c:v>1.0905473690671409E-3</c:v>
                </c:pt>
                <c:pt idx="177">
                  <c:v>1.079465661627571E-3</c:v>
                </c:pt>
                <c:pt idx="178">
                  <c:v>1.069487082248429E-3</c:v>
                </c:pt>
                <c:pt idx="179">
                  <c:v>1.0586155104250505E-3</c:v>
                </c:pt>
                <c:pt idx="180">
                  <c:v>1.0485025015097094E-3</c:v>
                </c:pt>
                <c:pt idx="181">
                  <c:v>1.0394508374855825E-3</c:v>
                </c:pt>
                <c:pt idx="182">
                  <c:v>1.0292017600303808E-3</c:v>
                </c:pt>
                <c:pt idx="183">
                  <c:v>1.0196855499661796E-3</c:v>
                </c:pt>
                <c:pt idx="184">
                  <c:v>1.0093204110946552E-3</c:v>
                </c:pt>
                <c:pt idx="185">
                  <c:v>9.9999047910899149E-4</c:v>
                </c:pt>
                <c:pt idx="186">
                  <c:v>9.8982926064852231E-4</c:v>
                </c:pt>
                <c:pt idx="187">
                  <c:v>9.8038044740691088E-4</c:v>
                </c:pt>
                <c:pt idx="188">
                  <c:v>9.7072444990990334E-4</c:v>
                </c:pt>
                <c:pt idx="189">
                  <c:v>9.6146426873798562E-4</c:v>
                </c:pt>
                <c:pt idx="190">
                  <c:v>9.5200194164829087E-4</c:v>
                </c:pt>
                <c:pt idx="191">
                  <c:v>9.4292834545680769E-4</c:v>
                </c:pt>
                <c:pt idx="192">
                  <c:v>9.3365753644077706E-4</c:v>
                </c:pt>
                <c:pt idx="193">
                  <c:v>9.2533917575568915E-4</c:v>
                </c:pt>
                <c:pt idx="194">
                  <c:v>9.1653422360264008E-4</c:v>
                </c:pt>
                <c:pt idx="195">
                  <c:v>9.0781873762945178E-4</c:v>
                </c:pt>
                <c:pt idx="196">
                  <c:v>8.991921740716211E-4</c:v>
                </c:pt>
                <c:pt idx="197">
                  <c:v>8.9038002210159244E-4</c:v>
                </c:pt>
                <c:pt idx="198">
                  <c:v>8.8193246945617281E-4</c:v>
                </c:pt>
                <c:pt idx="199">
                  <c:v>8.7330390986715696E-4</c:v>
                </c:pt>
                <c:pt idx="200">
                  <c:v>8.6529850016318043E-4</c:v>
                </c:pt>
                <c:pt idx="201">
                  <c:v>8.5658565515353666E-4</c:v>
                </c:pt>
                <c:pt idx="202">
                  <c:v>8.4874895974749792E-4</c:v>
                </c:pt>
                <c:pt idx="203">
                  <c:v>8.4022042395704723E-4</c:v>
                </c:pt>
                <c:pt idx="204">
                  <c:v>8.3229578942806408E-4</c:v>
                </c:pt>
                <c:pt idx="205">
                  <c:v>8.2521001086032896E-4</c:v>
                </c:pt>
                <c:pt idx="206">
                  <c:v>8.171950259706893E-4</c:v>
                </c:pt>
                <c:pt idx="207">
                  <c:v>8.0976087015192846E-4</c:v>
                </c:pt>
                <c:pt idx="208">
                  <c:v>8.0167193390134688E-4</c:v>
                </c:pt>
                <c:pt idx="209">
                  <c:v>7.9439833914310778E-4</c:v>
                </c:pt>
                <c:pt idx="210">
                  <c:v>7.8648468984927292E-4</c:v>
                </c:pt>
                <c:pt idx="211">
                  <c:v>7.7913333608941714E-4</c:v>
                </c:pt>
                <c:pt idx="212">
                  <c:v>7.7162819454600193E-4</c:v>
                </c:pt>
                <c:pt idx="213">
                  <c:v>7.6466843425784087E-4</c:v>
                </c:pt>
                <c:pt idx="214">
                  <c:v>7.5778195328075209E-4</c:v>
                </c:pt>
                <c:pt idx="215">
                  <c:v>7.5074231438495697E-4</c:v>
                </c:pt>
                <c:pt idx="216">
                  <c:v>7.4422659698775205E-4</c:v>
                </c:pt>
                <c:pt idx="217">
                  <c:v>7.3799905305184377E-4</c:v>
                </c:pt>
                <c:pt idx="218">
                  <c:v>7.3117647858574617E-4</c:v>
                </c:pt>
                <c:pt idx="219">
                  <c:v>7.2442918318059196E-4</c:v>
                </c:pt>
                <c:pt idx="220">
                  <c:v>7.1775654774757609E-4</c:v>
                </c:pt>
                <c:pt idx="221">
                  <c:v>7.1094632085277442E-4</c:v>
                </c:pt>
                <c:pt idx="222">
                  <c:v>7.0442350562674059E-4</c:v>
                </c:pt>
                <c:pt idx="223">
                  <c:v>6.9776661190195418E-4</c:v>
                </c:pt>
                <c:pt idx="224">
                  <c:v>6.9139105999448482E-4</c:v>
                </c:pt>
                <c:pt idx="225">
                  <c:v>6.8488486148631466E-4</c:v>
                </c:pt>
                <c:pt idx="226">
                  <c:v>6.7865401942878334E-4</c:v>
                </c:pt>
                <c:pt idx="227">
                  <c:v>6.7229588309618011E-4</c:v>
                </c:pt>
                <c:pt idx="228">
                  <c:v>6.6679340422232559E-4</c:v>
                </c:pt>
                <c:pt idx="229">
                  <c:v>6.6076709235197441E-4</c:v>
                </c:pt>
                <c:pt idx="230">
                  <c:v>6.5461819097953539E-4</c:v>
                </c:pt>
                <c:pt idx="231">
                  <c:v>6.4873037755700002E-4</c:v>
                </c:pt>
                <c:pt idx="232">
                  <c:v>6.4272313867169933E-4</c:v>
                </c:pt>
                <c:pt idx="233">
                  <c:v>6.3697130105348668E-4</c:v>
                </c:pt>
                <c:pt idx="234">
                  <c:v>6.3110312750400263E-4</c:v>
                </c:pt>
                <c:pt idx="235">
                  <c:v>6.2566498057983083E-4</c:v>
                </c:pt>
                <c:pt idx="236">
                  <c:v>6.1975306671994751E-4</c:v>
                </c:pt>
                <c:pt idx="237">
                  <c:v>6.1444168771568536E-4</c:v>
                </c:pt>
                <c:pt idx="238">
                  <c:v>6.0866789838734945E-4</c:v>
                </c:pt>
                <c:pt idx="239">
                  <c:v>6.0330899964684294E-4</c:v>
                </c:pt>
                <c:pt idx="240">
                  <c:v>5.9835227217340981E-4</c:v>
                </c:pt>
                <c:pt idx="241">
                  <c:v>5.929454964825159E-4</c:v>
                </c:pt>
                <c:pt idx="242">
                  <c:v>5.87935846331757E-4</c:v>
                </c:pt>
                <c:pt idx="243">
                  <c:v>5.8265475540711961E-4</c:v>
                </c:pt>
                <c:pt idx="244">
                  <c:v>5.7776180018343371E-4</c:v>
                </c:pt>
                <c:pt idx="245">
                  <c:v>5.7244381074808462E-4</c:v>
                </c:pt>
                <c:pt idx="246">
                  <c:v>5.6750884421252106E-4</c:v>
                </c:pt>
                <c:pt idx="247">
                  <c:v>5.6247576103703254E-4</c:v>
                </c:pt>
                <c:pt idx="248">
                  <c:v>5.5765854005094249E-4</c:v>
                </c:pt>
                <c:pt idx="249">
                  <c:v>5.5274578172734669E-4</c:v>
                </c:pt>
                <c:pt idx="250">
                  <c:v>5.48043950895314E-4</c:v>
                </c:pt>
                <c:pt idx="251">
                  <c:v>5.4324909925634315E-4</c:v>
                </c:pt>
                <c:pt idx="252">
                  <c:v>5.3910200027667329E-4</c:v>
                </c:pt>
                <c:pt idx="253">
                  <c:v>5.3456273838237004E-4</c:v>
                </c:pt>
                <c:pt idx="254">
                  <c:v>5.2993398250861517E-4</c:v>
                </c:pt>
                <c:pt idx="255">
                  <c:v>5.2550446369118873E-4</c:v>
                </c:pt>
                <c:pt idx="256">
                  <c:v>5.2098781947615132E-4</c:v>
                </c:pt>
                <c:pt idx="257">
                  <c:v>5.1666578094677006E-4</c:v>
                </c:pt>
                <c:pt idx="258">
                  <c:v>5.1225892727899765E-4</c:v>
                </c:pt>
                <c:pt idx="259">
                  <c:v>5.0817736186244773E-4</c:v>
                </c:pt>
                <c:pt idx="260">
                  <c:v>5.0374278044385652E-4</c:v>
                </c:pt>
                <c:pt idx="261">
                  <c:v>4.9976094901826797E-4</c:v>
                </c:pt>
                <c:pt idx="262">
                  <c:v>4.9543491314465895E-4</c:v>
                </c:pt>
                <c:pt idx="263">
                  <c:v>4.9180822847253011E-4</c:v>
                </c:pt>
                <c:pt idx="264">
                  <c:v>4.8783948190756507E-4</c:v>
                </c:pt>
                <c:pt idx="265">
                  <c:v>4.8379344857206886E-4</c:v>
                </c:pt>
                <c:pt idx="266">
                  <c:v>4.7992247932257233E-4</c:v>
                </c:pt>
                <c:pt idx="267">
                  <c:v>4.7597628923449087E-4</c:v>
                </c:pt>
                <c:pt idx="268">
                  <c:v>4.7220099666470995E-4</c:v>
                </c:pt>
                <c:pt idx="269">
                  <c:v>4.6835249745419221E-4</c:v>
                </c:pt>
                <c:pt idx="270">
                  <c:v>4.6478886622102497E-4</c:v>
                </c:pt>
                <c:pt idx="271">
                  <c:v>4.6091788363173574E-4</c:v>
                </c:pt>
                <c:pt idx="272">
                  <c:v>4.5744288313307032E-4</c:v>
                </c:pt>
                <c:pt idx="273">
                  <c:v>4.5366832209073717E-4</c:v>
                </c:pt>
                <c:pt idx="274">
                  <c:v>4.5016776831629222E-4</c:v>
                </c:pt>
                <c:pt idx="275">
                  <c:v>4.4704324571910657E-4</c:v>
                </c:pt>
                <c:pt idx="276">
                  <c:v>4.4340569288204559E-4</c:v>
                </c:pt>
                <c:pt idx="277">
                  <c:v>4.4014054921142601E-4</c:v>
                </c:pt>
                <c:pt idx="278">
                  <c:v>4.3670103456140794E-4</c:v>
                </c:pt>
                <c:pt idx="279">
                  <c:v>4.3351664492158033E-4</c:v>
                </c:pt>
                <c:pt idx="280">
                  <c:v>4.3005819217696508E-4</c:v>
                </c:pt>
                <c:pt idx="281">
                  <c:v>4.2685121560715351E-4</c:v>
                </c:pt>
                <c:pt idx="282">
                  <c:v>4.23582847665697E-4</c:v>
                </c:pt>
                <c:pt idx="283">
                  <c:v>4.2045690163967708E-4</c:v>
                </c:pt>
                <c:pt idx="284">
                  <c:v>4.1727122815381402E-4</c:v>
                </c:pt>
                <c:pt idx="285">
                  <c:v>4.1422448004196309E-4</c:v>
                </c:pt>
                <c:pt idx="286">
                  <c:v>4.1111962575762258E-4</c:v>
                </c:pt>
                <c:pt idx="287">
                  <c:v>4.083407117130729E-4</c:v>
                </c:pt>
                <c:pt idx="288">
                  <c:v>4.0540639167717786E-4</c:v>
                </c:pt>
                <c:pt idx="289">
                  <c:v>4.0250910745624844E-4</c:v>
                </c:pt>
                <c:pt idx="290">
                  <c:v>3.9964843808777093E-4</c:v>
                </c:pt>
                <c:pt idx="291">
                  <c:v>3.9673345238160974E-4</c:v>
                </c:pt>
                <c:pt idx="292">
                  <c:v>3.9394591238867897E-4</c:v>
                </c:pt>
                <c:pt idx="293">
                  <c:v>3.9110553798896142E-4</c:v>
                </c:pt>
                <c:pt idx="294">
                  <c:v>3.8847651075774796E-4</c:v>
                </c:pt>
                <c:pt idx="295">
                  <c:v>3.8562194285562626E-4</c:v>
                </c:pt>
                <c:pt idx="296">
                  <c:v>3.829756183671649E-4</c:v>
                </c:pt>
                <c:pt idx="297">
                  <c:v>3.8027930914354721E-4</c:v>
                </c:pt>
                <c:pt idx="298">
                  <c:v>3.7770113325623117E-4</c:v>
                </c:pt>
                <c:pt idx="299">
                  <c:v>3.7540078572195074E-4</c:v>
                </c:pt>
                <c:pt idx="300">
                  <c:v>3.7280436526842761E-4</c:v>
                </c:pt>
                <c:pt idx="301">
                  <c:v>3.7040139635612567E-4</c:v>
                </c:pt>
                <c:pt idx="302">
                  <c:v>3.6779256068730391E-4</c:v>
                </c:pt>
                <c:pt idx="303">
                  <c:v>3.6537430436373887E-4</c:v>
                </c:pt>
                <c:pt idx="304">
                  <c:v>3.629106320725508E-4</c:v>
                </c:pt>
                <c:pt idx="305">
                  <c:v>3.6063065605812012E-4</c:v>
                </c:pt>
                <c:pt idx="306">
                  <c:v>3.5815549847098256E-4</c:v>
                </c:pt>
                <c:pt idx="307">
                  <c:v>3.5593483582012104E-4</c:v>
                </c:pt>
                <c:pt idx="308">
                  <c:v>3.5352413972569187E-4</c:v>
                </c:pt>
                <c:pt idx="309">
                  <c:v>3.5128974936432132E-4</c:v>
                </c:pt>
                <c:pt idx="310">
                  <c:v>3.4929644368245625E-4</c:v>
                </c:pt>
                <c:pt idx="311">
                  <c:v>3.4697711853708851E-4</c:v>
                </c:pt>
                <c:pt idx="312">
                  <c:v>3.4489641270617211E-4</c:v>
                </c:pt>
                <c:pt idx="313">
                  <c:v>3.4270579040654274E-4</c:v>
                </c:pt>
                <c:pt idx="314">
                  <c:v>3.4067875991498344E-4</c:v>
                </c:pt>
                <c:pt idx="315">
                  <c:v>3.3847848039994776E-4</c:v>
                </c:pt>
                <c:pt idx="316">
                  <c:v>3.364393182023828E-4</c:v>
                </c:pt>
                <c:pt idx="317">
                  <c:v>3.3436224120985249E-4</c:v>
                </c:pt>
                <c:pt idx="318">
                  <c:v>3.3237673798206159E-4</c:v>
                </c:pt>
                <c:pt idx="319">
                  <c:v>3.3035437216908704E-4</c:v>
                </c:pt>
                <c:pt idx="320">
                  <c:v>3.284212197605719E-4</c:v>
                </c:pt>
                <c:pt idx="321">
                  <c:v>3.2645222900694126E-4</c:v>
                </c:pt>
                <c:pt idx="322">
                  <c:v>3.2475120081325423E-4</c:v>
                </c:pt>
                <c:pt idx="323">
                  <c:v>3.2289141241247088E-4</c:v>
                </c:pt>
                <c:pt idx="324">
                  <c:v>3.2099721714882079E-4</c:v>
                </c:pt>
                <c:pt idx="325">
                  <c:v>3.1918669677535459E-4</c:v>
                </c:pt>
                <c:pt idx="326">
                  <c:v>3.1734272829909321E-4</c:v>
                </c:pt>
                <c:pt idx="327">
                  <c:v>3.1558026085350133E-4</c:v>
                </c:pt>
                <c:pt idx="328">
                  <c:v>3.1378527842220572E-4</c:v>
                </c:pt>
                <c:pt idx="329">
                  <c:v>3.1212466226220584E-4</c:v>
                </c:pt>
                <c:pt idx="330">
                  <c:v>3.1032246464646326E-4</c:v>
                </c:pt>
                <c:pt idx="331">
                  <c:v>3.0870608391625302E-4</c:v>
                </c:pt>
                <c:pt idx="332">
                  <c:v>3.0695193627450635E-4</c:v>
                </c:pt>
                <c:pt idx="333">
                  <c:v>3.0532659669602508E-4</c:v>
                </c:pt>
                <c:pt idx="334">
                  <c:v>3.0382560315949639E-4</c:v>
                </c:pt>
                <c:pt idx="335">
                  <c:v>3.0224166963554029E-4</c:v>
                </c:pt>
                <c:pt idx="336">
                  <c:v>3.0072883265267966E-4</c:v>
                </c:pt>
                <c:pt idx="337">
                  <c:v>2.9908715024577461E-4</c:v>
                </c:pt>
                <c:pt idx="338">
                  <c:v>2.9761485642746814E-4</c:v>
                </c:pt>
                <c:pt idx="339">
                  <c:v>2.9601720759640505E-4</c:v>
                </c:pt>
                <c:pt idx="340">
                  <c:v>2.945369976455053E-4</c:v>
                </c:pt>
                <c:pt idx="341">
                  <c:v>2.9302971311881627E-4</c:v>
                </c:pt>
                <c:pt idx="342">
                  <c:v>2.9163546963836227E-4</c:v>
                </c:pt>
                <c:pt idx="343">
                  <c:v>2.9025922844032152E-4</c:v>
                </c:pt>
                <c:pt idx="344">
                  <c:v>2.8885579282497703E-4</c:v>
                </c:pt>
                <c:pt idx="345">
                  <c:v>2.8755988114299852E-4</c:v>
                </c:pt>
                <c:pt idx="346">
                  <c:v>2.8632404517933501E-4</c:v>
                </c:pt>
                <c:pt idx="347">
                  <c:v>2.8497322384645298E-4</c:v>
                </c:pt>
                <c:pt idx="348">
                  <c:v>2.8364049079987225E-4</c:v>
                </c:pt>
                <c:pt idx="349">
                  <c:v>2.8232561775764326E-4</c:v>
                </c:pt>
                <c:pt idx="350">
                  <c:v>2.809868236976189E-4</c:v>
                </c:pt>
                <c:pt idx="351">
                  <c:v>2.7970755413779156E-4</c:v>
                </c:pt>
                <c:pt idx="352">
                  <c:v>2.7840503931412657E-4</c:v>
                </c:pt>
                <c:pt idx="353">
                  <c:v>2.7716046258473813E-4</c:v>
                </c:pt>
                <c:pt idx="354">
                  <c:v>2.7589329790291006E-4</c:v>
                </c:pt>
                <c:pt idx="355">
                  <c:v>2.7468252443757892E-4</c:v>
                </c:pt>
                <c:pt idx="356">
                  <c:v>2.7344980236634756E-4</c:v>
                </c:pt>
                <c:pt idx="357">
                  <c:v>2.7238524985670264E-4</c:v>
                </c:pt>
                <c:pt idx="358">
                  <c:v>2.7122177471765882E-4</c:v>
                </c:pt>
                <c:pt idx="359">
                  <c:v>2.7003724370036728E-4</c:v>
                </c:pt>
                <c:pt idx="360">
                  <c:v>2.6890548366050873E-4</c:v>
                </c:pt>
                <c:pt idx="361">
                  <c:v>2.6775326511579035E-4</c:v>
                </c:pt>
                <c:pt idx="362">
                  <c:v>2.666524002556184E-4</c:v>
                </c:pt>
                <c:pt idx="363">
                  <c:v>2.6553165785924988E-4</c:v>
                </c:pt>
                <c:pt idx="364">
                  <c:v>2.6449520094542236E-4</c:v>
                </c:pt>
                <c:pt idx="365">
                  <c:v>2.6337080484875553E-4</c:v>
                </c:pt>
                <c:pt idx="366">
                  <c:v>2.6236272133366449E-4</c:v>
                </c:pt>
                <c:pt idx="367">
                  <c:v>2.6126912739731563E-4</c:v>
                </c:pt>
                <c:pt idx="368">
                  <c:v>2.6025622033518906E-4</c:v>
                </c:pt>
                <c:pt idx="369">
                  <c:v>2.5935318051296979E-4</c:v>
                </c:pt>
                <c:pt idx="370">
                  <c:v>2.5830313106913339E-4</c:v>
                </c:pt>
                <c:pt idx="371">
                  <c:v>2.5736174810119092E-4</c:v>
                </c:pt>
                <c:pt idx="372">
                  <c:v>2.5637128703507304E-4</c:v>
                </c:pt>
                <c:pt idx="373">
                  <c:v>2.5545539086834434E-4</c:v>
                </c:pt>
                <c:pt idx="374">
                  <c:v>2.54461869178173E-4</c:v>
                </c:pt>
                <c:pt idx="375">
                  <c:v>2.5354171181961684E-4</c:v>
                </c:pt>
                <c:pt idx="376">
                  <c:v>2.5260505547154797E-4</c:v>
                </c:pt>
                <c:pt idx="377">
                  <c:v>2.51710272983885E-4</c:v>
                </c:pt>
                <c:pt idx="378">
                  <c:v>2.5079946315839619E-4</c:v>
                </c:pt>
                <c:pt idx="379">
                  <c:v>2.4992938753318054E-4</c:v>
                </c:pt>
                <c:pt idx="380">
                  <c:v>2.4904374312914888E-4</c:v>
                </c:pt>
                <c:pt idx="381">
                  <c:v>2.4825195286162549E-4</c:v>
                </c:pt>
                <c:pt idx="382">
                  <c:v>2.4741679076161686E-4</c:v>
                </c:pt>
                <c:pt idx="383">
                  <c:v>2.4659308865875208E-4</c:v>
                </c:pt>
                <c:pt idx="384">
                  <c:v>2.457806962277254E-4</c:v>
                </c:pt>
                <c:pt idx="385">
                  <c:v>2.4495380297338425E-4</c:v>
                </c:pt>
                <c:pt idx="386">
                  <c:v>2.4416393910623704E-4</c:v>
                </c:pt>
                <c:pt idx="387">
                  <c:v>2.4335999048927964E-4</c:v>
                </c:pt>
                <c:pt idx="388">
                  <c:v>2.4261666323058086E-4</c:v>
                </c:pt>
                <c:pt idx="389">
                  <c:v>2.4181044325713658E-4</c:v>
                </c:pt>
                <c:pt idx="390">
                  <c:v>2.4108777883529976E-4</c:v>
                </c:pt>
                <c:pt idx="391">
                  <c:v>2.4030398325914889E-4</c:v>
                </c:pt>
                <c:pt idx="392">
                  <c:v>2.3964797445792034E-4</c:v>
                </c:pt>
                <c:pt idx="393">
                  <c:v>2.3893122204164297E-4</c:v>
                </c:pt>
                <c:pt idx="394">
                  <c:v>2.3820173107216586E-4</c:v>
                </c:pt>
                <c:pt idx="395">
                  <c:v>2.3750496005622775E-4</c:v>
                </c:pt>
                <c:pt idx="396">
                  <c:v>2.3679581729288749E-4</c:v>
                </c:pt>
                <c:pt idx="397">
                  <c:v>2.3611849290066801E-4</c:v>
                </c:pt>
                <c:pt idx="398">
                  <c:v>2.3542915328077921E-4</c:v>
                </c:pt>
                <c:pt idx="399">
                  <c:v>2.3479184974889287E-4</c:v>
                </c:pt>
                <c:pt idx="400">
                  <c:v>2.3410068631268577E-4</c:v>
                </c:pt>
                <c:pt idx="401">
                  <c:v>2.3348120955817608E-4</c:v>
                </c:pt>
                <c:pt idx="402">
                  <c:v>2.3280939017577326E-4</c:v>
                </c:pt>
                <c:pt idx="403">
                  <c:v>2.3218732969527251E-4</c:v>
                </c:pt>
                <c:pt idx="404">
                  <c:v>2.3163289855981166E-4</c:v>
                </c:pt>
                <c:pt idx="405">
                  <c:v>2.3098839576272305E-4</c:v>
                </c:pt>
                <c:pt idx="406">
                  <c:v>2.3041076238931082E-4</c:v>
                </c:pt>
                <c:pt idx="407">
                  <c:v>2.2980319133544195E-4</c:v>
                </c:pt>
                <c:pt idx="408">
                  <c:v>2.2924152252055746E-4</c:v>
                </c:pt>
                <c:pt idx="409">
                  <c:v>2.2863242813943313E-4</c:v>
                </c:pt>
                <c:pt idx="410">
                  <c:v>2.2806847736851833E-4</c:v>
                </c:pt>
                <c:pt idx="411">
                  <c:v>2.2749458031797156E-4</c:v>
                </c:pt>
                <c:pt idx="412">
                  <c:v>2.2694649709622524E-4</c:v>
                </c:pt>
                <c:pt idx="413">
                  <c:v>2.2638875580704594E-4</c:v>
                </c:pt>
                <c:pt idx="414">
                  <c:v>2.2585610960360069E-4</c:v>
                </c:pt>
                <c:pt idx="415">
                  <c:v>2.2531408539247567E-4</c:v>
                </c:pt>
                <c:pt idx="416">
                  <c:v>2.2484623187821043E-4</c:v>
                </c:pt>
                <c:pt idx="417">
                  <c:v>2.243351458534356E-4</c:v>
                </c:pt>
                <c:pt idx="418">
                  <c:v>2.2381507240968479E-4</c:v>
                </c:pt>
                <c:pt idx="419">
                  <c:v>2.2331841698533099E-4</c:v>
                </c:pt>
                <c:pt idx="420">
                  <c:v>2.2281303520029595E-4</c:v>
                </c:pt>
                <c:pt idx="421">
                  <c:v>2.223304168266222E-4</c:v>
                </c:pt>
                <c:pt idx="422">
                  <c:v>2.2183932574183719E-4</c:v>
                </c:pt>
                <c:pt idx="423">
                  <c:v>2.2138538574403027E-4</c:v>
                </c:pt>
                <c:pt idx="424">
                  <c:v>2.2089317009359752E-4</c:v>
                </c:pt>
                <c:pt idx="425">
                  <c:v>2.2045208478153547E-4</c:v>
                </c:pt>
                <c:pt idx="426">
                  <c:v>2.1997381439537835E-4</c:v>
                </c:pt>
                <c:pt idx="427">
                  <c:v>2.195310464956363E-4</c:v>
                </c:pt>
                <c:pt idx="428">
                  <c:v>2.1912248157669864E-4</c:v>
                </c:pt>
                <c:pt idx="429">
                  <c:v>2.1869168565507837E-4</c:v>
                </c:pt>
                <c:pt idx="430">
                  <c:v>2.1828055930739546E-4</c:v>
                </c:pt>
                <c:pt idx="431">
                  <c:v>2.1783478849704118E-4</c:v>
                </c:pt>
                <c:pt idx="432">
                  <c:v>2.1742212170145023E-4</c:v>
                </c:pt>
                <c:pt idx="433">
                  <c:v>2.1700224181039874E-4</c:v>
                </c:pt>
                <c:pt idx="434">
                  <c:v>2.1661415444376467E-4</c:v>
                </c:pt>
                <c:pt idx="435">
                  <c:v>2.161933753362175E-4</c:v>
                </c:pt>
                <c:pt idx="436">
                  <c:v>2.158163338032589E-4</c:v>
                </c:pt>
                <c:pt idx="437">
                  <c:v>2.1540753640997504E-4</c:v>
                </c:pt>
                <c:pt idx="438">
                  <c:v>2.1502911261835409E-4</c:v>
                </c:pt>
                <c:pt idx="439">
                  <c:v>2.1469190858573799E-4</c:v>
                </c:pt>
                <c:pt idx="440">
                  <c:v>2.143000165186577E-4</c:v>
                </c:pt>
                <c:pt idx="441">
                  <c:v>2.1394887066088594E-4</c:v>
                </c:pt>
                <c:pt idx="442">
                  <c:v>2.1357961408305441E-4</c:v>
                </c:pt>
                <c:pt idx="443">
                  <c:v>2.1323833641191561E-4</c:v>
                </c:pt>
                <c:pt idx="444">
                  <c:v>2.1286833150782863E-4</c:v>
                </c:pt>
                <c:pt idx="445">
                  <c:v>2.1252583333383242E-4</c:v>
                </c:pt>
                <c:pt idx="446">
                  <c:v>2.1217737771708276E-4</c:v>
                </c:pt>
                <c:pt idx="447">
                  <c:v>2.1184467456302611E-4</c:v>
                </c:pt>
                <c:pt idx="448">
                  <c:v>2.115061885735811E-4</c:v>
                </c:pt>
                <c:pt idx="449">
                  <c:v>2.1118300837593771E-4</c:v>
                </c:pt>
                <c:pt idx="450">
                  <c:v>2.108542149348543E-4</c:v>
                </c:pt>
                <c:pt idx="451">
                  <c:v>2.105704764897701E-4</c:v>
                </c:pt>
                <c:pt idx="452">
                  <c:v>2.1026058600131042E-4</c:v>
                </c:pt>
                <c:pt idx="453">
                  <c:v>2.0994531866443599E-4</c:v>
                </c:pt>
                <c:pt idx="454">
                  <c:v>2.0964431620931425E-4</c:v>
                </c:pt>
                <c:pt idx="455">
                  <c:v>2.0933809482027386E-4</c:v>
                </c:pt>
                <c:pt idx="456">
                  <c:v>2.0904573252740897E-4</c:v>
                </c:pt>
                <c:pt idx="457">
                  <c:v>2.0874830466682722E-4</c:v>
                </c:pt>
                <c:pt idx="458">
                  <c:v>2.0847343795152556E-4</c:v>
                </c:pt>
                <c:pt idx="459">
                  <c:v>2.0817546131662014E-4</c:v>
                </c:pt>
                <c:pt idx="460">
                  <c:v>2.0790849718251687E-4</c:v>
                </c:pt>
                <c:pt idx="461">
                  <c:v>2.0761909094827656E-4</c:v>
                </c:pt>
                <c:pt idx="462">
                  <c:v>2.0735122746279232E-4</c:v>
                </c:pt>
                <c:pt idx="463">
                  <c:v>2.0711257358409774E-4</c:v>
                </c:pt>
                <c:pt idx="464">
                  <c:v>2.0684359498741278E-4</c:v>
                </c:pt>
                <c:pt idx="465">
                  <c:v>2.0659502936239322E-4</c:v>
                </c:pt>
                <c:pt idx="466">
                  <c:v>2.063255758923034E-4</c:v>
                </c:pt>
                <c:pt idx="467">
                  <c:v>2.0608417591975152E-4</c:v>
                </c:pt>
                <c:pt idx="468">
                  <c:v>2.0582249322747103E-4</c:v>
                </c:pt>
                <c:pt idx="469">
                  <c:v>2.055802992966238E-4</c:v>
                </c:pt>
                <c:pt idx="470">
                  <c:v>2.0533392736038177E-4</c:v>
                </c:pt>
                <c:pt idx="471">
                  <c:v>2.0510626035763263E-4</c:v>
                </c:pt>
                <c:pt idx="472">
                  <c:v>2.0485947001944928E-4</c:v>
                </c:pt>
                <c:pt idx="473">
                  <c:v>2.0463106450864003E-4</c:v>
                </c:pt>
                <c:pt idx="474">
                  <c:v>2.0442035911904968E-4</c:v>
                </c:pt>
                <c:pt idx="475">
                  <c:v>2.0419113610406969E-4</c:v>
                </c:pt>
                <c:pt idx="476">
                  <c:v>2.0397932169906078E-4</c:v>
                </c:pt>
                <c:pt idx="477">
                  <c:v>2.0375662751395061E-4</c:v>
                </c:pt>
                <c:pt idx="478">
                  <c:v>2.035508482591796E-4</c:v>
                </c:pt>
                <c:pt idx="479">
                  <c:v>2.033277925540876E-4</c:v>
                </c:pt>
                <c:pt idx="480">
                  <c:v>2.0312136139338894E-4</c:v>
                </c:pt>
                <c:pt idx="481">
                  <c:v>2.0291138163201943E-4</c:v>
                </c:pt>
                <c:pt idx="482">
                  <c:v>2.0271093430798741E-4</c:v>
                </c:pt>
                <c:pt idx="483">
                  <c:v>2.0250704340556478E-4</c:v>
                </c:pt>
                <c:pt idx="484">
                  <c:v>2.0231241057655822E-4</c:v>
                </c:pt>
                <c:pt idx="485">
                  <c:v>2.0211443613599912E-4</c:v>
                </c:pt>
                <c:pt idx="486">
                  <c:v>2.019436222411611E-4</c:v>
                </c:pt>
                <c:pt idx="487">
                  <c:v>2.0175709853101798E-4</c:v>
                </c:pt>
                <c:pt idx="488">
                  <c:v>2.0156737527618089E-4</c:v>
                </c:pt>
                <c:pt idx="489">
                  <c:v>2.0138627137810303E-4</c:v>
                </c:pt>
                <c:pt idx="490">
                  <c:v>2.0120206279430498E-4</c:v>
                </c:pt>
                <c:pt idx="491">
                  <c:v>2.0102622482532449E-4</c:v>
                </c:pt>
                <c:pt idx="492">
                  <c:v>2.0084737426351998E-4</c:v>
                </c:pt>
                <c:pt idx="493">
                  <c:v>2.0068212107687789E-4</c:v>
                </c:pt>
                <c:pt idx="494">
                  <c:v>2.0050300769174239E-4</c:v>
                </c:pt>
                <c:pt idx="495">
                  <c:v>2.0034256600222957E-4</c:v>
                </c:pt>
                <c:pt idx="496">
                  <c:v>2.0016866940295372E-4</c:v>
                </c:pt>
                <c:pt idx="497">
                  <c:v>2.000077476770261E-4</c:v>
                </c:pt>
                <c:pt idx="498">
                  <c:v>1.9986439877643056E-4</c:v>
                </c:pt>
                <c:pt idx="499">
                  <c:v>1.997028634917979E-4</c:v>
                </c:pt>
                <c:pt idx="500">
                  <c:v>1.9955361418484927E-4</c:v>
                </c:pt>
                <c:pt idx="501">
                  <c:v>1.9939185246857098E-4</c:v>
                </c:pt>
                <c:pt idx="502">
                  <c:v>1.9924695853179488E-4</c:v>
                </c:pt>
                <c:pt idx="503">
                  <c:v>1.9908991884179015E-4</c:v>
                </c:pt>
                <c:pt idx="504">
                  <c:v>1.9894460124613559E-4</c:v>
                </c:pt>
                <c:pt idx="505">
                  <c:v>1.9879680332563762E-4</c:v>
                </c:pt>
                <c:pt idx="506">
                  <c:v>1.9865573181758036E-4</c:v>
                </c:pt>
                <c:pt idx="507">
                  <c:v>1.9851225382376219E-4</c:v>
                </c:pt>
                <c:pt idx="508">
                  <c:v>1.9837530693672353E-4</c:v>
                </c:pt>
                <c:pt idx="509">
                  <c:v>1.982489938400067E-4</c:v>
                </c:pt>
                <c:pt idx="510">
                  <c:v>1.9811160316767374E-4</c:v>
                </c:pt>
                <c:pt idx="511">
                  <c:v>1.9798046830347345E-4</c:v>
                </c:pt>
                <c:pt idx="512">
                  <c:v>1.9785123690504308E-4</c:v>
                </c:pt>
                <c:pt idx="513">
                  <c:v>1.9772796112524626E-4</c:v>
                </c:pt>
                <c:pt idx="514">
                  <c:v>1.9759435858715879E-4</c:v>
                </c:pt>
                <c:pt idx="515">
                  <c:v>1.9747073511098114E-4</c:v>
                </c:pt>
                <c:pt idx="516">
                  <c:v>1.9734500798319562E-4</c:v>
                </c:pt>
                <c:pt idx="517">
                  <c:v>1.9722500888184273E-4</c:v>
                </c:pt>
                <c:pt idx="518">
                  <c:v>1.971029689116819E-4</c:v>
                </c:pt>
                <c:pt idx="519">
                  <c:v>1.9698649003747716E-4</c:v>
                </c:pt>
                <c:pt idx="520">
                  <c:v>1.9686803123088184E-4</c:v>
                </c:pt>
                <c:pt idx="521">
                  <c:v>1.9676221560774095E-4</c:v>
                </c:pt>
                <c:pt idx="522">
                  <c:v>1.9665069630492882E-4</c:v>
                </c:pt>
                <c:pt idx="523">
                  <c:v>1.9654080107929452E-4</c:v>
                </c:pt>
                <c:pt idx="524">
                  <c:v>1.9643250674261675E-4</c:v>
                </c:pt>
                <c:pt idx="525">
                  <c:v>1.9632237398509465E-4</c:v>
                </c:pt>
                <c:pt idx="526">
                  <c:v>1.9621726295132873E-4</c:v>
                </c:pt>
                <c:pt idx="527">
                  <c:v>1.9611036847190475E-4</c:v>
                </c:pt>
                <c:pt idx="528">
                  <c:v>1.9601161655567086E-4</c:v>
                </c:pt>
                <c:pt idx="529">
                  <c:v>1.9590459933523978E-4</c:v>
                </c:pt>
                <c:pt idx="530">
                  <c:v>1.9580875354297352E-4</c:v>
                </c:pt>
                <c:pt idx="531">
                  <c:v>1.9570488657564951E-4</c:v>
                </c:pt>
                <c:pt idx="532">
                  <c:v>1.956087849460236E-4</c:v>
                </c:pt>
                <c:pt idx="533">
                  <c:v>1.95523190437777E-4</c:v>
                </c:pt>
                <c:pt idx="534">
                  <c:v>1.9542675123487046E-4</c:v>
                </c:pt>
                <c:pt idx="535">
                  <c:v>1.9533766075979255E-4</c:v>
                </c:pt>
                <c:pt idx="536">
                  <c:v>1.9524111645211325E-4</c:v>
                </c:pt>
                <c:pt idx="537">
                  <c:v>1.9515465284182992E-4</c:v>
                </c:pt>
                <c:pt idx="538">
                  <c:v>1.9506095596123668E-4</c:v>
                </c:pt>
                <c:pt idx="539">
                  <c:v>1.9497426663112828E-4</c:v>
                </c:pt>
                <c:pt idx="540">
                  <c:v>1.9488611123988711E-4</c:v>
                </c:pt>
                <c:pt idx="541">
                  <c:v>1.948019807840238E-4</c:v>
                </c:pt>
                <c:pt idx="542">
                  <c:v>1.9471377566447005E-4</c:v>
                </c:pt>
                <c:pt idx="543">
                  <c:v>1.9463216874402467E-4</c:v>
                </c:pt>
                <c:pt idx="544">
                  <c:v>1.9455175729365978E-4</c:v>
                </c:pt>
                <c:pt idx="545">
                  <c:v>1.9447760070509716E-4</c:v>
                </c:pt>
                <c:pt idx="546">
                  <c:v>1.9439945441636434E-4</c:v>
                </c:pt>
                <c:pt idx="547">
                  <c:v>1.9432245378689649E-4</c:v>
                </c:pt>
                <c:pt idx="548">
                  <c:v>1.9424658231538579E-4</c:v>
                </c:pt>
                <c:pt idx="549">
                  <c:v>1.94169430512791E-4</c:v>
                </c:pt>
                <c:pt idx="550">
                  <c:v>1.9409580389636476E-4</c:v>
                </c:pt>
                <c:pt idx="551">
                  <c:v>1.9402093542505384E-4</c:v>
                </c:pt>
                <c:pt idx="552">
                  <c:v>1.9394948837590551E-4</c:v>
                </c:pt>
                <c:pt idx="553">
                  <c:v>1.9387683680658312E-4</c:v>
                </c:pt>
                <c:pt idx="554">
                  <c:v>1.9380750589287918E-4</c:v>
                </c:pt>
                <c:pt idx="555">
                  <c:v>1.9373700668553736E-4</c:v>
                </c:pt>
                <c:pt idx="556">
                  <c:v>1.9367619745238972E-4</c:v>
                </c:pt>
                <c:pt idx="557">
                  <c:v>1.9360981484134405E-4</c:v>
                </c:pt>
                <c:pt idx="558">
                  <c:v>1.935423143728624E-4</c:v>
                </c:pt>
                <c:pt idx="559">
                  <c:v>1.9347790033931436E-4</c:v>
                </c:pt>
                <c:pt idx="560">
                  <c:v>1.9341240210036983E-4</c:v>
                </c:pt>
                <c:pt idx="561">
                  <c:v>1.9334989922234296E-4</c:v>
                </c:pt>
                <c:pt idx="562">
                  <c:v>1.9328634479041394E-4</c:v>
                </c:pt>
                <c:pt idx="563">
                  <c:v>1.9322763964783462E-4</c:v>
                </c:pt>
                <c:pt idx="564">
                  <c:v>1.9316402990553501E-4</c:v>
                </c:pt>
                <c:pt idx="565">
                  <c:v>1.9310706825237872E-4</c:v>
                </c:pt>
                <c:pt idx="566">
                  <c:v>1.9304534812368977E-4</c:v>
                </c:pt>
                <c:pt idx="567">
                  <c:v>1.9298825034339139E-4</c:v>
                </c:pt>
                <c:pt idx="568">
                  <c:v>1.9293559837315252E-4</c:v>
                </c:pt>
                <c:pt idx="569">
                  <c:v>1.92880118310077E-4</c:v>
                </c:pt>
                <c:pt idx="570">
                  <c:v>1.9282720695634644E-4</c:v>
                </c:pt>
                <c:pt idx="571">
                  <c:v>1.9276987651717701E-4</c:v>
                </c:pt>
                <c:pt idx="572">
                  <c:v>1.927185392010033E-4</c:v>
                </c:pt>
                <c:pt idx="573">
                  <c:v>1.9266291466641668E-4</c:v>
                </c:pt>
                <c:pt idx="574">
                  <c:v>1.9261145728907873E-4</c:v>
                </c:pt>
                <c:pt idx="575">
                  <c:v>1.9255913667978985E-4</c:v>
                </c:pt>
                <c:pt idx="576">
                  <c:v>1.9250921153993533E-4</c:v>
                </c:pt>
                <c:pt idx="577">
                  <c:v>1.9245844923696336E-4</c:v>
                </c:pt>
                <c:pt idx="578">
                  <c:v>1.9241001140383435E-4</c:v>
                </c:pt>
                <c:pt idx="579">
                  <c:v>1.923607616982909E-4</c:v>
                </c:pt>
                <c:pt idx="580">
                  <c:v>1.9231828482894997E-4</c:v>
                </c:pt>
                <c:pt idx="581">
                  <c:v>1.9227191861511235E-4</c:v>
                </c:pt>
                <c:pt idx="582">
                  <c:v>1.9222477573238429E-4</c:v>
                </c:pt>
                <c:pt idx="583">
                  <c:v>1.9217979235832476E-4</c:v>
                </c:pt>
                <c:pt idx="584">
                  <c:v>1.9213405579900357E-4</c:v>
                </c:pt>
                <c:pt idx="585">
                  <c:v>1.9209041463213948E-4</c:v>
                </c:pt>
                <c:pt idx="586">
                  <c:v>1.9204604306160636E-4</c:v>
                </c:pt>
                <c:pt idx="587">
                  <c:v>1.9200506056139615E-4</c:v>
                </c:pt>
                <c:pt idx="588">
                  <c:v>1.9196065791578684E-4</c:v>
                </c:pt>
                <c:pt idx="589">
                  <c:v>1.9192089933947089E-4</c:v>
                </c:pt>
                <c:pt idx="590">
                  <c:v>1.9187782305357738E-4</c:v>
                </c:pt>
                <c:pt idx="591">
                  <c:v>1.9184180645351079E-4</c:v>
                </c:pt>
                <c:pt idx="592">
                  <c:v>1.9180249342029408E-4</c:v>
                </c:pt>
                <c:pt idx="593">
                  <c:v>1.9176252336209991E-4</c:v>
                </c:pt>
                <c:pt idx="594">
                  <c:v>1.917243856658748E-4</c:v>
                </c:pt>
                <c:pt idx="595">
                  <c:v>1.9168561084825713E-4</c:v>
                </c:pt>
                <c:pt idx="596">
                  <c:v>1.9164861384653463E-4</c:v>
                </c:pt>
                <c:pt idx="597">
                  <c:v>1.9161099903060305E-4</c:v>
                </c:pt>
                <c:pt idx="598">
                  <c:v>1.9157625846682113E-4</c:v>
                </c:pt>
                <c:pt idx="599">
                  <c:v>1.915386200503705E-4</c:v>
                </c:pt>
                <c:pt idx="600">
                  <c:v>1.9150491946424444E-4</c:v>
                </c:pt>
                <c:pt idx="601">
                  <c:v>1.9146840801428217E-4</c:v>
                </c:pt>
                <c:pt idx="602">
                  <c:v>1.9143463512529587E-4</c:v>
                </c:pt>
                <c:pt idx="603">
                  <c:v>1.9140456200443439E-4</c:v>
                </c:pt>
                <c:pt idx="604">
                  <c:v>1.9137068694805666E-4</c:v>
                </c:pt>
                <c:pt idx="605">
                  <c:v>1.9133940107235865E-4</c:v>
                </c:pt>
                <c:pt idx="606">
                  <c:v>1.913055062744877E-4</c:v>
                </c:pt>
                <c:pt idx="607">
                  <c:v>1.9127515831881653E-4</c:v>
                </c:pt>
                <c:pt idx="608">
                  <c:v>1.9124227986476637E-4</c:v>
                </c:pt>
                <c:pt idx="609">
                  <c:v>1.9121186816318468E-4</c:v>
                </c:pt>
                <c:pt idx="610">
                  <c:v>1.9118094990962925E-4</c:v>
                </c:pt>
                <c:pt idx="611">
                  <c:v>1.911514506770334E-4</c:v>
                </c:pt>
                <c:pt idx="612">
                  <c:v>1.911214602806161E-4</c:v>
                </c:pt>
                <c:pt idx="613">
                  <c:v>1.9109284650063843E-4</c:v>
                </c:pt>
                <c:pt idx="614">
                  <c:v>1.9106375648230762E-4</c:v>
                </c:pt>
                <c:pt idx="615">
                  <c:v>1.910377800010102E-4</c:v>
                </c:pt>
                <c:pt idx="616">
                  <c:v>1.9100691087061298E-4</c:v>
                </c:pt>
                <c:pt idx="617">
                  <c:v>1.9098086480536346E-4</c:v>
                </c:pt>
                <c:pt idx="618">
                  <c:v>1.9095349628392287E-4</c:v>
                </c:pt>
                <c:pt idx="619">
                  <c:v>1.909282207251139E-4</c:v>
                </c:pt>
                <c:pt idx="620">
                  <c:v>1.9090083864654688E-4</c:v>
                </c:pt>
                <c:pt idx="621">
                  <c:v>1.9087551190987472E-4</c:v>
                </c:pt>
                <c:pt idx="622">
                  <c:v>1.908497642786469E-4</c:v>
                </c:pt>
                <c:pt idx="623">
                  <c:v>1.9082519927068179E-4</c:v>
                </c:pt>
                <c:pt idx="624">
                  <c:v>1.9080022617839053E-4</c:v>
                </c:pt>
                <c:pt idx="625">
                  <c:v>1.9077640027769495E-4</c:v>
                </c:pt>
                <c:pt idx="626">
                  <c:v>1.9075518588878082E-4</c:v>
                </c:pt>
                <c:pt idx="627">
                  <c:v>1.9073425772803671E-4</c:v>
                </c:pt>
                <c:pt idx="628">
                  <c:v>1.9071068542433117E-4</c:v>
                </c:pt>
                <c:pt idx="629">
                  <c:v>1.9068891640690043E-4</c:v>
                </c:pt>
                <c:pt idx="630">
                  <c:v>1.906653338067036E-4</c:v>
                </c:pt>
                <c:pt idx="631">
                  <c:v>1.9064352200390318E-4</c:v>
                </c:pt>
                <c:pt idx="632">
                  <c:v>1.9062134836811992E-4</c:v>
                </c:pt>
                <c:pt idx="633">
                  <c:v>1.906008712581106E-4</c:v>
                </c:pt>
                <c:pt idx="634">
                  <c:v>1.9057868845535341E-4</c:v>
                </c:pt>
                <c:pt idx="635">
                  <c:v>1.9055882860641304E-4</c:v>
                </c:pt>
                <c:pt idx="636">
                  <c:v>1.9053731460625333E-4</c:v>
                </c:pt>
                <c:pt idx="637">
                  <c:v>1.9051741642835615E-4</c:v>
                </c:pt>
                <c:pt idx="638">
                  <c:v>1.9049969982666841E-4</c:v>
                </c:pt>
                <c:pt idx="639">
                  <c:v>1.9047974544780788E-4</c:v>
                </c:pt>
                <c:pt idx="640">
                  <c:v>1.9046131815918531E-4</c:v>
                </c:pt>
                <c:pt idx="641">
                  <c:v>1.9044135631972331E-4</c:v>
                </c:pt>
                <c:pt idx="642">
                  <c:v>1.9042348521200098E-4</c:v>
                </c:pt>
                <c:pt idx="643">
                  <c:v>1.9040412598002036E-4</c:v>
                </c:pt>
                <c:pt idx="644">
                  <c:v>1.9038622109320276E-4</c:v>
                </c:pt>
                <c:pt idx="645">
                  <c:v>1.9036801985954161E-4</c:v>
                </c:pt>
                <c:pt idx="646">
                  <c:v>1.903506557807927E-4</c:v>
                </c:pt>
                <c:pt idx="647">
                  <c:v>1.9033300440523184E-4</c:v>
                </c:pt>
                <c:pt idx="648">
                  <c:v>1.9031616498835799E-4</c:v>
                </c:pt>
                <c:pt idx="649">
                  <c:v>1.9029904705084049E-4</c:v>
                </c:pt>
                <c:pt idx="650">
                  <c:v>1.9028428622932042E-4</c:v>
                </c:pt>
                <c:pt idx="651">
                  <c:v>1.9026817711222081E-4</c:v>
                </c:pt>
                <c:pt idx="652">
                  <c:v>1.902518016842353E-4</c:v>
                </c:pt>
                <c:pt idx="653">
                  <c:v>1.9023617973279778E-4</c:v>
                </c:pt>
                <c:pt idx="654">
                  <c:v>1.902202996112119E-4</c:v>
                </c:pt>
                <c:pt idx="655">
                  <c:v>1.9020515025862378E-4</c:v>
                </c:pt>
                <c:pt idx="656">
                  <c:v>1.9018975062998599E-4</c:v>
                </c:pt>
                <c:pt idx="657">
                  <c:v>1.9017553017866811E-4</c:v>
                </c:pt>
                <c:pt idx="658">
                  <c:v>1.9016012622654E-4</c:v>
                </c:pt>
                <c:pt idx="659">
                  <c:v>1.9014633627338322E-4</c:v>
                </c:pt>
                <c:pt idx="660">
                  <c:v>1.9013139872802476E-4</c:v>
                </c:pt>
                <c:pt idx="661">
                  <c:v>1.9011758400358668E-4</c:v>
                </c:pt>
                <c:pt idx="662">
                  <c:v>1.9010484848224003E-4</c:v>
                </c:pt>
                <c:pt idx="663">
                  <c:v>1.9009143261973957E-4</c:v>
                </c:pt>
                <c:pt idx="664">
                  <c:v>1.9007864150329232E-4</c:v>
                </c:pt>
                <c:pt idx="665">
                  <c:v>1.9006478609727721E-4</c:v>
                </c:pt>
                <c:pt idx="666">
                  <c:v>1.9005238266348346E-4</c:v>
                </c:pt>
                <c:pt idx="667">
                  <c:v>1.9003894726800811E-4</c:v>
                </c:pt>
                <c:pt idx="668">
                  <c:v>1.900265220099715E-4</c:v>
                </c:pt>
                <c:pt idx="669">
                  <c:v>1.9001389191218086E-4</c:v>
                </c:pt>
                <c:pt idx="670">
                  <c:v>1.9000222931577298E-4</c:v>
                </c:pt>
                <c:pt idx="671">
                  <c:v>1.8999073655606705E-4</c:v>
                </c:pt>
                <c:pt idx="672">
                  <c:v>1.8997903652859469E-4</c:v>
                </c:pt>
                <c:pt idx="673">
                  <c:v>1.8996825079465793E-4</c:v>
                </c:pt>
                <c:pt idx="674">
                  <c:v>1.8995798117794107E-4</c:v>
                </c:pt>
                <c:pt idx="675">
                  <c:v>1.8994677416235594E-4</c:v>
                </c:pt>
                <c:pt idx="676">
                  <c:v>1.8993573587992217E-4</c:v>
                </c:pt>
                <c:pt idx="677">
                  <c:v>1.8992486381697155E-4</c:v>
                </c:pt>
                <c:pt idx="678">
                  <c:v>1.899138127656941E-4</c:v>
                </c:pt>
                <c:pt idx="679">
                  <c:v>1.8990327091108006E-4</c:v>
                </c:pt>
                <c:pt idx="680">
                  <c:v>1.8989255555848286E-4</c:v>
                </c:pt>
                <c:pt idx="681">
                  <c:v>1.8988233398607116E-4</c:v>
                </c:pt>
                <c:pt idx="682">
                  <c:v>1.8987194423898682E-4</c:v>
                </c:pt>
                <c:pt idx="683">
                  <c:v>1.8986203331722984E-4</c:v>
                </c:pt>
                <c:pt idx="684">
                  <c:v>1.8985195938210896E-4</c:v>
                </c:pt>
                <c:pt idx="685">
                  <c:v>1.8984327336005969E-4</c:v>
                </c:pt>
                <c:pt idx="686">
                  <c:v>1.8983379472986938E-4</c:v>
                </c:pt>
                <c:pt idx="687">
                  <c:v>1.8982416026539791E-4</c:v>
                </c:pt>
                <c:pt idx="688">
                  <c:v>1.8981496992915884E-4</c:v>
                </c:pt>
                <c:pt idx="689">
                  <c:v>1.8980562854420047E-4</c:v>
                </c:pt>
                <c:pt idx="690">
                  <c:v>1.8979671782073183E-4</c:v>
                </c:pt>
                <c:pt idx="691">
                  <c:v>1.8978766068831538E-4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333696"/>
        <c:axId val="644248704"/>
      </c:lineChart>
      <c:dateAx>
        <c:axId val="63833369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644248704"/>
        <c:crosses val="autoZero"/>
        <c:auto val="1"/>
        <c:lblOffset val="100"/>
        <c:baseTimeUnit val="months"/>
      </c:dateAx>
      <c:valAx>
        <c:axId val="644248704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638333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38</xdr:col>
      <xdr:colOff>576262</xdr:colOff>
      <xdr:row>2</xdr:row>
      <xdr:rowOff>4761</xdr:rowOff>
    </xdr:from>
    <xdr:to>
      <xdr:col>52</xdr:col>
      <xdr:colOff>314325</xdr:colOff>
      <xdr:row>47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34</xdr:col>
      <xdr:colOff>471487</xdr:colOff>
      <xdr:row>1</xdr:row>
      <xdr:rowOff>23811</xdr:rowOff>
    </xdr:from>
    <xdr:to>
      <xdr:col>49</xdr:col>
      <xdr:colOff>85725</xdr:colOff>
      <xdr:row>45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34</xdr:col>
      <xdr:colOff>485775</xdr:colOff>
      <xdr:row>45</xdr:row>
      <xdr:rowOff>38100</xdr:rowOff>
    </xdr:from>
    <xdr:to>
      <xdr:col>49</xdr:col>
      <xdr:colOff>100013</xdr:colOff>
      <xdr:row>90</xdr:row>
      <xdr:rowOff>33339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showGridLines="0" tabSelected="1" workbookViewId="0">
      <selection activeCell="D4" sqref="D4"/>
    </sheetView>
  </sheetViews>
  <sheetFormatPr defaultRowHeight="11.25" x14ac:dyDescent="0.2"/>
  <cols>
    <col min="1" max="2" width="2.7109375" style="1" customWidth="1"/>
    <col min="3" max="3" width="16.140625" style="1" bestFit="1" customWidth="1"/>
    <col min="4" max="4" width="17.28515625" style="1" bestFit="1" customWidth="1"/>
    <col min="5" max="5" width="2.7109375" style="1" customWidth="1"/>
    <col min="6" max="16384" width="9.140625" style="1"/>
  </cols>
  <sheetData>
    <row r="2" spans="2:5" x14ac:dyDescent="0.2">
      <c r="B2" s="63" t="s">
        <v>94</v>
      </c>
      <c r="C2" s="64"/>
      <c r="D2" s="64"/>
      <c r="E2" s="65"/>
    </row>
    <row r="3" spans="2:5" x14ac:dyDescent="0.2">
      <c r="B3" s="55"/>
      <c r="C3" s="56"/>
      <c r="D3" s="56"/>
      <c r="E3" s="57"/>
    </row>
    <row r="4" spans="2:5" x14ac:dyDescent="0.2">
      <c r="B4" s="58"/>
      <c r="C4" s="41" t="s">
        <v>95</v>
      </c>
      <c r="D4" s="67"/>
      <c r="E4" s="59"/>
    </row>
    <row r="5" spans="2:5" x14ac:dyDescent="0.2">
      <c r="B5" s="58"/>
      <c r="C5" s="41" t="s">
        <v>88</v>
      </c>
      <c r="D5" s="66" t="s">
        <v>91</v>
      </c>
      <c r="E5" s="59"/>
    </row>
    <row r="6" spans="2:5" x14ac:dyDescent="0.2">
      <c r="B6" s="58"/>
      <c r="C6" s="41" t="s">
        <v>89</v>
      </c>
      <c r="D6" s="66" t="s">
        <v>92</v>
      </c>
      <c r="E6" s="59"/>
    </row>
    <row r="7" spans="2:5" x14ac:dyDescent="0.2">
      <c r="B7" s="58"/>
      <c r="C7" s="41" t="s">
        <v>139</v>
      </c>
      <c r="D7" s="66" t="str">
        <f>currency&amp;"ON"</f>
        <v>EURON</v>
      </c>
      <c r="E7" s="59"/>
    </row>
    <row r="8" spans="2:5" x14ac:dyDescent="0.2">
      <c r="B8" s="58"/>
      <c r="C8" s="41" t="s">
        <v>90</v>
      </c>
      <c r="D8" s="66" t="s">
        <v>93</v>
      </c>
      <c r="E8" s="59"/>
    </row>
    <row r="9" spans="2:5" x14ac:dyDescent="0.2">
      <c r="B9" s="58"/>
      <c r="C9" s="41" t="s">
        <v>140</v>
      </c>
      <c r="D9" s="86">
        <f>_xll.qlSettingsEvaluationDate(trigger)</f>
        <v>42277</v>
      </c>
      <c r="E9" s="59"/>
    </row>
    <row r="10" spans="2:5" x14ac:dyDescent="0.2">
      <c r="B10" s="58"/>
      <c r="C10" s="41" t="s">
        <v>141</v>
      </c>
      <c r="D10" s="86">
        <f>_xll.qlCalendarAdvance(calendar,D9,"2D","mf",,trigger)</f>
        <v>42279</v>
      </c>
      <c r="E10" s="59"/>
    </row>
    <row r="11" spans="2:5" x14ac:dyDescent="0.2">
      <c r="B11" s="58"/>
      <c r="C11" s="41" t="s">
        <v>96</v>
      </c>
      <c r="D11" s="54" t="b">
        <v>1</v>
      </c>
      <c r="E11" s="59"/>
    </row>
    <row r="12" spans="2:5" x14ac:dyDescent="0.2">
      <c r="B12" s="58"/>
      <c r="C12" s="41" t="s">
        <v>97</v>
      </c>
      <c r="D12" s="54" t="b">
        <v>1</v>
      </c>
      <c r="E12" s="59"/>
    </row>
    <row r="13" spans="2:5" x14ac:dyDescent="0.2">
      <c r="B13" s="60"/>
      <c r="C13" s="61"/>
      <c r="D13" s="61"/>
      <c r="E13" s="62"/>
    </row>
  </sheetData>
  <dataValidations count="2">
    <dataValidation type="list" allowBlank="1" showInputMessage="1" showErrorMessage="1" sqref="D5">
      <formula1>"EUR,USD,GBP,JPY,CHF,AUD,CNY,CNH,HKD,RMB,SEK,PLN,HUF,CZK"</formula1>
    </dataValidation>
    <dataValidation type="list" allowBlank="1" showInputMessage="1" showErrorMessage="1" sqref="D8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94"/>
  <sheetViews>
    <sheetView showGridLines="0" topLeftCell="L1" workbookViewId="0">
      <selection activeCell="AH8" sqref="AH8"/>
    </sheetView>
  </sheetViews>
  <sheetFormatPr defaultRowHeight="11.25" outlineLevelCol="1" x14ac:dyDescent="0.2"/>
  <cols>
    <col min="1" max="1" width="4" style="1" hidden="1" customWidth="1" outlineLevel="1"/>
    <col min="2" max="2" width="4.140625" style="1" hidden="1" customWidth="1" outlineLevel="1"/>
    <col min="3" max="3" width="7" style="1" hidden="1" customWidth="1" outlineLevel="1"/>
    <col min="4" max="4" width="19.28515625" style="1" hidden="1" customWidth="1" outlineLevel="1"/>
    <col min="5" max="5" width="20.28515625" style="1" hidden="1" customWidth="1" outlineLevel="1"/>
    <col min="6" max="6" width="11.7109375" style="1" hidden="1" customWidth="1" outlineLevel="1"/>
    <col min="7" max="7" width="18.28515625" style="1" hidden="1" customWidth="1" outlineLevel="1"/>
    <col min="8" max="8" width="15.140625" style="1" hidden="1" customWidth="1" outlineLevel="1"/>
    <col min="9" max="9" width="10" style="1" hidden="1" customWidth="1" outlineLevel="1"/>
    <col min="10" max="10" width="9" style="1" hidden="1" customWidth="1" outlineLevel="1"/>
    <col min="11" max="11" width="4.85546875" style="1" hidden="1" customWidth="1" outlineLevel="1"/>
    <col min="12" max="12" width="2.7109375" style="1" customWidth="1" collapsed="1"/>
    <col min="13" max="13" width="10" style="1" bestFit="1" customWidth="1"/>
    <col min="14" max="14" width="21.42578125" style="1" bestFit="1" customWidth="1"/>
    <col min="15" max="15" width="9" style="1" bestFit="1" customWidth="1"/>
    <col min="16" max="17" width="17.28515625" style="1" bestFit="1" customWidth="1"/>
    <col min="18" max="18" width="9" style="1" customWidth="1"/>
    <col min="19" max="19" width="10.7109375" style="1" customWidth="1"/>
    <col min="20" max="20" width="9.140625" style="1"/>
    <col min="21" max="21" width="17" style="1" customWidth="1"/>
    <col min="22" max="22" width="17.28515625" style="1" bestFit="1" customWidth="1"/>
    <col min="23" max="23" width="8" style="1" bestFit="1" customWidth="1"/>
    <col min="24" max="25" width="5.85546875" style="1" customWidth="1"/>
    <col min="26" max="26" width="6.5703125" style="1" customWidth="1"/>
    <col min="27" max="27" width="9.140625" style="1"/>
    <col min="28" max="28" width="6.28515625" style="1" customWidth="1"/>
    <col min="29" max="29" width="3" style="1" bestFit="1" customWidth="1"/>
    <col min="30" max="31" width="17.28515625" style="1" bestFit="1" customWidth="1"/>
    <col min="32" max="32" width="9.140625" style="1"/>
    <col min="33" max="33" width="14" style="1" customWidth="1"/>
    <col min="34" max="34" width="12.140625" style="1" customWidth="1"/>
    <col min="35" max="35" width="12.5703125" style="1" customWidth="1"/>
    <col min="36" max="36" width="9" style="1" bestFit="1" customWidth="1"/>
    <col min="37" max="37" width="6" style="1" bestFit="1" customWidth="1"/>
    <col min="38" max="39" width="9.140625" style="1"/>
    <col min="40" max="41" width="17.28515625" style="1" bestFit="1" customWidth="1"/>
    <col min="42" max="43" width="11" style="1" bestFit="1" customWidth="1"/>
    <col min="44" max="44" width="9.140625" style="1"/>
    <col min="45" max="45" width="11" style="1" bestFit="1" customWidth="1"/>
    <col min="46" max="16384" width="9.140625" style="1"/>
  </cols>
  <sheetData>
    <row r="1" spans="1:37" x14ac:dyDescent="0.2">
      <c r="H1" s="1" t="str">
        <f>PROPER(currency)&amp;familyname&amp;"3M"</f>
        <v>Euribor3M</v>
      </c>
      <c r="AK1" s="1" t="str">
        <f>_xll.qlInterpolation(,"linear",AD3:AD694,AK3:AK694)</f>
        <v>obj_0074b#0025</v>
      </c>
    </row>
    <row r="2" spans="1:37" ht="21" customHeight="1" x14ac:dyDescent="0.2">
      <c r="A2" s="3"/>
      <c r="B2" s="3"/>
      <c r="C2" s="3"/>
      <c r="D2" s="23" t="s">
        <v>59</v>
      </c>
      <c r="E2" s="23" t="s">
        <v>60</v>
      </c>
      <c r="F2" s="3" t="s">
        <v>61</v>
      </c>
      <c r="G2" s="3" t="s">
        <v>12</v>
      </c>
      <c r="H2" s="21" t="s">
        <v>13</v>
      </c>
      <c r="I2" s="22" t="s">
        <v>55</v>
      </c>
      <c r="J2" s="22" t="s">
        <v>56</v>
      </c>
      <c r="K2" s="22" t="s">
        <v>57</v>
      </c>
      <c r="M2" s="22" t="s">
        <v>70</v>
      </c>
      <c r="N2" s="22" t="s">
        <v>62</v>
      </c>
      <c r="O2" s="22" t="s">
        <v>65</v>
      </c>
      <c r="P2" s="22" t="s">
        <v>63</v>
      </c>
      <c r="Q2" s="22" t="s">
        <v>64</v>
      </c>
      <c r="R2" s="22" t="s">
        <v>71</v>
      </c>
      <c r="S2" s="22" t="s">
        <v>126</v>
      </c>
      <c r="AC2" s="41"/>
      <c r="AD2" s="22" t="s">
        <v>73</v>
      </c>
      <c r="AE2" s="22" t="s">
        <v>72</v>
      </c>
      <c r="AF2" s="22" t="s">
        <v>75</v>
      </c>
      <c r="AG2" s="22" t="s">
        <v>77</v>
      </c>
      <c r="AH2" s="22" t="s">
        <v>76</v>
      </c>
      <c r="AI2" s="22" t="s">
        <v>78</v>
      </c>
      <c r="AJ2" s="22" t="s">
        <v>84</v>
      </c>
      <c r="AK2" s="22" t="s">
        <v>85</v>
      </c>
    </row>
    <row r="3" spans="1:37" x14ac:dyDescent="0.2">
      <c r="A3" s="2" t="s">
        <v>83</v>
      </c>
      <c r="B3" s="2">
        <v>2</v>
      </c>
      <c r="C3" s="2"/>
      <c r="D3" s="2" t="s">
        <v>16</v>
      </c>
      <c r="E3" s="2" t="s">
        <v>58</v>
      </c>
      <c r="F3" s="2" t="str">
        <f>$H$1</f>
        <v>Euribor3M</v>
      </c>
      <c r="G3" s="2" t="str">
        <f>currency&amp;A3&amp;"D_SYNTH"&amp;$V$4&amp;"_Quote"</f>
        <v>EUR3MD_SYNTH3M_Quote</v>
      </c>
      <c r="H3" s="2" t="str">
        <f>_xll.qlDepositRateHelper(,G3,F3,permanent,trigger,objectoverwrite)</f>
        <v>obj_00703#0008</v>
      </c>
      <c r="I3" s="15" t="b">
        <v>1</v>
      </c>
      <c r="J3" s="18">
        <v>10</v>
      </c>
      <c r="K3" s="18">
        <v>1</v>
      </c>
      <c r="M3" s="24" t="str">
        <f t="array" ref="M3:M57">_xll.qlRateHelperSelection(_xll.ohFilter(H3:H64,I3:I64),_xll.ohFilter(Priority,I3:I64),$V$22,$V$23,,$V$24,_xll.ohFilter(MinDistance,I3:I64),trigger)</f>
        <v>obj_00703</v>
      </c>
      <c r="N3" s="24" t="str">
        <f>_xll.qlRateHelperQuoteName(M3,trigger)</f>
        <v>EUR3MD_SYNTH3M_Quote</v>
      </c>
      <c r="O3" s="30">
        <f>_xll.qlRateHelperRate(M3,trigger)</f>
        <v>-4.3600000000000003E-4</v>
      </c>
      <c r="P3" s="25">
        <f>_xll.qlRateHelperEarliestDate(M3,trigger)</f>
        <v>42279</v>
      </c>
      <c r="Q3" s="25">
        <f>_xll.qlRateHelperPillarDate(M3,trigger)</f>
        <v>42373</v>
      </c>
      <c r="R3" s="37">
        <f t="shared" ref="R3:R57" si="0">IF(ISERROR(M3),#N/A,1)</f>
        <v>1</v>
      </c>
      <c r="S3" s="24" t="b">
        <f>IF(Q3&lt;_xll.qlCalendarAdvance(calendar,$V$7,$V$27),TRUE,FALSE)</f>
        <v>1</v>
      </c>
      <c r="AC3" s="42"/>
      <c r="AD3" s="43">
        <f>_xll.qlCalendarAdvance(calendar,_xll.qlSettingsEvaluationDate(trigger),"2D",,,trigger)</f>
        <v>42279</v>
      </c>
      <c r="AE3" s="43">
        <f>_xll.qlInterestRateIndexMaturity(V5,AD3,trigger)</f>
        <v>42373</v>
      </c>
      <c r="AF3" s="48">
        <f>_xll.qlTenorBasisValue($V$13,AD3,trigger)</f>
        <v>1.0853130272750376E-3</v>
      </c>
      <c r="AG3" s="48">
        <f>_xll.qlTenorBasisForwardRate($V$13,AD3,_xll.ohTrigger($AA$9:$AA$12))</f>
        <v>-3.6016084723015072E-4</v>
      </c>
      <c r="AH3" s="48">
        <f>_xll.qlTenorBasisForwardRate2($V$13,AD3,AE3,_xll.ohTrigger($AA$9:$AA$12))</f>
        <v>-3.6016084723015072E-4</v>
      </c>
      <c r="AI3" s="48">
        <f>_xll.qlIndexFixing($V$5,_xll.qlInterestRateIndexFixingDate($V$5,AD3,trigger),,trigger)</f>
        <v>-4.0000000000000002E-4</v>
      </c>
      <c r="AJ3" s="48">
        <f>AG3-AI3</f>
        <v>3.9839152769849298E-5</v>
      </c>
      <c r="AK3" s="51">
        <f>AI3/AH3</f>
        <v>1.1106148907529396</v>
      </c>
    </row>
    <row r="4" spans="1:37" ht="11.25" customHeight="1" x14ac:dyDescent="0.2">
      <c r="A4" s="2" t="str">
        <f t="shared" ref="A4" si="1">B4&amp;"M"</f>
        <v>1M</v>
      </c>
      <c r="B4" s="2">
        <v>1</v>
      </c>
      <c r="C4" s="2" t="str">
        <f t="shared" ref="C4" si="2">"x"&amp;B4+SUBSTITUTE($V$4,"M","")&amp;"F"</f>
        <v>x4F</v>
      </c>
      <c r="D4" s="2" t="s">
        <v>16</v>
      </c>
      <c r="E4" s="2" t="s">
        <v>58</v>
      </c>
      <c r="F4" s="2" t="str">
        <f t="shared" ref="F4:F27" si="3">$H$1</f>
        <v>Euribor3M</v>
      </c>
      <c r="G4" s="2" t="str">
        <f t="shared" ref="G4" si="4">"EUR"&amp;B4&amp;C4&amp;"_Quote"</f>
        <v>EUR1x4F_Quote</v>
      </c>
      <c r="H4" s="2" t="str">
        <f>_xll.qlFraRateHelper(,G4,A4,F4,,,permanent,trigger,objectoverwrite)</f>
        <v>obj_00702#0008</v>
      </c>
      <c r="I4" s="15" t="b">
        <v>1</v>
      </c>
      <c r="J4" s="18">
        <v>10</v>
      </c>
      <c r="K4" s="18">
        <v>1</v>
      </c>
      <c r="M4" s="26" t="str">
        <v>obj_00702</v>
      </c>
      <c r="N4" s="26" t="str">
        <f>_xll.qlRateHelperQuoteName(M4,trigger)</f>
        <v>EUR1x4F_Quote</v>
      </c>
      <c r="O4" s="31">
        <f>_xll.qlRateHelperRate(M4,trigger)</f>
        <v>-4.6000000000000001E-4</v>
      </c>
      <c r="P4" s="27">
        <f>_xll.qlRateHelperEarliestDate(M4,trigger)</f>
        <v>42310</v>
      </c>
      <c r="Q4" s="27">
        <f>_xll.qlRateHelperPillarDate(M4,trigger)</f>
        <v>42402</v>
      </c>
      <c r="R4" s="37">
        <f t="shared" si="0"/>
        <v>1</v>
      </c>
      <c r="S4" s="26" t="b">
        <f>IF(Q4&lt;_xll.qlCalendarAdvance(calendar,$V$7,$V$27),TRUE,FALSE)</f>
        <v>1</v>
      </c>
      <c r="U4" s="36" t="s">
        <v>8</v>
      </c>
      <c r="V4" s="33" t="s">
        <v>83</v>
      </c>
      <c r="AC4" s="44" t="s">
        <v>74</v>
      </c>
      <c r="AD4" s="45">
        <f>_xll.qlCalendarAdvance(calendar,AD3,AC4,,,trigger)</f>
        <v>42310</v>
      </c>
      <c r="AE4" s="45">
        <f>_xll.qlInterestRateIndexMaturity($V$5,AD4,trigger)</f>
        <v>42402</v>
      </c>
      <c r="AF4" s="49">
        <f>_xll.qlTenorBasisValue($V$13,AD4,trigger)</f>
        <v>1.1137501382131598E-3</v>
      </c>
      <c r="AG4" s="49">
        <f>_xll.qlTenorBasisForwardRate($V$13,AD4,_xll.ohTrigger($AA$9:$AA$12))</f>
        <v>-4.2188811936395908E-4</v>
      </c>
      <c r="AH4" s="49">
        <f>_xll.qlTenorBasisForwardRate2($V$13,AD4,AE4,_xll.ohTrigger($AA$9:$AA$12))</f>
        <v>-4.2188811936395908E-4</v>
      </c>
      <c r="AI4" s="49">
        <f>_xll.qlIndexFixing($V$5,_xll.qlInterestRateIndexFixingDate($V$5,AD4,trigger),,trigger)</f>
        <v>-4.3879523139001014E-4</v>
      </c>
      <c r="AJ4" s="49">
        <f t="shared" ref="AJ4:AJ67" si="5">AG4-AI4</f>
        <v>1.6907112026051066E-5</v>
      </c>
      <c r="AK4" s="52">
        <f t="shared" ref="AK4:AK67" si="6">AI4/AH4</f>
        <v>1.0400748711566952</v>
      </c>
    </row>
    <row r="5" spans="1:37" ht="11.25" customHeight="1" x14ac:dyDescent="0.2">
      <c r="A5" s="7" t="str">
        <f t="shared" ref="A5:A15" si="7">B5&amp;"M"</f>
        <v>2M</v>
      </c>
      <c r="B5" s="7">
        <v>2</v>
      </c>
      <c r="C5" s="7" t="str">
        <f t="shared" ref="C5:C15" si="8">"x"&amp;B5+SUBSTITUTE($V$4,"M","")&amp;"F"</f>
        <v>x5F</v>
      </c>
      <c r="D5" s="7" t="s">
        <v>16</v>
      </c>
      <c r="E5" s="7" t="s">
        <v>58</v>
      </c>
      <c r="F5" s="7" t="str">
        <f t="shared" si="3"/>
        <v>Euribor3M</v>
      </c>
      <c r="G5" s="7" t="str">
        <f t="shared" ref="G5:G15" si="9">"EUR"&amp;B5&amp;C5&amp;"_Quote"</f>
        <v>EUR2x5F_Quote</v>
      </c>
      <c r="H5" s="7" t="str">
        <f>_xll.qlFraRateHelper(,G5,A5,F5,,,permanent,trigger,objectoverwrite)</f>
        <v>obj_00708#0008</v>
      </c>
      <c r="I5" s="16" t="b">
        <v>1</v>
      </c>
      <c r="J5" s="19">
        <v>10</v>
      </c>
      <c r="K5" s="19">
        <v>1</v>
      </c>
      <c r="M5" s="26" t="str">
        <v>obj_00708</v>
      </c>
      <c r="N5" s="26" t="str">
        <f>_xll.qlRateHelperQuoteName(M5,trigger)</f>
        <v>EUR2x5F_Quote</v>
      </c>
      <c r="O5" s="31">
        <f>_xll.qlRateHelperRate(M5,trigger)</f>
        <v>-4.8999999999999998E-4</v>
      </c>
      <c r="P5" s="27">
        <f>_xll.qlRateHelperEarliestDate(M5,trigger)</f>
        <v>42340</v>
      </c>
      <c r="Q5" s="27">
        <f>_xll.qlRateHelperPillarDate(M5,trigger)</f>
        <v>42431</v>
      </c>
      <c r="R5" s="37">
        <f t="shared" si="0"/>
        <v>1</v>
      </c>
      <c r="S5" s="26" t="b">
        <f>IF(Q5&lt;_xll.qlCalendarAdvance(calendar,$V$7,$V$27),TRUE,FALSE)</f>
        <v>1</v>
      </c>
      <c r="U5" s="36" t="s">
        <v>0</v>
      </c>
      <c r="V5" s="33" t="str">
        <f>"EURIBOR"&amp;V4</f>
        <v>EURIBOR3M</v>
      </c>
      <c r="AC5" s="44" t="s">
        <v>74</v>
      </c>
      <c r="AD5" s="45">
        <f>_xll.qlCalendarAdvance(calendar,AD4,AC5,,,trigger)</f>
        <v>42340</v>
      </c>
      <c r="AE5" s="45">
        <f>_xll.qlInterestRateIndexMaturity($V$5,AD5,trigger)</f>
        <v>42431</v>
      </c>
      <c r="AF5" s="49">
        <f>_xll.qlTenorBasisValue($V$13,AD5,trigger)</f>
        <v>1.1403943157208146E-3</v>
      </c>
      <c r="AG5" s="49">
        <f>_xll.qlTenorBasisForwardRate($V$13,AD5,_xll.ohTrigger($AA$9:$AA$12))</f>
        <v>-4.5151239156021291E-4</v>
      </c>
      <c r="AH5" s="49">
        <f>_xll.qlTenorBasisForwardRate2($V$13,AD5,AE5,_xll.ohTrigger($AA$9:$AA$12))</f>
        <v>-4.5151239156021291E-4</v>
      </c>
      <c r="AI5" s="49">
        <f>_xll.qlIndexFixing($V$5,_xll.qlInterestRateIndexFixingDate($V$5,AD5,trigger),,trigger)</f>
        <v>-4.6822991651797395E-4</v>
      </c>
      <c r="AJ5" s="49">
        <f t="shared" si="5"/>
        <v>1.6717524957761041E-5</v>
      </c>
      <c r="AK5" s="52">
        <f t="shared" si="6"/>
        <v>1.0370256171707564</v>
      </c>
    </row>
    <row r="6" spans="1:37" ht="11.25" customHeight="1" x14ac:dyDescent="0.2">
      <c r="A6" s="7" t="str">
        <f t="shared" si="7"/>
        <v>3M</v>
      </c>
      <c r="B6" s="7">
        <v>3</v>
      </c>
      <c r="C6" s="7" t="str">
        <f t="shared" si="8"/>
        <v>x6F</v>
      </c>
      <c r="D6" s="7" t="s">
        <v>16</v>
      </c>
      <c r="E6" s="7" t="s">
        <v>58</v>
      </c>
      <c r="F6" s="7" t="str">
        <f t="shared" si="3"/>
        <v>Euribor3M</v>
      </c>
      <c r="G6" s="7" t="str">
        <f t="shared" si="9"/>
        <v>EUR3x6F_Quote</v>
      </c>
      <c r="H6" s="7" t="str">
        <f>_xll.qlFraRateHelper(,G6,A6,F6,,,permanent,trigger,objectoverwrite)</f>
        <v>obj_00718#0008</v>
      </c>
      <c r="I6" s="16" t="b">
        <v>1</v>
      </c>
      <c r="J6" s="19">
        <v>10</v>
      </c>
      <c r="K6" s="19">
        <v>1</v>
      </c>
      <c r="M6" s="26" t="str">
        <v>obj_00747</v>
      </c>
      <c r="N6" s="26" t="str">
        <f>_xll.qlRateHelperQuoteName(M6,trigger)</f>
        <v>EURFUT3MZ5_Quote</v>
      </c>
      <c r="O6" s="31">
        <f>_xll.qlRateHelperRate(M6,trigger)</f>
        <v>-5.0000000000016698E-4</v>
      </c>
      <c r="P6" s="27">
        <f>_xll.qlRateHelperEarliestDate(M6,trigger)</f>
        <v>42354</v>
      </c>
      <c r="Q6" s="27">
        <f>_xll.qlRateHelperPillarDate(M6,trigger)</f>
        <v>42445</v>
      </c>
      <c r="R6" s="37">
        <f t="shared" si="0"/>
        <v>1</v>
      </c>
      <c r="S6" s="26" t="b">
        <f>IF(Q6&lt;_xll.qlCalendarAdvance(calendar,$V$7,$V$27),TRUE,FALSE)</f>
        <v>1</v>
      </c>
      <c r="U6" s="36" t="s">
        <v>1</v>
      </c>
      <c r="V6" s="33" t="s">
        <v>10</v>
      </c>
      <c r="AC6" s="44" t="s">
        <v>74</v>
      </c>
      <c r="AD6" s="45">
        <f>_xll.qlCalendarAdvance(calendar,AD5,AC6,,,trigger)</f>
        <v>42373</v>
      </c>
      <c r="AE6" s="45">
        <f>_xll.qlInterestRateIndexMaturity($V$5,AD6,trigger)</f>
        <v>42464</v>
      </c>
      <c r="AF6" s="49">
        <f>_xll.qlTenorBasisValue($V$13,AD6,trigger)</f>
        <v>1.1687293220095988E-3</v>
      </c>
      <c r="AG6" s="49">
        <f>_xll.qlTenorBasisForwardRate($V$13,AD6,_xll.ohTrigger($AA$9:$AA$12))</f>
        <v>-5.3835101117181419E-4</v>
      </c>
      <c r="AH6" s="49">
        <f>_xll.qlTenorBasisForwardRate2($V$13,AD6,AE6,_xll.ohTrigger($AA$9:$AA$12))</f>
        <v>-5.3835101117181419E-4</v>
      </c>
      <c r="AI6" s="49">
        <f>_xll.qlIndexFixing($V$5,_xll.qlInterestRateIndexFixingDate($V$5,AD6,trigger),,trigger)</f>
        <v>-5.706900515637589E-4</v>
      </c>
      <c r="AJ6" s="49">
        <f t="shared" si="5"/>
        <v>3.2339040391944716E-5</v>
      </c>
      <c r="AK6" s="52">
        <f t="shared" si="6"/>
        <v>1.0600705482498365</v>
      </c>
    </row>
    <row r="7" spans="1:37" ht="11.25" customHeight="1" x14ac:dyDescent="0.2">
      <c r="A7" s="7" t="str">
        <f t="shared" si="7"/>
        <v>4M</v>
      </c>
      <c r="B7" s="7">
        <v>4</v>
      </c>
      <c r="C7" s="7" t="str">
        <f t="shared" si="8"/>
        <v>x7F</v>
      </c>
      <c r="D7" s="7" t="s">
        <v>16</v>
      </c>
      <c r="E7" s="7" t="s">
        <v>58</v>
      </c>
      <c r="F7" s="7" t="str">
        <f t="shared" si="3"/>
        <v>Euribor3M</v>
      </c>
      <c r="G7" s="7" t="str">
        <f t="shared" si="9"/>
        <v>EUR4x7F_Quote</v>
      </c>
      <c r="H7" s="7" t="str">
        <f>_xll.qlFraRateHelper(,G7,A7,F7,,,permanent,trigger,objectoverwrite)</f>
        <v>obj_00731#0008</v>
      </c>
      <c r="I7" s="16" t="b">
        <v>1</v>
      </c>
      <c r="J7" s="19">
        <v>10</v>
      </c>
      <c r="K7" s="19">
        <v>1</v>
      </c>
      <c r="M7" s="26" t="str">
        <v>obj_00718</v>
      </c>
      <c r="N7" s="26" t="str">
        <f>_xll.qlRateHelperQuoteName(M7,trigger)</f>
        <v>EUR3x6F_Quote</v>
      </c>
      <c r="O7" s="31">
        <f>_xll.qlRateHelperRate(M7,trigger)</f>
        <v>-5.2999999999999998E-4</v>
      </c>
      <c r="P7" s="27">
        <f>_xll.qlRateHelperEarliestDate(M7,trigger)</f>
        <v>42373</v>
      </c>
      <c r="Q7" s="27">
        <f>_xll.qlRateHelperPillarDate(M7,trigger)</f>
        <v>42464</v>
      </c>
      <c r="R7" s="37">
        <f t="shared" si="0"/>
        <v>1</v>
      </c>
      <c r="S7" s="26" t="b">
        <f>IF(Q7&lt;_xll.qlCalendarAdvance(calendar,$V$7,$V$27),TRUE,FALSE)</f>
        <v>1</v>
      </c>
      <c r="U7" s="36" t="s">
        <v>2</v>
      </c>
      <c r="V7" s="34">
        <f>_xll.qlCalendarAdvance("target",_xll.qlSettingsEvaluationDate(trigger),"2D","mf",,trigger)</f>
        <v>42279</v>
      </c>
      <c r="AC7" s="44" t="s">
        <v>74</v>
      </c>
      <c r="AD7" s="45">
        <f>_xll.qlCalendarAdvance(calendar,AD6,AC7,,,trigger)</f>
        <v>42404</v>
      </c>
      <c r="AE7" s="45">
        <f>_xll.qlInterestRateIndexMaturity($V$5,AD7,trigger)</f>
        <v>42494</v>
      </c>
      <c r="AF7" s="49">
        <f>_xll.qlTenorBasisValue($V$13,AD7,trigger)</f>
        <v>1.1944377765871835E-3</v>
      </c>
      <c r="AG7" s="49">
        <f>_xll.qlTenorBasisForwardRate($V$13,AD7,_xll.ohTrigger($AA$9:$AA$12))</f>
        <v>-5.5029604012135636E-4</v>
      </c>
      <c r="AH7" s="49">
        <f>_xll.qlTenorBasisForwardRate2($V$13,AD7,AE7,_xll.ohTrigger($AA$9:$AA$12))</f>
        <v>-5.5029604012135636E-4</v>
      </c>
      <c r="AI7" s="49">
        <f>_xll.qlIndexFixing($V$5,_xll.qlInterestRateIndexFixingDate($V$5,AD7,trigger),,trigger)</f>
        <v>-6.0426455356221709E-4</v>
      </c>
      <c r="AJ7" s="49">
        <f t="shared" si="5"/>
        <v>5.3968513440860733E-5</v>
      </c>
      <c r="AK7" s="52">
        <f t="shared" si="6"/>
        <v>1.0980717822882373</v>
      </c>
    </row>
    <row r="8" spans="1:37" ht="11.25" customHeight="1" x14ac:dyDescent="0.2">
      <c r="A8" s="7" t="str">
        <f t="shared" si="7"/>
        <v>5M</v>
      </c>
      <c r="B8" s="7">
        <v>5</v>
      </c>
      <c r="C8" s="7" t="str">
        <f t="shared" si="8"/>
        <v>x8F</v>
      </c>
      <c r="D8" s="7" t="s">
        <v>16</v>
      </c>
      <c r="E8" s="7" t="s">
        <v>58</v>
      </c>
      <c r="F8" s="7" t="str">
        <f t="shared" si="3"/>
        <v>Euribor3M</v>
      </c>
      <c r="G8" s="7" t="str">
        <f t="shared" si="9"/>
        <v>EUR5x8F_Quote</v>
      </c>
      <c r="H8" s="7" t="str">
        <f>_xll.qlFraRateHelper(,G8,A8,F8,,,permanent,trigger,objectoverwrite)</f>
        <v>obj_0072e#0008</v>
      </c>
      <c r="I8" s="16" t="b">
        <v>1</v>
      </c>
      <c r="J8" s="19">
        <v>10</v>
      </c>
      <c r="K8" s="19">
        <v>1</v>
      </c>
      <c r="M8" s="26" t="str">
        <v>obj_00731</v>
      </c>
      <c r="N8" s="26" t="str">
        <f>_xll.qlRateHelperQuoteName(M8,trigger)</f>
        <v>EUR4x7F_Quote</v>
      </c>
      <c r="O8" s="31">
        <f>_xll.qlRateHelperRate(M8,trigger)</f>
        <v>-5.5000000000000003E-4</v>
      </c>
      <c r="P8" s="27">
        <f>_xll.qlRateHelperEarliestDate(M8,trigger)</f>
        <v>42402</v>
      </c>
      <c r="Q8" s="27">
        <f>_xll.qlRateHelperPillarDate(M8,trigger)</f>
        <v>42492</v>
      </c>
      <c r="R8" s="37">
        <f t="shared" si="0"/>
        <v>1</v>
      </c>
      <c r="S8" s="26" t="b">
        <f>IF(Q8&lt;_xll.qlCalendarAdvance(calendar,$V$7,$V$27),TRUE,FALSE)</f>
        <v>1</v>
      </c>
      <c r="U8" s="36" t="s">
        <v>3</v>
      </c>
      <c r="V8" s="39" t="b">
        <v>1</v>
      </c>
      <c r="W8" s="36" t="s">
        <v>124</v>
      </c>
      <c r="AC8" s="44" t="s">
        <v>74</v>
      </c>
      <c r="AD8" s="45">
        <f>_xll.qlCalendarAdvance(calendar,AD7,AC8,,,trigger)</f>
        <v>42433</v>
      </c>
      <c r="AE8" s="45">
        <f>_xll.qlInterestRateIndexMaturity($V$5,AD8,trigger)</f>
        <v>42527</v>
      </c>
      <c r="AF8" s="49">
        <f>_xll.qlTenorBasisValue($V$13,AD8,trigger)</f>
        <v>1.2177070585743805E-3</v>
      </c>
      <c r="AG8" s="49">
        <f>_xll.qlTenorBasisForwardRate($V$13,AD8,_xll.ohTrigger($AA$9:$AA$12))</f>
        <v>-5.8311200099661435E-4</v>
      </c>
      <c r="AH8" s="49">
        <f>_xll.qlTenorBasisForwardRate2($V$13,AD8,AE8,_xll.ohTrigger($AA$9:$AA$12))</f>
        <v>-5.8311200099661435E-4</v>
      </c>
      <c r="AI8" s="49">
        <f>_xll.qlIndexFixing($V$5,_xll.qlInterestRateIndexFixingDate($V$5,AD8,trigger),,trigger)</f>
        <v>-5.8389349263780125E-4</v>
      </c>
      <c r="AJ8" s="49">
        <f t="shared" si="5"/>
        <v>7.8149164118690006E-7</v>
      </c>
      <c r="AK8" s="52">
        <f t="shared" si="6"/>
        <v>1.0013402084674148</v>
      </c>
    </row>
    <row r="9" spans="1:37" ht="11.25" customHeight="1" x14ac:dyDescent="0.2">
      <c r="A9" s="7" t="str">
        <f t="shared" si="7"/>
        <v>6M</v>
      </c>
      <c r="B9" s="7">
        <v>6</v>
      </c>
      <c r="C9" s="7" t="str">
        <f t="shared" si="8"/>
        <v>x9F</v>
      </c>
      <c r="D9" s="7" t="s">
        <v>16</v>
      </c>
      <c r="E9" s="7" t="s">
        <v>58</v>
      </c>
      <c r="F9" s="7" t="str">
        <f t="shared" si="3"/>
        <v>Euribor3M</v>
      </c>
      <c r="G9" s="7" t="str">
        <f t="shared" si="9"/>
        <v>EUR6x9F_Quote</v>
      </c>
      <c r="H9" s="7" t="str">
        <f>_xll.qlFraRateHelper(,G9,A9,F9,,,permanent,trigger,objectoverwrite)</f>
        <v>obj_00713#0008</v>
      </c>
      <c r="I9" s="16" t="b">
        <v>1</v>
      </c>
      <c r="J9" s="19">
        <v>10</v>
      </c>
      <c r="K9" s="19">
        <v>1</v>
      </c>
      <c r="M9" s="26" t="str">
        <v>obj_0072e</v>
      </c>
      <c r="N9" s="26" t="str">
        <f>_xll.qlRateHelperQuoteName(M9,trigger)</f>
        <v>EUR5x8F_Quote</v>
      </c>
      <c r="O9" s="31">
        <f>_xll.qlRateHelperRate(M9,trigger)</f>
        <v>-5.6999999999999998E-4</v>
      </c>
      <c r="P9" s="27">
        <f>_xll.qlRateHelperEarliestDate(M9,trigger)</f>
        <v>42431</v>
      </c>
      <c r="Q9" s="27">
        <f>_xll.qlRateHelperPillarDate(M9,trigger)</f>
        <v>42523</v>
      </c>
      <c r="R9" s="37">
        <f t="shared" si="0"/>
        <v>1</v>
      </c>
      <c r="S9" s="26" t="b">
        <f>IF(Q9&lt;_xll.qlCalendarAdvance(calendar,$V$7,$V$27),TRUE,FALSE)</f>
        <v>1</v>
      </c>
      <c r="U9" s="36" t="s">
        <v>79</v>
      </c>
      <c r="V9" s="35">
        <v>9.5306968852280861E-4</v>
      </c>
      <c r="W9" s="35" t="b">
        <v>0</v>
      </c>
      <c r="Z9" s="36" t="s">
        <v>4</v>
      </c>
      <c r="AA9" s="35">
        <f t="array" ref="AA9:AA12">_xll.qlTenorBasisCoefficients(V13,V14)</f>
        <v>9.5306968852280861E-4</v>
      </c>
      <c r="AC9" s="44" t="s">
        <v>74</v>
      </c>
      <c r="AD9" s="45">
        <f>_xll.qlCalendarAdvance(calendar,AD8,AC9,,,trigger)</f>
        <v>42464</v>
      </c>
      <c r="AE9" s="45">
        <f>_xll.qlInterestRateIndexMaturity($V$5,AD9,trigger)</f>
        <v>42555</v>
      </c>
      <c r="AF9" s="49">
        <f>_xll.qlTenorBasisValue($V$13,AD9,trigger)</f>
        <v>1.241764068544913E-3</v>
      </c>
      <c r="AG9" s="49">
        <f>_xll.qlTenorBasisForwardRate($V$13,AD9,_xll.ohTrigger($AA$9:$AA$12))</f>
        <v>-6.2148498475874097E-4</v>
      </c>
      <c r="AH9" s="49">
        <f>_xll.qlTenorBasisForwardRate2($V$13,AD9,AE9,_xll.ohTrigger($AA$9:$AA$12))</f>
        <v>-6.2148498475874097E-4</v>
      </c>
      <c r="AI9" s="49">
        <f>_xll.qlIndexFixing($V$5,_xll.qlInterestRateIndexFixingDate($V$5,AD9,trigger),,trigger)</f>
        <v>-5.7345276305454567E-4</v>
      </c>
      <c r="AJ9" s="49">
        <f t="shared" si="5"/>
        <v>-4.8032221704195303E-5</v>
      </c>
      <c r="AK9" s="52">
        <f t="shared" si="6"/>
        <v>0.92271378571947105</v>
      </c>
    </row>
    <row r="10" spans="1:37" ht="11.25" customHeight="1" x14ac:dyDescent="0.2">
      <c r="A10" s="7" t="str">
        <f t="shared" si="7"/>
        <v>7M</v>
      </c>
      <c r="B10" s="7">
        <v>7</v>
      </c>
      <c r="C10" s="7" t="str">
        <f t="shared" si="8"/>
        <v>x10F</v>
      </c>
      <c r="D10" s="7" t="s">
        <v>16</v>
      </c>
      <c r="E10" s="7" t="s">
        <v>58</v>
      </c>
      <c r="F10" s="7" t="str">
        <f t="shared" si="3"/>
        <v>Euribor3M</v>
      </c>
      <c r="G10" s="7" t="str">
        <f t="shared" si="9"/>
        <v>EUR7x10F_Quote</v>
      </c>
      <c r="H10" s="7" t="str">
        <f>_xll.qlFraRateHelper(,G10,A10,F10,,,permanent,trigger,objectoverwrite)</f>
        <v>obj_0072d#0008</v>
      </c>
      <c r="I10" s="16" t="b">
        <v>1</v>
      </c>
      <c r="J10" s="19">
        <v>10</v>
      </c>
      <c r="K10" s="19">
        <v>1</v>
      </c>
      <c r="M10" s="26" t="str">
        <v>obj_00740</v>
      </c>
      <c r="N10" s="26" t="str">
        <f>_xll.qlRateHelperQuoteName(M10,trigger)</f>
        <v>EURFUT3MH6_Quote</v>
      </c>
      <c r="O10" s="31">
        <f>_xll.qlRateHelperRate(M10,trigger)</f>
        <v>-5.7499999999999218E-4</v>
      </c>
      <c r="P10" s="27">
        <f>_xll.qlRateHelperEarliestDate(M10,trigger)</f>
        <v>42445</v>
      </c>
      <c r="Q10" s="27">
        <f>_xll.qlRateHelperPillarDate(M10,trigger)</f>
        <v>42537</v>
      </c>
      <c r="R10" s="37">
        <f t="shared" si="0"/>
        <v>1</v>
      </c>
      <c r="S10" s="26" t="b">
        <f>IF(Q10&lt;_xll.qlCalendarAdvance(calendar,$V$7,$V$27),TRUE,FALSE)</f>
        <v>1</v>
      </c>
      <c r="U10" s="36" t="s">
        <v>80</v>
      </c>
      <c r="V10" s="35">
        <v>4.8978793601028511E-4</v>
      </c>
      <c r="W10" s="35" t="b">
        <v>0</v>
      </c>
      <c r="Z10" s="36" t="s">
        <v>7</v>
      </c>
      <c r="AA10" s="35">
        <v>4.8978793601028511E-4</v>
      </c>
      <c r="AC10" s="44" t="s">
        <v>74</v>
      </c>
      <c r="AD10" s="45">
        <f>_xll.qlCalendarAdvance(calendar,AD9,AC10,,,trigger)</f>
        <v>42494</v>
      </c>
      <c r="AE10" s="45">
        <f>_xll.qlInterestRateIndexMaturity($V$5,AD10,trigger)</f>
        <v>42586</v>
      </c>
      <c r="AF10" s="49">
        <f>_xll.qlTenorBasisValue($V$13,AD10,trigger)</f>
        <v>1.2642577511109009E-3</v>
      </c>
      <c r="AG10" s="49">
        <f>_xll.qlTenorBasisForwardRate($V$13,AD10,_xll.ohTrigger($AA$9:$AA$12))</f>
        <v>-6.4851660386572557E-4</v>
      </c>
      <c r="AH10" s="49">
        <f>_xll.qlTenorBasisForwardRate2($V$13,AD10,AE10,_xll.ohTrigger($AA$9:$AA$12))</f>
        <v>-6.4851660386572557E-4</v>
      </c>
      <c r="AI10" s="49">
        <f>_xll.qlIndexFixing($V$5,_xll.qlInterestRateIndexFixingDate($V$5,AD10,trigger),,trigger)</f>
        <v>-6.0628071576401582E-4</v>
      </c>
      <c r="AJ10" s="49">
        <f t="shared" si="5"/>
        <v>-4.2235888101709745E-5</v>
      </c>
      <c r="AK10" s="52">
        <f t="shared" si="6"/>
        <v>0.93487308135220137</v>
      </c>
    </row>
    <row r="11" spans="1:37" ht="11.25" customHeight="1" x14ac:dyDescent="0.2">
      <c r="A11" s="7" t="str">
        <f t="shared" si="7"/>
        <v>8M</v>
      </c>
      <c r="B11" s="7">
        <v>8</v>
      </c>
      <c r="C11" s="7" t="str">
        <f t="shared" si="8"/>
        <v>x11F</v>
      </c>
      <c r="D11" s="7" t="s">
        <v>16</v>
      </c>
      <c r="E11" s="7" t="s">
        <v>58</v>
      </c>
      <c r="F11" s="7" t="str">
        <f t="shared" si="3"/>
        <v>Euribor3M</v>
      </c>
      <c r="G11" s="7" t="str">
        <f t="shared" si="9"/>
        <v>EUR8x11F_Quote</v>
      </c>
      <c r="H11" s="7" t="str">
        <f>_xll.qlFraRateHelper(,G11,A11,F11,,,permanent,trigger,objectoverwrite)</f>
        <v>obj_0071c#0008</v>
      </c>
      <c r="I11" s="16" t="b">
        <v>1</v>
      </c>
      <c r="J11" s="19">
        <v>10</v>
      </c>
      <c r="K11" s="19">
        <v>1</v>
      </c>
      <c r="M11" s="26" t="str">
        <v>obj_00713</v>
      </c>
      <c r="N11" s="26" t="str">
        <f>_xll.qlRateHelperQuoteName(M11,trigger)</f>
        <v>EUR6x9F_Quote</v>
      </c>
      <c r="O11" s="31">
        <f>_xll.qlRateHelperRate(M11,trigger)</f>
        <v>-5.9999999999999995E-4</v>
      </c>
      <c r="P11" s="27">
        <f>_xll.qlRateHelperEarliestDate(M11,trigger)</f>
        <v>42464</v>
      </c>
      <c r="Q11" s="27">
        <f>_xll.qlRateHelperPillarDate(M11,trigger)</f>
        <v>42555</v>
      </c>
      <c r="R11" s="37">
        <f t="shared" si="0"/>
        <v>1</v>
      </c>
      <c r="S11" s="26" t="b">
        <f>IF(Q11&lt;_xll.qlCalendarAdvance(calendar,$V$7,$V$27),TRUE,FALSE)</f>
        <v>0</v>
      </c>
      <c r="U11" s="36" t="s">
        <v>81</v>
      </c>
      <c r="V11" s="35">
        <v>0.15683447643055506</v>
      </c>
      <c r="W11" s="35" t="b">
        <v>0</v>
      </c>
      <c r="Z11" s="36" t="s">
        <v>5</v>
      </c>
      <c r="AA11" s="35">
        <v>0.15683447643055506</v>
      </c>
      <c r="AC11" s="44" t="s">
        <v>74</v>
      </c>
      <c r="AD11" s="45">
        <f>_xll.qlCalendarAdvance(calendar,AD10,AC11,,,trigger)</f>
        <v>42527</v>
      </c>
      <c r="AE11" s="45">
        <f>_xll.qlInterestRateIndexMaturity($V$5,AD11,trigger)</f>
        <v>42619</v>
      </c>
      <c r="AF11" s="49">
        <f>_xll.qlTenorBasisValue($V$13,AD11,trigger)</f>
        <v>1.2881256970389712E-3</v>
      </c>
      <c r="AG11" s="49">
        <f>_xll.qlTenorBasisForwardRate($V$13,AD11,_xll.ohTrigger($AA$9:$AA$12))</f>
        <v>-6.6626666470426742E-4</v>
      </c>
      <c r="AH11" s="49">
        <f>_xll.qlTenorBasisForwardRate2($V$13,AD11,AE11,_xll.ohTrigger($AA$9:$AA$12))</f>
        <v>-6.6626666470426742E-4</v>
      </c>
      <c r="AI11" s="49">
        <f>_xll.qlIndexFixing($V$5,_xll.qlInterestRateIndexFixingDate($V$5,AD11,trigger),,trigger)</f>
        <v>-6.6245426268106368E-4</v>
      </c>
      <c r="AJ11" s="49">
        <f t="shared" si="5"/>
        <v>-3.8124020232037457E-6</v>
      </c>
      <c r="AK11" s="52">
        <f t="shared" si="6"/>
        <v>0.99427796372658694</v>
      </c>
    </row>
    <row r="12" spans="1:37" ht="11.25" customHeight="1" x14ac:dyDescent="0.2">
      <c r="A12" s="7" t="str">
        <f t="shared" si="7"/>
        <v>9M</v>
      </c>
      <c r="B12" s="7">
        <v>9</v>
      </c>
      <c r="C12" s="7" t="str">
        <f t="shared" si="8"/>
        <v>x12F</v>
      </c>
      <c r="D12" s="7" t="s">
        <v>16</v>
      </c>
      <c r="E12" s="7" t="s">
        <v>58</v>
      </c>
      <c r="F12" s="7" t="str">
        <f t="shared" si="3"/>
        <v>Euribor3M</v>
      </c>
      <c r="G12" s="7" t="str">
        <f t="shared" si="9"/>
        <v>EUR9x12F_Quote</v>
      </c>
      <c r="H12" s="7" t="str">
        <f>_xll.qlFraRateHelper(,G12,A12,F12,,,permanent,trigger,objectoverwrite)</f>
        <v>obj_0070a#0008</v>
      </c>
      <c r="I12" s="16" t="b">
        <v>1</v>
      </c>
      <c r="J12" s="19">
        <v>10</v>
      </c>
      <c r="K12" s="19">
        <v>1</v>
      </c>
      <c r="M12" s="26" t="str">
        <v>obj_0072d</v>
      </c>
      <c r="N12" s="26" t="str">
        <f>_xll.qlRateHelperQuoteName(M12,trigger)</f>
        <v>EUR7x10F_Quote</v>
      </c>
      <c r="O12" s="31">
        <f>_xll.qlRateHelperRate(M12,trigger)</f>
        <v>-6.2E-4</v>
      </c>
      <c r="P12" s="27">
        <f>_xll.qlRateHelperEarliestDate(M12,trigger)</f>
        <v>42492</v>
      </c>
      <c r="Q12" s="27">
        <f>_xll.qlRateHelperPillarDate(M12,trigger)</f>
        <v>42584</v>
      </c>
      <c r="R12" s="37">
        <f t="shared" si="0"/>
        <v>1</v>
      </c>
      <c r="S12" s="26" t="b">
        <f>IF(Q12&lt;_xll.qlCalendarAdvance(calendar,$V$7,$V$27),TRUE,FALSE)</f>
        <v>0</v>
      </c>
      <c r="U12" s="36" t="s">
        <v>82</v>
      </c>
      <c r="V12" s="35">
        <v>1.3224333875222892E-4</v>
      </c>
      <c r="W12" s="35" t="b">
        <v>0</v>
      </c>
      <c r="Z12" s="36" t="s">
        <v>6</v>
      </c>
      <c r="AA12" s="35">
        <v>1.3224333875222892E-4</v>
      </c>
      <c r="AC12" s="44" t="s">
        <v>74</v>
      </c>
      <c r="AD12" s="45">
        <f>_xll.qlCalendarAdvance(calendar,AD11,AC12,,,trigger)</f>
        <v>42557</v>
      </c>
      <c r="AE12" s="45">
        <f>_xll.qlInterestRateIndexMaturity($V$5,AD12,trigger)</f>
        <v>42649</v>
      </c>
      <c r="AF12" s="49">
        <f>_xll.qlTenorBasisValue($V$13,AD12,trigger)</f>
        <v>1.3090453335011837E-3</v>
      </c>
      <c r="AG12" s="49">
        <f>_xll.qlTenorBasisForwardRate($V$13,AD12,_xll.ohTrigger($AA$9:$AA$12))</f>
        <v>-6.7271977721079616E-4</v>
      </c>
      <c r="AH12" s="49">
        <f>_xll.qlTenorBasisForwardRate2($V$13,AD12,AE12,_xll.ohTrigger($AA$9:$AA$12))</f>
        <v>-6.7271977721079616E-4</v>
      </c>
      <c r="AI12" s="49">
        <f>_xll.qlIndexFixing($V$5,_xll.qlInterestRateIndexFixingDate($V$5,AD12,trigger),,trigger)</f>
        <v>-6.9010608644571735E-4</v>
      </c>
      <c r="AJ12" s="49">
        <f t="shared" si="5"/>
        <v>1.7386309234921184E-5</v>
      </c>
      <c r="AK12" s="52">
        <f t="shared" si="6"/>
        <v>1.0258448016899513</v>
      </c>
    </row>
    <row r="13" spans="1:37" ht="11.25" customHeight="1" x14ac:dyDescent="0.2">
      <c r="A13" s="7" t="str">
        <f t="shared" si="7"/>
        <v>10M</v>
      </c>
      <c r="B13" s="7">
        <v>10</v>
      </c>
      <c r="C13" s="7" t="str">
        <f t="shared" si="8"/>
        <v>x13F</v>
      </c>
      <c r="D13" s="7" t="s">
        <v>16</v>
      </c>
      <c r="E13" s="7" t="s">
        <v>58</v>
      </c>
      <c r="F13" s="7" t="str">
        <f t="shared" si="3"/>
        <v>Euribor3M</v>
      </c>
      <c r="G13" s="7" t="str">
        <f t="shared" si="9"/>
        <v>EUR10x13F_Quote</v>
      </c>
      <c r="H13" s="7" t="str">
        <f>_xll.qlFraRateHelper(,G13,A13,F13,,,permanent,trigger,objectoverwrite)</f>
        <v>obj_0070d#0008</v>
      </c>
      <c r="I13" s="16" t="b">
        <v>1</v>
      </c>
      <c r="J13" s="19">
        <v>10</v>
      </c>
      <c r="K13" s="19">
        <v>1</v>
      </c>
      <c r="M13" s="26" t="str">
        <v>obj_0071c</v>
      </c>
      <c r="N13" s="26" t="str">
        <f>_xll.qlRateHelperQuoteName(M13,trigger)</f>
        <v>EUR8x11F_Quote</v>
      </c>
      <c r="O13" s="31">
        <f>_xll.qlRateHelperRate(M13,trigger)</f>
        <v>-6.4999999999999997E-4</v>
      </c>
      <c r="P13" s="27">
        <f>_xll.qlRateHelperEarliestDate(M13,trigger)</f>
        <v>42523</v>
      </c>
      <c r="Q13" s="27">
        <f>_xll.qlRateHelperPillarDate(M13,trigger)</f>
        <v>42615</v>
      </c>
      <c r="R13" s="37">
        <f t="shared" si="0"/>
        <v>1</v>
      </c>
      <c r="S13" s="26" t="b">
        <f>IF(Q13&lt;_xll.qlCalendarAdvance(calendar,$V$7,$V$27),TRUE,FALSE)</f>
        <v>0</v>
      </c>
      <c r="U13" s="36" t="s">
        <v>11</v>
      </c>
      <c r="V13" s="40" t="str">
        <f>_xll.qlAbcdTenorBasis(,V5,V6,V7,V8,V9:V12,,trigger)</f>
        <v>obj_00738#0015</v>
      </c>
      <c r="AC13" s="44" t="s">
        <v>74</v>
      </c>
      <c r="AD13" s="45">
        <f>_xll.qlCalendarAdvance(calendar,AD12,AC13,,,trigger)</f>
        <v>42590</v>
      </c>
      <c r="AE13" s="45">
        <f>_xll.qlInterestRateIndexMaturity($V$5,AD13,trigger)</f>
        <v>42682</v>
      </c>
      <c r="AF13" s="49">
        <f>_xll.qlTenorBasisValue($V$13,AD13,trigger)</f>
        <v>1.3312195920691945E-3</v>
      </c>
      <c r="AG13" s="49">
        <f>_xll.qlTenorBasisForwardRate($V$13,AD13,_xll.ohTrigger($AA$9:$AA$12))</f>
        <v>-6.6475897139580645E-4</v>
      </c>
      <c r="AH13" s="49">
        <f>_xll.qlTenorBasisForwardRate2($V$13,AD13,AE13,_xll.ohTrigger($AA$9:$AA$12))</f>
        <v>-6.6475897139580645E-4</v>
      </c>
      <c r="AI13" s="49">
        <f>_xll.qlIndexFixing($V$5,_xll.qlInterestRateIndexFixingDate($V$5,AD13,trigger),,trigger)</f>
        <v>-6.7759049420835148E-4</v>
      </c>
      <c r="AJ13" s="49">
        <f t="shared" si="5"/>
        <v>1.2831522812545033E-5</v>
      </c>
      <c r="AK13" s="52">
        <f t="shared" si="6"/>
        <v>1.0193025192057241</v>
      </c>
    </row>
    <row r="14" spans="1:37" ht="11.25" customHeight="1" x14ac:dyDescent="0.2">
      <c r="A14" s="7" t="str">
        <f t="shared" si="7"/>
        <v>11M</v>
      </c>
      <c r="B14" s="7">
        <v>11</v>
      </c>
      <c r="C14" s="7" t="str">
        <f t="shared" si="8"/>
        <v>x14F</v>
      </c>
      <c r="D14" s="7" t="s">
        <v>16</v>
      </c>
      <c r="E14" s="7" t="s">
        <v>58</v>
      </c>
      <c r="F14" s="7" t="str">
        <f t="shared" si="3"/>
        <v>Euribor3M</v>
      </c>
      <c r="G14" s="7" t="str">
        <f t="shared" si="9"/>
        <v>EUR11x14F_Quote</v>
      </c>
      <c r="H14" s="7" t="str">
        <f>_xll.qlFraRateHelper(,G14,A14,F14,,,permanent,trigger,objectoverwrite)</f>
        <v>obj_0071e#0008</v>
      </c>
      <c r="I14" s="16" t="b">
        <v>1</v>
      </c>
      <c r="J14" s="19">
        <v>10</v>
      </c>
      <c r="K14" s="19">
        <v>1</v>
      </c>
      <c r="M14" s="26" t="str">
        <v>obj_00746</v>
      </c>
      <c r="N14" s="26" t="str">
        <f>_xll.qlRateHelperQuoteName(M14,trigger)</f>
        <v>EURFUT3MM6_Quote</v>
      </c>
      <c r="O14" s="31">
        <f>_xll.qlRateHelperRate(M14,trigger)</f>
        <v>-6.7499999999998117E-4</v>
      </c>
      <c r="P14" s="27">
        <f>_xll.qlRateHelperEarliestDate(M14,trigger)</f>
        <v>42536</v>
      </c>
      <c r="Q14" s="27">
        <f>_xll.qlRateHelperPillarDate(M14,trigger)</f>
        <v>42628</v>
      </c>
      <c r="R14" s="37">
        <f t="shared" si="0"/>
        <v>1</v>
      </c>
      <c r="S14" s="26" t="b">
        <f>IF(Q14&lt;_xll.qlCalendarAdvance(calendar,$V$7,$V$27),TRUE,FALSE)</f>
        <v>0</v>
      </c>
      <c r="U14" s="36" t="s">
        <v>69</v>
      </c>
      <c r="V14" s="33" t="b">
        <f>_xll.qlTenorBasisCalibrate($V$13,_xll.ohPack(M3:M57),V17,V18,_xll.ohPack(R3:R57),W9:W12,trigger)</f>
        <v>1</v>
      </c>
      <c r="AC14" s="44" t="s">
        <v>74</v>
      </c>
      <c r="AD14" s="45">
        <f>_xll.qlCalendarAdvance(calendar,AD13,AC14,,,trigger)</f>
        <v>42621</v>
      </c>
      <c r="AE14" s="45">
        <f>_xll.qlInterestRateIndexMaturity($V$5,AD14,trigger)</f>
        <v>42712</v>
      </c>
      <c r="AF14" s="49">
        <f>_xll.qlTenorBasisValue($V$13,AD14,trigger)</f>
        <v>1.3512683018517039E-3</v>
      </c>
      <c r="AG14" s="49">
        <f>_xll.qlTenorBasisForwardRate($V$13,AD14,_xll.ohTrigger($AA$9:$AA$12))</f>
        <v>-6.4359354609073885E-4</v>
      </c>
      <c r="AH14" s="49">
        <f>_xll.qlTenorBasisForwardRate2($V$13,AD14,AE14,_xll.ohTrigger($AA$9:$AA$12))</f>
        <v>-6.4359354609073885E-4</v>
      </c>
      <c r="AI14" s="49">
        <f>_xll.qlIndexFixing($V$5,_xll.qlInterestRateIndexFixingDate($V$5,AD14,trigger),,trigger)</f>
        <v>-6.4169481849932122E-4</v>
      </c>
      <c r="AJ14" s="49">
        <f t="shared" si="5"/>
        <v>-1.8987275914176312E-6</v>
      </c>
      <c r="AK14" s="52">
        <f t="shared" si="6"/>
        <v>0.99704980324468651</v>
      </c>
    </row>
    <row r="15" spans="1:37" ht="11.25" customHeight="1" x14ac:dyDescent="0.2">
      <c r="A15" s="7" t="str">
        <f t="shared" si="7"/>
        <v>12M</v>
      </c>
      <c r="B15" s="7">
        <v>12</v>
      </c>
      <c r="C15" s="7" t="str">
        <f t="shared" si="8"/>
        <v>x15F</v>
      </c>
      <c r="D15" s="7" t="s">
        <v>16</v>
      </c>
      <c r="E15" s="7" t="s">
        <v>58</v>
      </c>
      <c r="F15" s="7" t="str">
        <f t="shared" si="3"/>
        <v>Euribor3M</v>
      </c>
      <c r="G15" s="7" t="str">
        <f t="shared" si="9"/>
        <v>EUR12x15F_Quote</v>
      </c>
      <c r="H15" s="7" t="str">
        <f>_xll.qlFraRateHelper(,G15,A15,F15,,,permanent,trigger,objectoverwrite)</f>
        <v>obj_00725#0008</v>
      </c>
      <c r="I15" s="16" t="b">
        <v>1</v>
      </c>
      <c r="J15" s="19">
        <v>10</v>
      </c>
      <c r="K15" s="19">
        <v>1</v>
      </c>
      <c r="M15" s="26" t="str">
        <v>obj_0070a</v>
      </c>
      <c r="N15" s="26" t="str">
        <f>_xll.qlRateHelperQuoteName(M15,trigger)</f>
        <v>EUR9x12F_Quote</v>
      </c>
      <c r="O15" s="31">
        <f>_xll.qlRateHelperRate(M15,trigger)</f>
        <v>-6.4999999999999997E-4</v>
      </c>
      <c r="P15" s="27">
        <f>_xll.qlRateHelperEarliestDate(M15,trigger)</f>
        <v>42555</v>
      </c>
      <c r="Q15" s="27">
        <f>_xll.qlRateHelperPillarDate(M15,trigger)</f>
        <v>42646</v>
      </c>
      <c r="R15" s="37">
        <f t="shared" si="0"/>
        <v>1</v>
      </c>
      <c r="S15" s="26" t="b">
        <f>IF(Q15&lt;_xll.qlCalendarAdvance(calendar,$V$7,$V$27),TRUE,FALSE)</f>
        <v>0</v>
      </c>
      <c r="U15" s="1" t="str">
        <f>_xll.ohRangeRetrieveError(V14)</f>
        <v/>
      </c>
      <c r="AC15" s="44" t="s">
        <v>74</v>
      </c>
      <c r="AD15" s="45">
        <f>_xll.qlCalendarAdvance(calendar,AD14,AC15,,,trigger)</f>
        <v>42653</v>
      </c>
      <c r="AE15" s="45">
        <f>_xll.qlInterestRateIndexMaturity($V$5,AD15,trigger)</f>
        <v>42745</v>
      </c>
      <c r="AF15" s="49">
        <f>_xll.qlTenorBasisValue($V$13,AD15,trigger)</f>
        <v>1.3711872280746137E-3</v>
      </c>
      <c r="AG15" s="49">
        <f>_xll.qlTenorBasisForwardRate($V$13,AD15,_xll.ohTrigger($AA$9:$AA$12))</f>
        <v>-5.8724694003326166E-4</v>
      </c>
      <c r="AH15" s="49">
        <f>_xll.qlTenorBasisForwardRate2($V$13,AD15,AE15,_xll.ohTrigger($AA$9:$AA$12))</f>
        <v>-5.8724694003326166E-4</v>
      </c>
      <c r="AI15" s="49">
        <f>_xll.qlIndexFixing($V$5,_xll.qlInterestRateIndexFixingDate($V$5,AD15,trigger),,trigger)</f>
        <v>-5.7616541157232018E-4</v>
      </c>
      <c r="AJ15" s="49">
        <f t="shared" si="5"/>
        <v>-1.1081528460941481E-5</v>
      </c>
      <c r="AK15" s="52">
        <f t="shared" si="6"/>
        <v>0.98112969569443165</v>
      </c>
    </row>
    <row r="16" spans="1:37" ht="11.25" customHeight="1" x14ac:dyDescent="0.2">
      <c r="A16" s="2" t="s">
        <v>86</v>
      </c>
      <c r="B16" s="2" t="s">
        <v>87</v>
      </c>
      <c r="C16" s="2" t="str">
        <f t="array" ref="C16:C27">_xll.qlIMMNextCodes(_xll.qlSettingsEvaluationDate(trigger)-1,D16:D27)</f>
        <v>Z5</v>
      </c>
      <c r="D16" s="2" t="b">
        <v>1</v>
      </c>
      <c r="E16" s="2" t="s">
        <v>58</v>
      </c>
      <c r="F16" s="2" t="str">
        <f t="shared" si="3"/>
        <v>Euribor3M</v>
      </c>
      <c r="G16" s="2" t="str">
        <f>"EURFUT3M"&amp;C16&amp;"_Quote"</f>
        <v>EURFUT3MZ5_Quote</v>
      </c>
      <c r="H16" s="2" t="str">
        <f>_xll.qlFuturesRateHelper(,G16,B16,C16,F16,0,,trigger)</f>
        <v>obj_00747#0008</v>
      </c>
      <c r="I16" s="15" t="b">
        <v>1</v>
      </c>
      <c r="J16" s="18">
        <v>20</v>
      </c>
      <c r="K16" s="18">
        <v>1</v>
      </c>
      <c r="M16" s="26" t="str">
        <v>obj_0070d</v>
      </c>
      <c r="N16" s="26" t="str">
        <f>_xll.qlRateHelperQuoteName(M16,trigger)</f>
        <v>EUR10x13F_Quote</v>
      </c>
      <c r="O16" s="31">
        <f>_xll.qlRateHelperRate(M16,trigger)</f>
        <v>-6.4999999999999997E-4</v>
      </c>
      <c r="P16" s="27">
        <f>_xll.qlRateHelperEarliestDate(M16,trigger)</f>
        <v>42584</v>
      </c>
      <c r="Q16" s="27">
        <f>_xll.qlRateHelperPillarDate(M16,trigger)</f>
        <v>42676</v>
      </c>
      <c r="R16" s="37">
        <f t="shared" si="0"/>
        <v>1</v>
      </c>
      <c r="S16" s="26" t="b">
        <f>IF(Q16&lt;_xll.qlCalendarAdvance(calendar,$V$7,$V$27),TRUE,FALSE)</f>
        <v>0</v>
      </c>
      <c r="AC16" s="44" t="s">
        <v>74</v>
      </c>
      <c r="AD16" s="45">
        <f>_xll.qlCalendarAdvance(calendar,AD15,AC16,,,trigger)</f>
        <v>42684</v>
      </c>
      <c r="AE16" s="45">
        <f>_xll.qlInterestRateIndexMaturity($V$5,AD16,trigger)</f>
        <v>42776</v>
      </c>
      <c r="AF16" s="49">
        <f>_xll.qlTenorBasisValue($V$13,AD16,trigger)</f>
        <v>1.3897479539019637E-3</v>
      </c>
      <c r="AG16" s="49">
        <f>_xll.qlTenorBasisForwardRate($V$13,AD16,_xll.ohTrigger($AA$9:$AA$12))</f>
        <v>-5.3755740171712108E-4</v>
      </c>
      <c r="AH16" s="49">
        <f>_xll.qlTenorBasisForwardRate2($V$13,AD16,AE16,_xll.ohTrigger($AA$9:$AA$12))</f>
        <v>-5.3755740171712108E-4</v>
      </c>
      <c r="AI16" s="49">
        <f>_xll.qlIndexFixing($V$5,_xll.qlInterestRateIndexFixingDate($V$5,AD16,trigger),,trigger)</f>
        <v>-5.4058232649734572E-4</v>
      </c>
      <c r="AJ16" s="49">
        <f t="shared" si="5"/>
        <v>3.0249247802246375E-6</v>
      </c>
      <c r="AK16" s="52">
        <f t="shared" si="6"/>
        <v>1.005627166086007</v>
      </c>
    </row>
    <row r="17" spans="1:37" ht="11.25" customHeight="1" x14ac:dyDescent="0.2">
      <c r="A17" s="7" t="s">
        <v>86</v>
      </c>
      <c r="B17" s="7" t="s">
        <v>87</v>
      </c>
      <c r="C17" s="7" t="str">
        <v>H6</v>
      </c>
      <c r="D17" s="7" t="b">
        <v>1</v>
      </c>
      <c r="E17" s="7" t="s">
        <v>58</v>
      </c>
      <c r="F17" s="7" t="str">
        <f t="shared" si="3"/>
        <v>Euribor3M</v>
      </c>
      <c r="G17" s="7" t="str">
        <f t="shared" ref="G17:G27" si="10">"EURFUT3M"&amp;C17&amp;"_Quote"</f>
        <v>EURFUT3MH6_Quote</v>
      </c>
      <c r="H17" s="7" t="str">
        <f>_xll.qlFuturesRateHelper(,G17,B17,C17,F17,0,,trigger)</f>
        <v>obj_00740#0008</v>
      </c>
      <c r="I17" s="16" t="b">
        <v>1</v>
      </c>
      <c r="J17" s="19">
        <v>20</v>
      </c>
      <c r="K17" s="19">
        <v>1</v>
      </c>
      <c r="M17" s="26" t="str">
        <v>obj_0071e</v>
      </c>
      <c r="N17" s="26" t="str">
        <f>_xll.qlRateHelperQuoteName(M17,trigger)</f>
        <v>EUR11x14F_Quote</v>
      </c>
      <c r="O17" s="31">
        <f>_xll.qlRateHelperRate(M17,trigger)</f>
        <v>-6.4000000000000005E-4</v>
      </c>
      <c r="P17" s="27">
        <f>_xll.qlRateHelperEarliestDate(M17,trigger)</f>
        <v>42615</v>
      </c>
      <c r="Q17" s="27">
        <f>_xll.qlRateHelperPillarDate(M17,trigger)</f>
        <v>42706</v>
      </c>
      <c r="R17" s="37">
        <f t="shared" si="0"/>
        <v>1</v>
      </c>
      <c r="S17" s="26" t="b">
        <f>IF(Q17&lt;_xll.qlCalendarAdvance(calendar,$V$7,$V$27),TRUE,FALSE)</f>
        <v>0</v>
      </c>
      <c r="U17" s="36" t="s">
        <v>68</v>
      </c>
      <c r="V17" s="33" t="str">
        <f>_xll.qlLevenbergMarquardt(,0.00000001,0.00000001,0.00000001,,trigger)</f>
        <v>obj_0073a#0008</v>
      </c>
      <c r="AC17" s="44" t="s">
        <v>74</v>
      </c>
      <c r="AD17" s="45">
        <f>_xll.qlCalendarAdvance(calendar,AD16,AC17,,,trigger)</f>
        <v>42716</v>
      </c>
      <c r="AE17" s="45">
        <f>_xll.qlInterestRateIndexMaturity($V$5,AD17,trigger)</f>
        <v>42807</v>
      </c>
      <c r="AF17" s="49">
        <f>_xll.qlTenorBasisValue($V$13,AD17,trigger)</f>
        <v>1.4081648535401326E-3</v>
      </c>
      <c r="AG17" s="49">
        <f>_xll.qlTenorBasisForwardRate($V$13,AD17,_xll.ohTrigger($AA$9:$AA$12))</f>
        <v>-4.6735533119732556E-4</v>
      </c>
      <c r="AH17" s="49">
        <f>_xll.qlTenorBasisForwardRate2($V$13,AD17,AE17,_xll.ohTrigger($AA$9:$AA$12))</f>
        <v>-4.6735533119732556E-4</v>
      </c>
      <c r="AI17" s="49">
        <f>_xll.qlIndexFixing($V$5,_xll.qlInterestRateIndexFixingDate($V$5,AD17,trigger),,trigger)</f>
        <v>-4.923712759674992E-4</v>
      </c>
      <c r="AJ17" s="49">
        <f t="shared" si="5"/>
        <v>2.5015944770173638E-5</v>
      </c>
      <c r="AK17" s="52">
        <f t="shared" si="6"/>
        <v>1.0535266062036457</v>
      </c>
    </row>
    <row r="18" spans="1:37" ht="11.25" customHeight="1" x14ac:dyDescent="0.2">
      <c r="A18" s="7" t="s">
        <v>86</v>
      </c>
      <c r="B18" s="7" t="s">
        <v>87</v>
      </c>
      <c r="C18" s="7" t="str">
        <v>M6</v>
      </c>
      <c r="D18" s="7" t="b">
        <v>1</v>
      </c>
      <c r="E18" s="7" t="s">
        <v>58</v>
      </c>
      <c r="F18" s="7" t="str">
        <f t="shared" si="3"/>
        <v>Euribor3M</v>
      </c>
      <c r="G18" s="7" t="str">
        <f t="shared" si="10"/>
        <v>EURFUT3MM6_Quote</v>
      </c>
      <c r="H18" s="7" t="str">
        <f>_xll.qlFuturesRateHelper(,G18,B18,C18,F18,0,,trigger)</f>
        <v>obj_00746#0008</v>
      </c>
      <c r="I18" s="16" t="b">
        <v>1</v>
      </c>
      <c r="J18" s="19">
        <v>20</v>
      </c>
      <c r="K18" s="19">
        <v>1</v>
      </c>
      <c r="M18" s="26" t="str">
        <v>obj_00743</v>
      </c>
      <c r="N18" s="26" t="str">
        <f>_xll.qlRateHelperQuoteName(M18,trigger)</f>
        <v>EURFUT3MU6_Quote</v>
      </c>
      <c r="O18" s="31">
        <f>_xll.qlRateHelperRate(M18,trigger)</f>
        <v>-6.250000000000977E-4</v>
      </c>
      <c r="P18" s="27">
        <f>_xll.qlRateHelperEarliestDate(M18,trigger)</f>
        <v>42634</v>
      </c>
      <c r="Q18" s="27">
        <f>_xll.qlRateHelperPillarDate(M18,trigger)</f>
        <v>42725</v>
      </c>
      <c r="R18" s="37">
        <f t="shared" si="0"/>
        <v>1</v>
      </c>
      <c r="S18" s="26" t="b">
        <f>IF(Q18&lt;_xll.qlCalendarAdvance(calendar,$V$7,$V$27),TRUE,FALSE)</f>
        <v>0</v>
      </c>
      <c r="U18" s="36" t="s">
        <v>66</v>
      </c>
      <c r="V18" s="33" t="str">
        <f>_xll.qlEndCriteria(,1000,100,0.00000001,0.00003,0.00003,,trigger)</f>
        <v>obj_0073b#0008</v>
      </c>
      <c r="AC18" s="44" t="s">
        <v>74</v>
      </c>
      <c r="AD18" s="45">
        <f>_xll.qlCalendarAdvance(calendar,AD17,AC18,,,trigger)</f>
        <v>42747</v>
      </c>
      <c r="AE18" s="45">
        <f>_xll.qlInterestRateIndexMaturity($V$5,AD18,trigger)</f>
        <v>42837</v>
      </c>
      <c r="AF18" s="49">
        <f>_xll.qlTenorBasisValue($V$13,AD18,trigger)</f>
        <v>1.4253027744722995E-3</v>
      </c>
      <c r="AG18" s="49">
        <f>_xll.qlTenorBasisForwardRate($V$13,AD18,_xll.ohTrigger($AA$9:$AA$12))</f>
        <v>-4.044262760198869E-4</v>
      </c>
      <c r="AH18" s="49">
        <f>_xll.qlTenorBasisForwardRate2($V$13,AD18,AE18,_xll.ohTrigger($AA$9:$AA$12))</f>
        <v>-4.044262760198869E-4</v>
      </c>
      <c r="AI18" s="49">
        <f>_xll.qlIndexFixing($V$5,_xll.qlInterestRateIndexFixingDate($V$5,AD18,trigger),,trigger)</f>
        <v>-4.4536071494460927E-4</v>
      </c>
      <c r="AJ18" s="49">
        <f t="shared" si="5"/>
        <v>4.0934438924722372E-5</v>
      </c>
      <c r="AK18" s="52">
        <f t="shared" si="6"/>
        <v>1.1012160716350425</v>
      </c>
    </row>
    <row r="19" spans="1:37" ht="11.25" customHeight="1" x14ac:dyDescent="0.2">
      <c r="A19" s="7" t="s">
        <v>86</v>
      </c>
      <c r="B19" s="7" t="s">
        <v>87</v>
      </c>
      <c r="C19" s="7" t="str">
        <v>U6</v>
      </c>
      <c r="D19" s="7" t="b">
        <v>1</v>
      </c>
      <c r="E19" s="7" t="s">
        <v>58</v>
      </c>
      <c r="F19" s="7" t="str">
        <f t="shared" si="3"/>
        <v>Euribor3M</v>
      </c>
      <c r="G19" s="7" t="str">
        <f t="shared" si="10"/>
        <v>EURFUT3MU6_Quote</v>
      </c>
      <c r="H19" s="7" t="str">
        <f>_xll.qlFuturesRateHelper(,G19,B19,C19,F19,0,,trigger)</f>
        <v>obj_00743#0008</v>
      </c>
      <c r="I19" s="16" t="b">
        <v>1</v>
      </c>
      <c r="J19" s="19">
        <v>20</v>
      </c>
      <c r="K19" s="19">
        <v>1</v>
      </c>
      <c r="M19" s="26" t="str">
        <v>obj_00725</v>
      </c>
      <c r="N19" s="26" t="str">
        <f>_xll.qlRateHelperQuoteName(M19,trigger)</f>
        <v>EUR12x15F_Quote</v>
      </c>
      <c r="O19" s="31">
        <f>_xll.qlRateHelperRate(M19,trigger)</f>
        <v>-5.8999999999999992E-4</v>
      </c>
      <c r="P19" s="27">
        <f>_xll.qlRateHelperEarliestDate(M19,trigger)</f>
        <v>42646</v>
      </c>
      <c r="Q19" s="27">
        <f>_xll.qlRateHelperPillarDate(M19,trigger)</f>
        <v>42737</v>
      </c>
      <c r="R19" s="37">
        <f t="shared" si="0"/>
        <v>1</v>
      </c>
      <c r="S19" s="26" t="b">
        <f>IF(Q19&lt;_xll.qlCalendarAdvance(calendar,$V$7,$V$27),TRUE,FALSE)</f>
        <v>0</v>
      </c>
      <c r="U19" s="36" t="s">
        <v>67</v>
      </c>
      <c r="V19" s="33" t="str">
        <f>_xll.qlNoConstraint(,,trigger)</f>
        <v>obj_00739#0008</v>
      </c>
      <c r="AC19" s="44" t="s">
        <v>74</v>
      </c>
      <c r="AD19" s="45">
        <f>_xll.qlCalendarAdvance(calendar,AD18,AC19,,,trigger)</f>
        <v>42779</v>
      </c>
      <c r="AE19" s="45">
        <f>_xll.qlInterestRateIndexMaturity($V$5,AD19,trigger)</f>
        <v>42870</v>
      </c>
      <c r="AF19" s="49">
        <f>_xll.qlTenorBasisValue($V$13,AD19,trigger)</f>
        <v>1.4422836692268945E-3</v>
      </c>
      <c r="AG19" s="49">
        <f>_xll.qlTenorBasisForwardRate($V$13,AD19,_xll.ohTrigger($AA$9:$AA$12))</f>
        <v>-3.1912521010856191E-4</v>
      </c>
      <c r="AH19" s="49">
        <f>_xll.qlTenorBasisForwardRate2($V$13,AD19,AE19,_xll.ohTrigger($AA$9:$AA$12))</f>
        <v>-3.1912521010856191E-4</v>
      </c>
      <c r="AI19" s="49">
        <f>_xll.qlIndexFixing($V$5,_xll.qlInterestRateIndexFixingDate($V$5,AD19,trigger),,trigger)</f>
        <v>-3.3801251868547359E-4</v>
      </c>
      <c r="AJ19" s="49">
        <f t="shared" si="5"/>
        <v>1.8887308576911674E-5</v>
      </c>
      <c r="AK19" s="52">
        <f t="shared" si="6"/>
        <v>1.0591846334248758</v>
      </c>
    </row>
    <row r="20" spans="1:37" ht="11.25" customHeight="1" x14ac:dyDescent="0.2">
      <c r="A20" s="7" t="s">
        <v>86</v>
      </c>
      <c r="B20" s="7" t="s">
        <v>87</v>
      </c>
      <c r="C20" s="7" t="str">
        <v>Z6</v>
      </c>
      <c r="D20" s="7" t="b">
        <v>1</v>
      </c>
      <c r="E20" s="7" t="s">
        <v>58</v>
      </c>
      <c r="F20" s="7" t="str">
        <f t="shared" si="3"/>
        <v>Euribor3M</v>
      </c>
      <c r="G20" s="7" t="str">
        <f t="shared" si="10"/>
        <v>EURFUT3MZ6_Quote</v>
      </c>
      <c r="H20" s="7" t="str">
        <f>_xll.qlFuturesRateHelper(,G20,B20,C20,F20,0,,trigger)</f>
        <v>obj_0073e#0008</v>
      </c>
      <c r="I20" s="16" t="b">
        <v>1</v>
      </c>
      <c r="J20" s="19">
        <v>20</v>
      </c>
      <c r="K20" s="19">
        <v>1</v>
      </c>
      <c r="M20" s="26" t="str">
        <v>obj_0073e</v>
      </c>
      <c r="N20" s="26" t="str">
        <f>_xll.qlRateHelperQuoteName(M20,trigger)</f>
        <v>EURFUT3MZ6_Quote</v>
      </c>
      <c r="O20" s="31">
        <f>_xll.qlRateHelperRate(M20,trigger)</f>
        <v>-4.750000000000032E-4</v>
      </c>
      <c r="P20" s="27">
        <f>_xll.qlRateHelperEarliestDate(M20,trigger)</f>
        <v>42725</v>
      </c>
      <c r="Q20" s="27">
        <f>_xll.qlRateHelperPillarDate(M20,trigger)</f>
        <v>42815</v>
      </c>
      <c r="R20" s="37">
        <f t="shared" si="0"/>
        <v>1</v>
      </c>
      <c r="S20" s="26" t="b">
        <f>IF(Q20&lt;_xll.qlCalendarAdvance(calendar,$V$7,$V$27),TRUE,FALSE)</f>
        <v>0</v>
      </c>
      <c r="AC20" s="44" t="s">
        <v>74</v>
      </c>
      <c r="AD20" s="45">
        <f>_xll.qlCalendarAdvance(calendar,AD19,AC20,,,trigger)</f>
        <v>42807</v>
      </c>
      <c r="AE20" s="45">
        <f>_xll.qlInterestRateIndexMaturity($V$5,AD20,trigger)</f>
        <v>42899</v>
      </c>
      <c r="AF20" s="49">
        <f>_xll.qlTenorBasisValue($V$13,AD20,trigger)</f>
        <v>1.4565631574120154E-3</v>
      </c>
      <c r="AG20" s="49">
        <f>_xll.qlTenorBasisForwardRate($V$13,AD20,_xll.ohTrigger($AA$9:$AA$12))</f>
        <v>-2.4868028761313734E-4</v>
      </c>
      <c r="AH20" s="49">
        <f>_xll.qlTenorBasisForwardRate2($V$13,AD20,AE20,_xll.ohTrigger($AA$9:$AA$12))</f>
        <v>-2.4868028761313734E-4</v>
      </c>
      <c r="AI20" s="49">
        <f>_xll.qlIndexFixing($V$5,_xll.qlInterestRateIndexFixingDate($V$5,AD20,trigger),,trigger)</f>
        <v>-2.3245289951944338E-4</v>
      </c>
      <c r="AJ20" s="49">
        <f t="shared" si="5"/>
        <v>-1.622738809369396E-5</v>
      </c>
      <c r="AK20" s="52">
        <f t="shared" si="6"/>
        <v>0.93474598147908572</v>
      </c>
    </row>
    <row r="21" spans="1:37" ht="11.25" customHeight="1" x14ac:dyDescent="0.2">
      <c r="A21" s="7" t="s">
        <v>86</v>
      </c>
      <c r="B21" s="7" t="s">
        <v>87</v>
      </c>
      <c r="C21" s="7" t="str">
        <v>H7</v>
      </c>
      <c r="D21" s="7" t="b">
        <v>1</v>
      </c>
      <c r="E21" s="7" t="s">
        <v>58</v>
      </c>
      <c r="F21" s="7" t="str">
        <f t="shared" si="3"/>
        <v>Euribor3M</v>
      </c>
      <c r="G21" s="7" t="str">
        <f t="shared" si="10"/>
        <v>EURFUT3MH7_Quote</v>
      </c>
      <c r="H21" s="7" t="str">
        <f>_xll.qlFuturesRateHelper(,G21,B21,C21,F21,0,,trigger)</f>
        <v>obj_00741#0008</v>
      </c>
      <c r="I21" s="16" t="b">
        <v>1</v>
      </c>
      <c r="J21" s="19">
        <v>20</v>
      </c>
      <c r="K21" s="19">
        <v>1</v>
      </c>
      <c r="M21" s="26" t="str">
        <v>obj_00741</v>
      </c>
      <c r="N21" s="26" t="str">
        <f>_xll.qlRateHelperQuoteName(M21,trigger)</f>
        <v>EURFUT3MH7_Quote</v>
      </c>
      <c r="O21" s="31">
        <f>_xll.qlRateHelperRate(M21,trigger)</f>
        <v>-2.2500000000014175E-4</v>
      </c>
      <c r="P21" s="27">
        <f>_xll.qlRateHelperEarliestDate(M21,trigger)</f>
        <v>42809</v>
      </c>
      <c r="Q21" s="27">
        <f>_xll.qlRateHelperPillarDate(M21,trigger)</f>
        <v>42901</v>
      </c>
      <c r="R21" s="37">
        <f t="shared" si="0"/>
        <v>1</v>
      </c>
      <c r="S21" s="26" t="b">
        <f>IF(Q21&lt;_xll.qlCalendarAdvance(calendar,$V$7,$V$27),TRUE,FALSE)</f>
        <v>0</v>
      </c>
      <c r="AC21" s="44" t="s">
        <v>74</v>
      </c>
      <c r="AD21" s="45">
        <f>_xll.qlCalendarAdvance(calendar,AD20,AC21,,,trigger)</f>
        <v>42838</v>
      </c>
      <c r="AE21" s="45">
        <f>_xll.qlInterestRateIndexMaturity($V$5,AD21,trigger)</f>
        <v>42929</v>
      </c>
      <c r="AF21" s="49">
        <f>_xll.qlTenorBasisValue($V$13,AD21,trigger)</f>
        <v>1.4717560980511556E-3</v>
      </c>
      <c r="AG21" s="49">
        <f>_xll.qlTenorBasisForwardRate($V$13,AD21,_xll.ohTrigger($AA$9:$AA$12))</f>
        <v>-1.6698967636982114E-4</v>
      </c>
      <c r="AH21" s="49">
        <f>_xll.qlTenorBasisForwardRate2($V$13,AD21,AE21,_xll.ohTrigger($AA$9:$AA$12))</f>
        <v>-1.6698967636982114E-4</v>
      </c>
      <c r="AI21" s="49">
        <f>_xll.qlIndexFixing($V$5,_xll.qlInterestRateIndexFixingDate($V$5,AD21,trigger),,trigger)</f>
        <v>-1.214791399227157E-4</v>
      </c>
      <c r="AJ21" s="49">
        <f t="shared" si="5"/>
        <v>-4.5510536447105436E-5</v>
      </c>
      <c r="AK21" s="52">
        <f t="shared" si="6"/>
        <v>0.72746497007206468</v>
      </c>
    </row>
    <row r="22" spans="1:37" ht="11.25" customHeight="1" x14ac:dyDescent="0.2">
      <c r="A22" s="7" t="s">
        <v>86</v>
      </c>
      <c r="B22" s="7" t="s">
        <v>87</v>
      </c>
      <c r="C22" s="7" t="str">
        <v>M7</v>
      </c>
      <c r="D22" s="7" t="b">
        <v>1</v>
      </c>
      <c r="E22" s="7" t="s">
        <v>58</v>
      </c>
      <c r="F22" s="7" t="str">
        <f t="shared" si="3"/>
        <v>Euribor3M</v>
      </c>
      <c r="G22" s="7" t="str">
        <f t="shared" si="10"/>
        <v>EURFUT3MM7_Quote</v>
      </c>
      <c r="H22" s="7" t="str">
        <f>_xll.qlFuturesRateHelper(,G22,B22,C22,F22,0,,trigger)</f>
        <v>obj_0073f#0008</v>
      </c>
      <c r="I22" s="16" t="b">
        <v>1</v>
      </c>
      <c r="J22" s="19">
        <v>20</v>
      </c>
      <c r="K22" s="19">
        <v>1</v>
      </c>
      <c r="M22" s="26" t="str">
        <v>obj_00717</v>
      </c>
      <c r="N22" s="26" t="str">
        <f>_xll.qlRateHelperQuoteName(M22,trigger)</f>
        <v>EURAB3E3Y_Quote</v>
      </c>
      <c r="O22" s="31">
        <f>_xll.qlRateHelperRate(M22,trigger)</f>
        <v>2.5000000000000001E-4</v>
      </c>
      <c r="P22" s="27">
        <f>_xll.qlRateHelperEarliestDate(M22,trigger)</f>
        <v>42279</v>
      </c>
      <c r="Q22" s="27">
        <f>_xll.qlRateHelperPillarDate(M22,trigger)</f>
        <v>43375</v>
      </c>
      <c r="R22" s="37">
        <f t="shared" si="0"/>
        <v>1</v>
      </c>
      <c r="S22" s="26" t="b">
        <f>IF(Q22&lt;_xll.qlCalendarAdvance(calendar,$V$7,$V$27),TRUE,FALSE)</f>
        <v>0</v>
      </c>
      <c r="U22" s="36" t="s">
        <v>98</v>
      </c>
      <c r="V22" s="33">
        <v>6</v>
      </c>
      <c r="AC22" s="44" t="s">
        <v>74</v>
      </c>
      <c r="AD22" s="45">
        <f>_xll.qlCalendarAdvance(calendar,AD21,AC22,,,trigger)</f>
        <v>42870</v>
      </c>
      <c r="AE22" s="45">
        <f>_xll.qlInterestRateIndexMaturity($V$5,AD22,trigger)</f>
        <v>42962</v>
      </c>
      <c r="AF22" s="49">
        <f>_xll.qlTenorBasisValue($V$13,AD22,trigger)</f>
        <v>1.4867743628459063E-3</v>
      </c>
      <c r="AG22" s="49">
        <f>_xll.qlTenorBasisForwardRate($V$13,AD22,_xll.ohTrigger($AA$9:$AA$12))</f>
        <v>-6.3022455012488578E-5</v>
      </c>
      <c r="AH22" s="49">
        <f>_xll.qlTenorBasisForwardRate2($V$13,AD22,AE22,_xll.ohTrigger($AA$9:$AA$12))</f>
        <v>-6.3022455012488578E-5</v>
      </c>
      <c r="AI22" s="49">
        <f>_xll.qlIndexFixing($V$5,_xll.qlInterestRateIndexFixingDate($V$5,AD22,trigger),,trigger)</f>
        <v>-7.5114177729936369E-6</v>
      </c>
      <c r="AJ22" s="49">
        <f t="shared" si="5"/>
        <v>-5.5511037239494939E-5</v>
      </c>
      <c r="AK22" s="52">
        <f t="shared" si="6"/>
        <v>0.11918637208761811</v>
      </c>
    </row>
    <row r="23" spans="1:37" ht="11.25" customHeight="1" x14ac:dyDescent="0.2">
      <c r="A23" s="7" t="s">
        <v>86</v>
      </c>
      <c r="B23" s="7" t="s">
        <v>87</v>
      </c>
      <c r="C23" s="7" t="str">
        <v>U7</v>
      </c>
      <c r="D23" s="7" t="b">
        <v>1</v>
      </c>
      <c r="E23" s="7" t="s">
        <v>58</v>
      </c>
      <c r="F23" s="7" t="str">
        <f t="shared" si="3"/>
        <v>Euribor3M</v>
      </c>
      <c r="G23" s="7" t="str">
        <f t="shared" si="10"/>
        <v>EURFUT3MU7_Quote</v>
      </c>
      <c r="H23" s="7" t="str">
        <f>_xll.qlFuturesRateHelper(,G23,B23,C23,F23,0,,trigger)</f>
        <v>obj_00749#0008</v>
      </c>
      <c r="I23" s="16" t="b">
        <v>1</v>
      </c>
      <c r="J23" s="19">
        <v>20</v>
      </c>
      <c r="K23" s="19">
        <v>1</v>
      </c>
      <c r="M23" s="26" t="str">
        <v>obj_00729</v>
      </c>
      <c r="N23" s="26" t="str">
        <f>_xll.qlRateHelperQuoteName(M23,trigger)</f>
        <v>EURAB3E4Y_Quote</v>
      </c>
      <c r="O23" s="31">
        <f>_xll.qlRateHelperRate(M23,trigger)</f>
        <v>1.25E-3</v>
      </c>
      <c r="P23" s="27">
        <f>_xll.qlRateHelperEarliestDate(M23,trigger)</f>
        <v>42279</v>
      </c>
      <c r="Q23" s="27">
        <f>_xll.qlRateHelperPillarDate(M23,trigger)</f>
        <v>43740</v>
      </c>
      <c r="R23" s="37">
        <f t="shared" si="0"/>
        <v>1</v>
      </c>
      <c r="S23" s="26" t="b">
        <f>IF(Q23&lt;_xll.qlCalendarAdvance(calendar,$V$7,$V$27),TRUE,FALSE)</f>
        <v>0</v>
      </c>
      <c r="U23" s="36" t="s">
        <v>100</v>
      </c>
      <c r="V23" s="33">
        <v>0</v>
      </c>
      <c r="AC23" s="44" t="s">
        <v>74</v>
      </c>
      <c r="AD23" s="45">
        <f>_xll.qlCalendarAdvance(calendar,AD22,AC23,,,trigger)</f>
        <v>42901</v>
      </c>
      <c r="AE23" s="45">
        <f>_xll.qlInterestRateIndexMaturity($V$5,AD23,trigger)</f>
        <v>42993</v>
      </c>
      <c r="AF23" s="49">
        <f>_xll.qlTenorBasisValue($V$13,AD23,trigger)</f>
        <v>1.5006938038460396E-3</v>
      </c>
      <c r="AG23" s="49">
        <f>_xll.qlTenorBasisForwardRate($V$13,AD23,_xll.ohTrigger($AA$9:$AA$12))</f>
        <v>5.3119202015266858E-5</v>
      </c>
      <c r="AH23" s="49">
        <f>_xll.qlTenorBasisForwardRate2($V$13,AD23,AE23,_xll.ohTrigger($AA$9:$AA$12))</f>
        <v>5.3119202015266858E-5</v>
      </c>
      <c r="AI23" s="49">
        <f>_xll.qlIndexFixing($V$5,_xll.qlInterestRateIndexFixingDate($V$5,AD23,trigger),,trigger)</f>
        <v>1.028769606260382E-4</v>
      </c>
      <c r="AJ23" s="49">
        <f t="shared" si="5"/>
        <v>-4.975775861077134E-5</v>
      </c>
      <c r="AK23" s="52">
        <f t="shared" si="6"/>
        <v>1.9367188647990341</v>
      </c>
    </row>
    <row r="24" spans="1:37" ht="11.25" customHeight="1" x14ac:dyDescent="0.2">
      <c r="A24" s="7" t="s">
        <v>86</v>
      </c>
      <c r="B24" s="7" t="s">
        <v>87</v>
      </c>
      <c r="C24" s="7" t="str">
        <v>Z7</v>
      </c>
      <c r="D24" s="7" t="b">
        <v>1</v>
      </c>
      <c r="E24" s="7" t="s">
        <v>58</v>
      </c>
      <c r="F24" s="7" t="str">
        <f t="shared" si="3"/>
        <v>Euribor3M</v>
      </c>
      <c r="G24" s="7" t="str">
        <f t="shared" si="10"/>
        <v>EURFUT3MZ7_Quote</v>
      </c>
      <c r="H24" s="7" t="str">
        <f>_xll.qlFuturesRateHelper(,G24,B24,C24,F24,0,,trigger)</f>
        <v>obj_00744#0008</v>
      </c>
      <c r="I24" s="16" t="b">
        <v>1</v>
      </c>
      <c r="J24" s="19">
        <v>20</v>
      </c>
      <c r="K24" s="19">
        <v>1</v>
      </c>
      <c r="M24" s="26" t="str">
        <v>obj_00716</v>
      </c>
      <c r="N24" s="26" t="str">
        <f>_xll.qlRateHelperQuoteName(M24,trigger)</f>
        <v>EURAB3E5Y_Quote</v>
      </c>
      <c r="O24" s="31">
        <f>_xll.qlRateHelperRate(M24,trigger)</f>
        <v>2.4199999999999998E-3</v>
      </c>
      <c r="P24" s="27">
        <f>_xll.qlRateHelperEarliestDate(M24,trigger)</f>
        <v>42279</v>
      </c>
      <c r="Q24" s="27">
        <f>_xll.qlRateHelperPillarDate(M24,trigger)</f>
        <v>44106</v>
      </c>
      <c r="R24" s="37">
        <f t="shared" si="0"/>
        <v>1</v>
      </c>
      <c r="S24" s="26" t="b">
        <f>IF(Q24&lt;_xll.qlCalendarAdvance(calendar,$V$7,$V$27),TRUE,FALSE)</f>
        <v>0</v>
      </c>
      <c r="U24" s="36" t="s">
        <v>99</v>
      </c>
      <c r="V24" s="33" t="s">
        <v>101</v>
      </c>
      <c r="AC24" s="44" t="s">
        <v>74</v>
      </c>
      <c r="AD24" s="45">
        <f>_xll.qlCalendarAdvance(calendar,AD23,AC24,,,trigger)</f>
        <v>42933</v>
      </c>
      <c r="AE24" s="45">
        <f>_xll.qlInterestRateIndexMaturity($V$5,AD24,trigger)</f>
        <v>43025</v>
      </c>
      <c r="AF24" s="49">
        <f>_xll.qlTenorBasisValue($V$13,AD24,trigger)</f>
        <v>1.5144272840487496E-3</v>
      </c>
      <c r="AG24" s="49">
        <f>_xll.qlTenorBasisForwardRate($V$13,AD24,_xll.ohTrigger($AA$9:$AA$12))</f>
        <v>1.9056548138800437E-4</v>
      </c>
      <c r="AH24" s="49">
        <f>_xll.qlTenorBasisForwardRate2($V$13,AD24,AE24,_xll.ohTrigger($AA$9:$AA$12))</f>
        <v>1.9056548138800437E-4</v>
      </c>
      <c r="AI24" s="49">
        <f>_xll.qlIndexFixing($V$5,_xll.qlInterestRateIndexFixingDate($V$5,AD24,trigger),,trigger)</f>
        <v>2.2520870508555848E-4</v>
      </c>
      <c r="AJ24" s="49">
        <f t="shared" si="5"/>
        <v>-3.4643223697554106E-5</v>
      </c>
      <c r="AK24" s="52">
        <f t="shared" si="6"/>
        <v>1.1817917045900781</v>
      </c>
    </row>
    <row r="25" spans="1:37" ht="11.25" customHeight="1" x14ac:dyDescent="0.2">
      <c r="A25" s="7" t="s">
        <v>86</v>
      </c>
      <c r="B25" s="7" t="s">
        <v>87</v>
      </c>
      <c r="C25" s="7" t="str">
        <v>H8</v>
      </c>
      <c r="D25" s="7" t="b">
        <v>1</v>
      </c>
      <c r="E25" s="7" t="s">
        <v>58</v>
      </c>
      <c r="F25" s="7" t="str">
        <f t="shared" si="3"/>
        <v>Euribor3M</v>
      </c>
      <c r="G25" s="7" t="str">
        <f t="shared" si="10"/>
        <v>EURFUT3MH8_Quote</v>
      </c>
      <c r="H25" s="7" t="str">
        <f>_xll.qlFuturesRateHelper(,G25,B25,C25,F25,0,,trigger)</f>
        <v>obj_00742#0008</v>
      </c>
      <c r="I25" s="16" t="b">
        <v>1</v>
      </c>
      <c r="J25" s="19">
        <v>20</v>
      </c>
      <c r="K25" s="19">
        <v>1</v>
      </c>
      <c r="M25" s="26" t="str">
        <v>obj_0070f</v>
      </c>
      <c r="N25" s="26" t="str">
        <f>_xll.qlRateHelperQuoteName(M25,trigger)</f>
        <v>EURAB3E6Y_Quote</v>
      </c>
      <c r="O25" s="31">
        <f>_xll.qlRateHelperRate(M25,trigger)</f>
        <v>3.7399999999999998E-3</v>
      </c>
      <c r="P25" s="27">
        <f>_xll.qlRateHelperEarliestDate(M25,trigger)</f>
        <v>42279</v>
      </c>
      <c r="Q25" s="27">
        <f>_xll.qlRateHelperPillarDate(M25,trigger)</f>
        <v>44473</v>
      </c>
      <c r="R25" s="37">
        <f t="shared" si="0"/>
        <v>1</v>
      </c>
      <c r="S25" s="26" t="b">
        <f>IF(Q25&lt;_xll.qlCalendarAdvance(calendar,$V$7,$V$27),TRUE,FALSE)</f>
        <v>0</v>
      </c>
      <c r="AC25" s="44" t="s">
        <v>74</v>
      </c>
      <c r="AD25" s="45">
        <f>_xll.qlCalendarAdvance(calendar,AD24,AC25,,,trigger)</f>
        <v>42964</v>
      </c>
      <c r="AE25" s="45">
        <f>_xll.qlInterestRateIndexMaturity($V$5,AD25,trigger)</f>
        <v>43056</v>
      </c>
      <c r="AF25" s="49">
        <f>_xll.qlTenorBasisValue($V$13,AD25,trigger)</f>
        <v>1.5271304114576449E-3</v>
      </c>
      <c r="AG25" s="49">
        <f>_xll.qlTenorBasisForwardRate($V$13,AD25,_xll.ohTrigger($AA$9:$AA$12))</f>
        <v>3.3955307129062285E-4</v>
      </c>
      <c r="AH25" s="49">
        <f>_xll.qlTenorBasisForwardRate2($V$13,AD25,AE25,_xll.ohTrigger($AA$9:$AA$12))</f>
        <v>3.3955307129062285E-4</v>
      </c>
      <c r="AI25" s="49">
        <f>_xll.qlIndexFixing($V$5,_xll.qlInterestRateIndexFixingDate($V$5,AD25,trigger),,trigger)</f>
        <v>3.5786548680416535E-4</v>
      </c>
      <c r="AJ25" s="49">
        <f t="shared" si="5"/>
        <v>-1.8312415513542502E-5</v>
      </c>
      <c r="AK25" s="52">
        <f t="shared" si="6"/>
        <v>1.0539309376408761</v>
      </c>
    </row>
    <row r="26" spans="1:37" ht="11.25" customHeight="1" x14ac:dyDescent="0.2">
      <c r="A26" s="7" t="s">
        <v>86</v>
      </c>
      <c r="B26" s="7" t="s">
        <v>87</v>
      </c>
      <c r="C26" s="7" t="str">
        <v>M8</v>
      </c>
      <c r="D26" s="7" t="b">
        <v>1</v>
      </c>
      <c r="E26" s="7" t="s">
        <v>58</v>
      </c>
      <c r="F26" s="7" t="str">
        <f t="shared" si="3"/>
        <v>Euribor3M</v>
      </c>
      <c r="G26" s="7" t="str">
        <f t="shared" si="10"/>
        <v>EURFUT3MM8_Quote</v>
      </c>
      <c r="H26" s="7" t="str">
        <f>_xll.qlFuturesRateHelper(,G26,B26,C26,F26,0,,trigger)</f>
        <v>obj_0073d#0008</v>
      </c>
      <c r="I26" s="16" t="b">
        <v>1</v>
      </c>
      <c r="J26" s="19">
        <v>20</v>
      </c>
      <c r="K26" s="19">
        <v>1</v>
      </c>
      <c r="M26" s="26" t="str">
        <v>obj_0071a</v>
      </c>
      <c r="N26" s="26" t="str">
        <f>_xll.qlRateHelperQuoteName(M26,trigger)</f>
        <v>EURAB3E7Y_Quote</v>
      </c>
      <c r="O26" s="31">
        <f>_xll.qlRateHelperRate(M26,trigger)</f>
        <v>5.0899999999999999E-3</v>
      </c>
      <c r="P26" s="27">
        <f>_xll.qlRateHelperEarliestDate(M26,trigger)</f>
        <v>42279</v>
      </c>
      <c r="Q26" s="27">
        <f>_xll.qlRateHelperPillarDate(M26,trigger)</f>
        <v>44837</v>
      </c>
      <c r="R26" s="37">
        <f t="shared" si="0"/>
        <v>1</v>
      </c>
      <c r="S26" s="26" t="b">
        <f>IF(Q26&lt;_xll.qlCalendarAdvance(calendar,$V$7,$V$27),TRUE,FALSE)</f>
        <v>0</v>
      </c>
      <c r="AC26" s="44" t="s">
        <v>74</v>
      </c>
      <c r="AD26" s="45">
        <f>_xll.qlCalendarAdvance(calendar,AD25,AC26,,,trigger)</f>
        <v>42996</v>
      </c>
      <c r="AE26" s="45">
        <f>_xll.qlInterestRateIndexMaturity($V$5,AD26,trigger)</f>
        <v>43087</v>
      </c>
      <c r="AF26" s="49">
        <f>_xll.qlTenorBasisValue($V$13,AD26,trigger)</f>
        <v>1.5396370204789373E-3</v>
      </c>
      <c r="AG26" s="49">
        <f>_xll.qlTenorBasisForwardRate($V$13,AD26,_xll.ohTrigger($AA$9:$AA$12))</f>
        <v>5.0420341517393467E-4</v>
      </c>
      <c r="AH26" s="49">
        <f>_xll.qlTenorBasisForwardRate2($V$13,AD26,AE26,_xll.ohTrigger($AA$9:$AA$12))</f>
        <v>5.0420341517393467E-4</v>
      </c>
      <c r="AI26" s="49">
        <f>_xll.qlIndexFixing($V$5,_xll.qlInterestRateIndexFixingDate($V$5,AD26,trigger),,trigger)</f>
        <v>5.1413432384428783E-4</v>
      </c>
      <c r="AJ26" s="49">
        <f t="shared" si="5"/>
        <v>-9.9309086703531623E-6</v>
      </c>
      <c r="AK26" s="52">
        <f t="shared" si="6"/>
        <v>1.0196962344392835</v>
      </c>
    </row>
    <row r="27" spans="1:37" ht="11.25" customHeight="1" x14ac:dyDescent="0.2">
      <c r="A27" s="8" t="s">
        <v>86</v>
      </c>
      <c r="B27" s="8" t="s">
        <v>87</v>
      </c>
      <c r="C27" s="8" t="str">
        <v>U8</v>
      </c>
      <c r="D27" s="8" t="b">
        <v>1</v>
      </c>
      <c r="E27" s="8" t="s">
        <v>58</v>
      </c>
      <c r="F27" s="8" t="str">
        <f t="shared" si="3"/>
        <v>Euribor3M</v>
      </c>
      <c r="G27" s="8" t="str">
        <f t="shared" si="10"/>
        <v>EURFUT3MU8_Quote</v>
      </c>
      <c r="H27" s="8" t="str">
        <f>_xll.qlFuturesRateHelper(,G27,B27,C27,F27,0,,trigger)</f>
        <v>obj_00745#0008</v>
      </c>
      <c r="I27" s="17" t="b">
        <v>1</v>
      </c>
      <c r="J27" s="20">
        <v>20</v>
      </c>
      <c r="K27" s="20">
        <v>1</v>
      </c>
      <c r="M27" s="26" t="str">
        <v>obj_00730</v>
      </c>
      <c r="N27" s="26" t="str">
        <f>_xll.qlRateHelperQuoteName(M27,trigger)</f>
        <v>EURAB3E8Y_Quote</v>
      </c>
      <c r="O27" s="31">
        <f>_xll.qlRateHelperRate(M27,trigger)</f>
        <v>6.3899999999999998E-3</v>
      </c>
      <c r="P27" s="27">
        <f>_xll.qlRateHelperEarliestDate(M27,trigger)</f>
        <v>42279</v>
      </c>
      <c r="Q27" s="27">
        <f>_xll.qlRateHelperPillarDate(M27,trigger)</f>
        <v>45201</v>
      </c>
      <c r="R27" s="37">
        <f t="shared" si="0"/>
        <v>1</v>
      </c>
      <c r="S27" s="26" t="b">
        <f>IF(Q27&lt;_xll.qlCalendarAdvance(calendar,$V$7,$V$27),TRUE,FALSE)</f>
        <v>0</v>
      </c>
      <c r="U27" s="36" t="s">
        <v>127</v>
      </c>
      <c r="V27" s="69" t="s">
        <v>129</v>
      </c>
      <c r="W27" s="22" t="s">
        <v>125</v>
      </c>
      <c r="X27" s="22" t="s">
        <v>124</v>
      </c>
      <c r="AC27" s="44" t="s">
        <v>74</v>
      </c>
      <c r="AD27" s="45">
        <f>_xll.qlCalendarAdvance(calendar,AD26,AC27,,,trigger)</f>
        <v>43026</v>
      </c>
      <c r="AE27" s="45">
        <f>_xll.qlInterestRateIndexMaturity($V$5,AD27,trigger)</f>
        <v>43118</v>
      </c>
      <c r="AF27" s="49">
        <f>_xll.qlTenorBasisValue($V$13,AD27,trigger)</f>
        <v>1.5508152382134029E-3</v>
      </c>
      <c r="AG27" s="49">
        <f>_xll.qlTenorBasisForwardRate($V$13,AD27,_xll.ohTrigger($AA$9:$AA$12))</f>
        <v>6.7359993504697527E-4</v>
      </c>
      <c r="AH27" s="49">
        <f>_xll.qlTenorBasisForwardRate2($V$13,AD27,AE27,_xll.ohTrigger($AA$9:$AA$12))</f>
        <v>6.7359993504697527E-4</v>
      </c>
      <c r="AI27" s="49">
        <f>_xll.qlIndexFixing($V$5,_xll.qlInterestRateIndexFixingDate($V$5,AD27,trigger),,trigger)</f>
        <v>6.9278280764258375E-4</v>
      </c>
      <c r="AJ27" s="49">
        <f t="shared" si="5"/>
        <v>-1.9182872595608475E-5</v>
      </c>
      <c r="AK27" s="52">
        <f t="shared" si="6"/>
        <v>1.0284781390221938</v>
      </c>
    </row>
    <row r="28" spans="1:37" ht="11.25" customHeight="1" x14ac:dyDescent="0.2">
      <c r="A28" s="2" t="s">
        <v>14</v>
      </c>
      <c r="B28" s="2" t="s">
        <v>15</v>
      </c>
      <c r="C28" s="2" t="s">
        <v>17</v>
      </c>
      <c r="D28" s="2" t="s">
        <v>16</v>
      </c>
      <c r="E28" s="2" t="s">
        <v>18</v>
      </c>
      <c r="F28" s="4">
        <v>0</v>
      </c>
      <c r="G28" s="5" t="str">
        <f>"EURAB3E"&amp;B28&amp;"_Quote"</f>
        <v>EURAB3E1Y_Quote</v>
      </c>
      <c r="H28" s="6" t="str">
        <f>_xll.qlSwapRateHelper2(,G28,2,B28,"Target",C28,D28,E28,$H$1,F28,A28,$V$6,,,,trigger)</f>
        <v>obj_00715#0009</v>
      </c>
      <c r="I28" s="15" t="b">
        <v>0</v>
      </c>
      <c r="J28" s="19">
        <v>10</v>
      </c>
      <c r="K28" s="19">
        <v>1</v>
      </c>
      <c r="M28" s="26" t="str">
        <v>obj_0072a</v>
      </c>
      <c r="N28" s="26" t="str">
        <f>_xll.qlRateHelperQuoteName(M28,trigger)</f>
        <v>EURAB3E9Y_Quote</v>
      </c>
      <c r="O28" s="31">
        <f>_xll.qlRateHelperRate(M28,trigger)</f>
        <v>7.6100000000000004E-3</v>
      </c>
      <c r="P28" s="27">
        <f>_xll.qlRateHelperEarliestDate(M28,trigger)</f>
        <v>42279</v>
      </c>
      <c r="Q28" s="27">
        <f>_xll.qlRateHelperPillarDate(M28,trigger)</f>
        <v>45567</v>
      </c>
      <c r="R28" s="37">
        <f t="shared" si="0"/>
        <v>1</v>
      </c>
      <c r="S28" s="26" t="b">
        <f>IF(Q28&lt;_xll.qlCalendarAdvance(calendar,$V$7,$V$27),TRUE,FALSE)</f>
        <v>0</v>
      </c>
      <c r="U28" s="36" t="s">
        <v>119</v>
      </c>
      <c r="V28" s="35">
        <v>1.0495367787855744E-3</v>
      </c>
      <c r="W28" s="35" t="b">
        <v>1</v>
      </c>
      <c r="X28" s="35" t="b">
        <v>0</v>
      </c>
      <c r="Z28" s="36" t="s">
        <v>114</v>
      </c>
      <c r="AA28" s="35" t="e">
        <f t="array" ref="AA28:AA32">_xll.qlTenorInstCoefficients(V33,V34)</f>
        <v>#NUM!</v>
      </c>
      <c r="AC28" s="44" t="s">
        <v>74</v>
      </c>
      <c r="AD28" s="45">
        <f>_xll.qlCalendarAdvance(calendar,AD27,AC28,,,trigger)</f>
        <v>43059</v>
      </c>
      <c r="AE28" s="45">
        <f>_xll.qlInterestRateIndexMaturity($V$5,AD28,trigger)</f>
        <v>43151</v>
      </c>
      <c r="AF28" s="49">
        <f>_xll.qlTenorBasisValue($V$13,AD28,trigger)</f>
        <v>1.5625143484087175E-3</v>
      </c>
      <c r="AG28" s="49">
        <f>_xll.qlTenorBasisForwardRate($V$13,AD28,_xll.ohTrigger($AA$9:$AA$12))</f>
        <v>8.6559222673792996E-4</v>
      </c>
      <c r="AH28" s="49">
        <f>_xll.qlTenorBasisForwardRate2($V$13,AD28,AE28,_xll.ohTrigger($AA$9:$AA$12))</f>
        <v>8.6559222673792996E-4</v>
      </c>
      <c r="AI28" s="49">
        <f>_xll.qlIndexFixing($V$5,_xll.qlInterestRateIndexFixingDate($V$5,AD28,trigger),,trigger)</f>
        <v>9.1092326322853153E-4</v>
      </c>
      <c r="AJ28" s="49">
        <f t="shared" si="5"/>
        <v>-4.5331036490601573E-5</v>
      </c>
      <c r="AK28" s="52">
        <f t="shared" si="6"/>
        <v>1.0523699671627553</v>
      </c>
    </row>
    <row r="29" spans="1:37" ht="11.25" customHeight="1" x14ac:dyDescent="0.2">
      <c r="A29" s="7" t="s">
        <v>14</v>
      </c>
      <c r="B29" s="7" t="s">
        <v>19</v>
      </c>
      <c r="C29" s="7" t="s">
        <v>17</v>
      </c>
      <c r="D29" s="7" t="s">
        <v>16</v>
      </c>
      <c r="E29" s="7" t="s">
        <v>18</v>
      </c>
      <c r="F29" s="9">
        <v>0</v>
      </c>
      <c r="G29" s="10" t="str">
        <f t="shared" ref="G29:G64" si="11">"EURAB3E"&amp;B29&amp;"_Quote"</f>
        <v>EURAB3E15M_Quote</v>
      </c>
      <c r="H29" s="11" t="str">
        <f>_xll.qlSwapRateHelper2(,G29,2,B29,"Target",C29,D29,E29,$H$1,F29,A29,$V$6,,,,trigger)</f>
        <v>obj_00720#0009</v>
      </c>
      <c r="I29" s="16" t="b">
        <v>0</v>
      </c>
      <c r="J29" s="19">
        <v>10</v>
      </c>
      <c r="K29" s="19">
        <v>1</v>
      </c>
      <c r="M29" s="26" t="str">
        <v>obj_0070c</v>
      </c>
      <c r="N29" s="26" t="str">
        <f>_xll.qlRateHelperQuoteName(M29,trigger)</f>
        <v>EURAB3E10Y_Quote</v>
      </c>
      <c r="O29" s="31">
        <f>_xll.qlRateHelperRate(M29,trigger)</f>
        <v>8.6999999999999994E-3</v>
      </c>
      <c r="P29" s="27">
        <f>_xll.qlRateHelperEarliestDate(M29,trigger)</f>
        <v>42279</v>
      </c>
      <c r="Q29" s="27">
        <f>_xll.qlRateHelperPillarDate(M29,trigger)</f>
        <v>45932</v>
      </c>
      <c r="R29" s="37">
        <f t="shared" si="0"/>
        <v>1</v>
      </c>
      <c r="S29" s="26" t="b">
        <f>IF(Q29&lt;_xll.qlCalendarAdvance(calendar,$V$7,$V$27),TRUE,FALSE)</f>
        <v>0</v>
      </c>
      <c r="U29" s="36" t="s">
        <v>120</v>
      </c>
      <c r="V29" s="35">
        <v>2.9727151846748292E-4</v>
      </c>
      <c r="W29" s="35" t="b">
        <v>1</v>
      </c>
      <c r="X29" s="35" t="b">
        <v>0</v>
      </c>
      <c r="Z29" s="36" t="s">
        <v>115</v>
      </c>
      <c r="AA29" s="35" t="e">
        <v>#NUM!</v>
      </c>
      <c r="AC29" s="44" t="s">
        <v>74</v>
      </c>
      <c r="AD29" s="45">
        <f>_xll.qlCalendarAdvance(calendar,AD28,AC29,,,trigger)</f>
        <v>43089</v>
      </c>
      <c r="AE29" s="45">
        <f>_xll.qlInterestRateIndexMaturity($V$5,AD29,trigger)</f>
        <v>43179</v>
      </c>
      <c r="AF29" s="49">
        <f>_xll.qlTenorBasisValue($V$13,AD29,trigger)</f>
        <v>1.5726196138697156E-3</v>
      </c>
      <c r="AG29" s="49">
        <f>_xll.qlTenorBasisForwardRate($V$13,AD29,_xll.ohTrigger($AA$9:$AA$12))</f>
        <v>1.0412079563009158E-3</v>
      </c>
      <c r="AH29" s="49">
        <f>_xll.qlTenorBasisForwardRate2($V$13,AD29,AE29,_xll.ohTrigger($AA$9:$AA$12))</f>
        <v>1.0412079563009158E-3</v>
      </c>
      <c r="AI29" s="49">
        <f>_xll.qlIndexFixing($V$5,_xll.qlInterestRateIndexFixingDate($V$5,AD29,trigger),,trigger)</f>
        <v>1.1159914918756897E-3</v>
      </c>
      <c r="AJ29" s="49">
        <f t="shared" si="5"/>
        <v>-7.4783535574773907E-5</v>
      </c>
      <c r="AK29" s="52">
        <f t="shared" si="6"/>
        <v>1.0718238226304535</v>
      </c>
    </row>
    <row r="30" spans="1:37" ht="11.25" customHeight="1" x14ac:dyDescent="0.2">
      <c r="A30" s="7" t="s">
        <v>14</v>
      </c>
      <c r="B30" s="7" t="s">
        <v>20</v>
      </c>
      <c r="C30" s="7" t="s">
        <v>17</v>
      </c>
      <c r="D30" s="7" t="s">
        <v>16</v>
      </c>
      <c r="E30" s="7" t="s">
        <v>18</v>
      </c>
      <c r="F30" s="9">
        <v>0</v>
      </c>
      <c r="G30" s="10" t="str">
        <f t="shared" si="11"/>
        <v>EURAB3E18M_Quote</v>
      </c>
      <c r="H30" s="11" t="str">
        <f>_xll.qlSwapRateHelper2(,G30,2,B30,"Target",C30,D30,E30,$H$1,F30,A30,$V$6,,,,trigger)</f>
        <v>obj_00733#0009</v>
      </c>
      <c r="I30" s="16" t="b">
        <v>0</v>
      </c>
      <c r="J30" s="19">
        <v>10</v>
      </c>
      <c r="K30" s="19">
        <v>1</v>
      </c>
      <c r="M30" s="26" t="str">
        <v>obj_00714</v>
      </c>
      <c r="N30" s="26" t="str">
        <f>_xll.qlRateHelperQuoteName(M30,trigger)</f>
        <v>EURAB3E15Y_Quote</v>
      </c>
      <c r="O30" s="31">
        <f>_xll.qlRateHelperRate(M30,trigger)</f>
        <v>1.2570000000000001E-2</v>
      </c>
      <c r="P30" s="27">
        <f>_xll.qlRateHelperEarliestDate(M30,trigger)</f>
        <v>42279</v>
      </c>
      <c r="Q30" s="27">
        <f>_xll.qlRateHelperPillarDate(M30,trigger)</f>
        <v>47758</v>
      </c>
      <c r="R30" s="37">
        <f t="shared" si="0"/>
        <v>1</v>
      </c>
      <c r="S30" s="26" t="b">
        <f>IF(Q30&lt;_xll.qlCalendarAdvance(calendar,$V$7,$V$27),TRUE,FALSE)</f>
        <v>0</v>
      </c>
      <c r="U30" s="36" t="s">
        <v>121</v>
      </c>
      <c r="V30" s="35">
        <v>-9.4467167136745903E-4</v>
      </c>
      <c r="W30" s="35" t="b">
        <v>1</v>
      </c>
      <c r="X30" s="35" t="b">
        <v>0</v>
      </c>
      <c r="Z30" s="36" t="s">
        <v>116</v>
      </c>
      <c r="AA30" s="35" t="e">
        <v>#NUM!</v>
      </c>
      <c r="AC30" s="44" t="s">
        <v>74</v>
      </c>
      <c r="AD30" s="45">
        <f>_xll.qlCalendarAdvance(calendar,AD29,AC30,,,trigger)</f>
        <v>43122</v>
      </c>
      <c r="AE30" s="45">
        <f>_xll.qlInterestRateIndexMaturity($V$5,AD30,trigger)</f>
        <v>43213</v>
      </c>
      <c r="AF30" s="49">
        <f>_xll.qlTenorBasisValue($V$13,AD30,trigger)</f>
        <v>1.5831658697464533E-3</v>
      </c>
      <c r="AG30" s="49">
        <f>_xll.qlTenorBasisForwardRate($V$13,AD30,_xll.ohTrigger($AA$9:$AA$12))</f>
        <v>1.2518422042542619E-3</v>
      </c>
      <c r="AH30" s="49">
        <f>_xll.qlTenorBasisForwardRate2($V$13,AD30,AE30,_xll.ohTrigger($AA$9:$AA$12))</f>
        <v>1.2518422042542619E-3</v>
      </c>
      <c r="AI30" s="49">
        <f>_xll.qlIndexFixing($V$5,_xll.qlInterestRateIndexFixingDate($V$5,AD30,trigger),,trigger)</f>
        <v>1.3591587787954306E-3</v>
      </c>
      <c r="AJ30" s="49">
        <f t="shared" si="5"/>
        <v>-1.0731657454116864E-4</v>
      </c>
      <c r="AK30" s="52">
        <f t="shared" si="6"/>
        <v>1.0857269184378542</v>
      </c>
    </row>
    <row r="31" spans="1:37" ht="11.25" customHeight="1" x14ac:dyDescent="0.2">
      <c r="A31" s="7" t="s">
        <v>14</v>
      </c>
      <c r="B31" s="7" t="s">
        <v>21</v>
      </c>
      <c r="C31" s="7" t="s">
        <v>17</v>
      </c>
      <c r="D31" s="7" t="s">
        <v>16</v>
      </c>
      <c r="E31" s="7" t="s">
        <v>18</v>
      </c>
      <c r="F31" s="9">
        <v>0</v>
      </c>
      <c r="G31" s="10" t="str">
        <f t="shared" si="11"/>
        <v>EURAB3E21M_Quote</v>
      </c>
      <c r="H31" s="11" t="str">
        <f>_xll.qlSwapRateHelper2(,G31,2,B31,"Target",C31,D31,E31,$H$1,F31,A31,$V$6,,,,trigger)</f>
        <v>obj_00707#0009</v>
      </c>
      <c r="I31" s="16" t="b">
        <v>0</v>
      </c>
      <c r="J31" s="19">
        <v>10</v>
      </c>
      <c r="K31" s="19">
        <v>1</v>
      </c>
      <c r="M31" s="26" t="str">
        <v>obj_00722</v>
      </c>
      <c r="N31" s="26" t="str">
        <f>_xll.qlRateHelperQuoteName(M31,trigger)</f>
        <v>EURAB3E20Y_Quote</v>
      </c>
      <c r="O31" s="31">
        <f>_xll.qlRateHelperRate(M31,trigger)</f>
        <v>1.4249999999999999E-2</v>
      </c>
      <c r="P31" s="27">
        <f>_xll.qlRateHelperEarliestDate(M31,trigger)</f>
        <v>42279</v>
      </c>
      <c r="Q31" s="27">
        <f>_xll.qlRateHelperPillarDate(M31,trigger)</f>
        <v>49584</v>
      </c>
      <c r="R31" s="37">
        <f t="shared" si="0"/>
        <v>1</v>
      </c>
      <c r="S31" s="26" t="b">
        <f>IF(Q31&lt;_xll.qlCalendarAdvance(calendar,$V$7,$V$27),TRUE,FALSE)</f>
        <v>0</v>
      </c>
      <c r="U31" s="36" t="s">
        <v>122</v>
      </c>
      <c r="V31" s="35">
        <v>4.0783390767124795E-3</v>
      </c>
      <c r="W31" s="35" t="b">
        <v>1</v>
      </c>
      <c r="X31" s="35" t="b">
        <v>0</v>
      </c>
      <c r="Z31" s="36" t="s">
        <v>117</v>
      </c>
      <c r="AA31" s="35" t="e">
        <v>#NUM!</v>
      </c>
      <c r="AC31" s="44" t="s">
        <v>74</v>
      </c>
      <c r="AD31" s="45">
        <f>_xll.qlCalendarAdvance(calendar,AD30,AC31,,,trigger)</f>
        <v>43153</v>
      </c>
      <c r="AE31" s="45">
        <f>_xll.qlInterestRateIndexMaturity($V$5,AD31,trigger)</f>
        <v>43242</v>
      </c>
      <c r="AF31" s="49">
        <f>_xll.qlTenorBasisValue($V$13,AD31,trigger)</f>
        <v>1.5925420775741445E-3</v>
      </c>
      <c r="AG31" s="49">
        <f>_xll.qlTenorBasisForwardRate($V$13,AD31,_xll.ohTrigger($AA$9:$AA$12))</f>
        <v>1.4467007971954088E-3</v>
      </c>
      <c r="AH31" s="49">
        <f>_xll.qlTenorBasisForwardRate2($V$13,AD31,AE31,_xll.ohTrigger($AA$9:$AA$12))</f>
        <v>1.4467007971954088E-3</v>
      </c>
      <c r="AI31" s="49">
        <f>_xll.qlIndexFixing($V$5,_xll.qlInterestRateIndexFixingDate($V$5,AD31,trigger),,trigger)</f>
        <v>1.579667935866708E-3</v>
      </c>
      <c r="AJ31" s="49">
        <f t="shared" si="5"/>
        <v>-1.3296713867129916E-4</v>
      </c>
      <c r="AK31" s="52">
        <f t="shared" si="6"/>
        <v>1.091910600263075</v>
      </c>
    </row>
    <row r="32" spans="1:37" ht="11.25" customHeight="1" x14ac:dyDescent="0.2">
      <c r="A32" s="7" t="s">
        <v>14</v>
      </c>
      <c r="B32" s="7" t="s">
        <v>22</v>
      </c>
      <c r="C32" s="7" t="s">
        <v>17</v>
      </c>
      <c r="D32" s="7" t="s">
        <v>16</v>
      </c>
      <c r="E32" s="7" t="s">
        <v>18</v>
      </c>
      <c r="F32" s="9">
        <v>0</v>
      </c>
      <c r="G32" s="10" t="str">
        <f t="shared" si="11"/>
        <v>EURAB3E2Y_Quote</v>
      </c>
      <c r="H32" s="11" t="str">
        <f>_xll.qlSwapRateHelper2(,G32,2,B32,"Target",C32,D32,E32,$H$1,F32,A32,$V$6,,,,trigger)</f>
        <v>obj_00712#0009</v>
      </c>
      <c r="I32" s="16" t="b">
        <v>0</v>
      </c>
      <c r="J32" s="19">
        <v>10</v>
      </c>
      <c r="K32" s="19">
        <v>1</v>
      </c>
      <c r="M32" s="26" t="str">
        <v>obj_00723</v>
      </c>
      <c r="N32" s="26" t="str">
        <f>_xll.qlRateHelperQuoteName(M32,trigger)</f>
        <v>EURAB3E25Y_Quote</v>
      </c>
      <c r="O32" s="31">
        <f>_xll.qlRateHelperRate(M32,trigger)</f>
        <v>1.468E-2</v>
      </c>
      <c r="P32" s="27">
        <f>_xll.qlRateHelperEarliestDate(M32,trigger)</f>
        <v>42279</v>
      </c>
      <c r="Q32" s="27">
        <f>_xll.qlRateHelperPillarDate(M32,trigger)</f>
        <v>51411</v>
      </c>
      <c r="R32" s="37">
        <f t="shared" si="0"/>
        <v>1</v>
      </c>
      <c r="S32" s="26" t="b">
        <f>IF(Q32&lt;_xll.qlCalendarAdvance(calendar,$V$7,$V$27),TRUE,FALSE)</f>
        <v>0</v>
      </c>
      <c r="U32" s="36" t="s">
        <v>123</v>
      </c>
      <c r="V32" s="35">
        <v>-4.2679727329511573E-3</v>
      </c>
      <c r="W32" s="35" t="b">
        <v>1</v>
      </c>
      <c r="X32" s="35" t="b">
        <v>0</v>
      </c>
      <c r="Z32" s="36" t="s">
        <v>118</v>
      </c>
      <c r="AA32" s="35" t="e">
        <v>#NUM!</v>
      </c>
      <c r="AC32" s="44" t="s">
        <v>74</v>
      </c>
      <c r="AD32" s="45">
        <f>_xll.qlCalendarAdvance(calendar,AD31,AC32,,,trigger)</f>
        <v>43181</v>
      </c>
      <c r="AE32" s="45">
        <f>_xll.qlInterestRateIndexMaturity($V$5,AD32,trigger)</f>
        <v>43273</v>
      </c>
      <c r="AF32" s="49">
        <f>_xll.qlTenorBasisValue($V$13,AD32,trigger)</f>
        <v>1.6005789682915371E-3</v>
      </c>
      <c r="AG32" s="49">
        <f>_xll.qlTenorBasisForwardRate($V$13,AD32,_xll.ohTrigger($AA$9:$AA$12))</f>
        <v>1.6439530514619652E-3</v>
      </c>
      <c r="AH32" s="49">
        <f>_xll.qlTenorBasisForwardRate2($V$13,AD32,AE32,_xll.ohTrigger($AA$9:$AA$12))</f>
        <v>1.6439530514619652E-3</v>
      </c>
      <c r="AI32" s="49">
        <f>_xll.qlIndexFixing($V$5,_xll.qlInterestRateIndexFixingDate($V$5,AD32,trigger),,trigger)</f>
        <v>1.7979300351479289E-3</v>
      </c>
      <c r="AJ32" s="49">
        <f t="shared" si="5"/>
        <v>-1.5397698368596374E-4</v>
      </c>
      <c r="AK32" s="52">
        <f t="shared" si="6"/>
        <v>1.0936626405170344</v>
      </c>
    </row>
    <row r="33" spans="1:37" ht="11.25" customHeight="1" x14ac:dyDescent="0.2">
      <c r="A33" s="7" t="s">
        <v>14</v>
      </c>
      <c r="B33" s="7" t="s">
        <v>23</v>
      </c>
      <c r="C33" s="7" t="s">
        <v>17</v>
      </c>
      <c r="D33" s="7" t="s">
        <v>16</v>
      </c>
      <c r="E33" s="7" t="s">
        <v>18</v>
      </c>
      <c r="F33" s="9">
        <v>0</v>
      </c>
      <c r="G33" s="10" t="str">
        <f t="shared" si="11"/>
        <v>EURAB3E3Y_Quote</v>
      </c>
      <c r="H33" s="11" t="str">
        <f>_xll.qlSwapRateHelper2(,G33,2,B33,"Target",C33,D33,E33,$H$1,F33,A33,$V$6,,,,trigger)</f>
        <v>obj_00717#0009</v>
      </c>
      <c r="I33" s="16" t="b">
        <v>1</v>
      </c>
      <c r="J33" s="19">
        <v>10</v>
      </c>
      <c r="K33" s="19">
        <v>1</v>
      </c>
      <c r="M33" s="26" t="str">
        <v>obj_00728</v>
      </c>
      <c r="N33" s="26" t="str">
        <f>_xll.qlRateHelperQuoteName(M33,trigger)</f>
        <v>EURAB3E30Y_Quote</v>
      </c>
      <c r="O33" s="31">
        <f>_xll.qlRateHelperRate(M33,trigger)</f>
        <v>1.4780000000000001E-2</v>
      </c>
      <c r="P33" s="27">
        <f>_xll.qlRateHelperEarliestDate(M33,trigger)</f>
        <v>42279</v>
      </c>
      <c r="Q33" s="27">
        <f>_xll.qlRateHelperPillarDate(M33,trigger)</f>
        <v>53237</v>
      </c>
      <c r="R33" s="37">
        <f t="shared" si="0"/>
        <v>1</v>
      </c>
      <c r="S33" s="26" t="b">
        <f>IF(Q33&lt;_xll.qlCalendarAdvance(calendar,$V$7,$V$27),TRUE,FALSE)</f>
        <v>0</v>
      </c>
      <c r="U33" s="36" t="s">
        <v>113</v>
      </c>
      <c r="V33" s="35" t="str">
        <f>_xll.qlPolynomialTenorBasis(,V5,V6,V7,V8,_xll.ohFilter(V28:V32,W28:W32),permanent,trigger,objectoverwrite)</f>
        <v>obj_0073c#0009</v>
      </c>
      <c r="AC33" s="44" t="s">
        <v>74</v>
      </c>
      <c r="AD33" s="45">
        <f>_xll.qlCalendarAdvance(calendar,AD32,AC33,,,trigger)</f>
        <v>43213</v>
      </c>
      <c r="AE33" s="45">
        <f>_xll.qlInterestRateIndexMaturity($V$5,AD33,trigger)</f>
        <v>43304</v>
      </c>
      <c r="AF33" s="49">
        <f>_xll.qlTenorBasisValue($V$13,AD33,trigger)</f>
        <v>1.6092733649775602E-3</v>
      </c>
      <c r="AG33" s="49">
        <f>_xll.qlTenorBasisForwardRate($V$13,AD33,_xll.ohTrigger($AA$9:$AA$12))</f>
        <v>1.8597779584877657E-3</v>
      </c>
      <c r="AH33" s="49">
        <f>_xll.qlTenorBasisForwardRate2($V$13,AD33,AE33,_xll.ohTrigger($AA$9:$AA$12))</f>
        <v>1.8597779584877657E-3</v>
      </c>
      <c r="AI33" s="49">
        <f>_xll.qlIndexFixing($V$5,_xll.qlInterestRateIndexFixingDate($V$5,AD33,trigger),,trigger)</f>
        <v>2.031124497429405E-3</v>
      </c>
      <c r="AJ33" s="49">
        <f t="shared" si="5"/>
        <v>-1.7134653894163932E-4</v>
      </c>
      <c r="AK33" s="52">
        <f t="shared" si="6"/>
        <v>1.0921327936809002</v>
      </c>
    </row>
    <row r="34" spans="1:37" x14ac:dyDescent="0.2">
      <c r="A34" s="7" t="s">
        <v>14</v>
      </c>
      <c r="B34" s="7" t="s">
        <v>24</v>
      </c>
      <c r="C34" s="7" t="s">
        <v>17</v>
      </c>
      <c r="D34" s="7" t="s">
        <v>16</v>
      </c>
      <c r="E34" s="7" t="s">
        <v>18</v>
      </c>
      <c r="F34" s="9">
        <v>0</v>
      </c>
      <c r="G34" s="10" t="str">
        <f t="shared" si="11"/>
        <v>EURAB3E4Y_Quote</v>
      </c>
      <c r="H34" s="11" t="str">
        <f>_xll.qlSwapRateHelper2(,G34,2,B34,"Target",C34,D34,E34,$H$1,F34,A34,$V$6,,,,trigger)</f>
        <v>obj_00729#0009</v>
      </c>
      <c r="I34" s="16" t="b">
        <v>1</v>
      </c>
      <c r="J34" s="19">
        <v>10</v>
      </c>
      <c r="K34" s="19">
        <v>1</v>
      </c>
      <c r="M34" s="26" t="str">
        <v>obj_00719</v>
      </c>
      <c r="N34" s="26" t="str">
        <f>_xll.qlRateHelperQuoteName(M34,trigger)</f>
        <v>EURAB3E40Y_Quote</v>
      </c>
      <c r="O34" s="31">
        <f>_xll.qlRateHelperRate(M34,trigger)</f>
        <v>1.4900000000000002E-2</v>
      </c>
      <c r="P34" s="27">
        <f>_xll.qlRateHelperEarliestDate(M34,trigger)</f>
        <v>42279</v>
      </c>
      <c r="Q34" s="27">
        <f>_xll.qlRateHelperPillarDate(M34,trigger)</f>
        <v>56891</v>
      </c>
      <c r="R34" s="37">
        <f t="shared" si="0"/>
        <v>1</v>
      </c>
      <c r="S34" s="26" t="b">
        <f>IF(Q34&lt;_xll.qlCalendarAdvance(calendar,$V$7,$V$27),TRUE,FALSE)</f>
        <v>0</v>
      </c>
      <c r="U34" s="36" t="s">
        <v>69</v>
      </c>
      <c r="V34" s="35" t="e">
        <f>_xll.qlTenorBasisCalibrate($V$33,_xll.ohFilter(_xll.ohPack(M3:M57),_xll.ohPack(S3:S57)),V17,V18,V19,_xll.ohFilter(_xll.ohPack(R3:R57),_xll.ohPack(S3:S57)),_xll.ohFilter(X28:X32,W28:W32),trigger)</f>
        <v>#VALUE!</v>
      </c>
      <c r="AC34" s="44" t="s">
        <v>74</v>
      </c>
      <c r="AD34" s="45">
        <f>_xll.qlCalendarAdvance(calendar,AD33,AC34,,,trigger)</f>
        <v>43243</v>
      </c>
      <c r="AE34" s="45">
        <f>_xll.qlInterestRateIndexMaturity($V$5,AD34,trigger)</f>
        <v>43335</v>
      </c>
      <c r="AF34" s="49">
        <f>_xll.qlTenorBasisValue($V$13,AD34,trigger)</f>
        <v>1.6169597874628795E-3</v>
      </c>
      <c r="AG34" s="49">
        <f>_xll.qlTenorBasisForwardRate($V$13,AD34,_xll.ohTrigger($AA$9:$AA$12))</f>
        <v>2.0736453759602302E-3</v>
      </c>
      <c r="AH34" s="49">
        <f>_xll.qlTenorBasisForwardRate2($V$13,AD34,AE34,_xll.ohTrigger($AA$9:$AA$12))</f>
        <v>2.0736453759602302E-3</v>
      </c>
      <c r="AI34" s="49">
        <f>_xll.qlIndexFixing($V$5,_xll.qlInterestRateIndexFixingDate($V$5,AD34,trigger),,trigger)</f>
        <v>2.2557865804860517E-3</v>
      </c>
      <c r="AJ34" s="49">
        <f t="shared" si="5"/>
        <v>-1.8214120452582144E-4</v>
      </c>
      <c r="AK34" s="52">
        <f t="shared" si="6"/>
        <v>1.0878362359530633</v>
      </c>
    </row>
    <row r="35" spans="1:37" x14ac:dyDescent="0.2">
      <c r="A35" s="7" t="s">
        <v>14</v>
      </c>
      <c r="B35" s="7" t="s">
        <v>25</v>
      </c>
      <c r="C35" s="7" t="s">
        <v>17</v>
      </c>
      <c r="D35" s="7" t="s">
        <v>16</v>
      </c>
      <c r="E35" s="7" t="s">
        <v>18</v>
      </c>
      <c r="F35" s="9">
        <v>0</v>
      </c>
      <c r="G35" s="10" t="str">
        <f t="shared" si="11"/>
        <v>EURAB3E5Y_Quote</v>
      </c>
      <c r="H35" s="11" t="str">
        <f>_xll.qlSwapRateHelper2(,G35,2,B35,"Target",C35,D35,E35,$H$1,F35,A35,$V$6,,,,trigger)</f>
        <v>obj_00716#0009</v>
      </c>
      <c r="I35" s="16" t="b">
        <v>1</v>
      </c>
      <c r="J35" s="19">
        <v>10</v>
      </c>
      <c r="K35" s="19">
        <v>1</v>
      </c>
      <c r="M35" s="26" t="str">
        <v>obj_0071f</v>
      </c>
      <c r="N35" s="26" t="str">
        <f>_xll.qlRateHelperQuoteName(M35,trigger)</f>
        <v>EURAB3E50Y_Quote</v>
      </c>
      <c r="O35" s="31">
        <f>_xll.qlRateHelperRate(M35,trigger)</f>
        <v>1.4489999999999998E-2</v>
      </c>
      <c r="P35" s="27">
        <f>_xll.qlRateHelperEarliestDate(M35,trigger)</f>
        <v>42279</v>
      </c>
      <c r="Q35" s="27">
        <f>_xll.qlRateHelperPillarDate(M35,trigger)</f>
        <v>60542</v>
      </c>
      <c r="R35" s="37">
        <f t="shared" si="0"/>
        <v>1</v>
      </c>
      <c r="S35" s="26" t="b">
        <f>IF(Q35&lt;_xll.qlCalendarAdvance(calendar,$V$7,$V$27),TRUE,FALSE)</f>
        <v>0</v>
      </c>
      <c r="AC35" s="44" t="s">
        <v>74</v>
      </c>
      <c r="AD35" s="45">
        <f>_xll.qlCalendarAdvance(calendar,AD34,AC35,,,trigger)</f>
        <v>43276</v>
      </c>
      <c r="AE35" s="45">
        <f>_xll.qlInterestRateIndexMaturity($V$5,AD35,trigger)</f>
        <v>43368</v>
      </c>
      <c r="AF35" s="49">
        <f>_xll.qlTenorBasisValue($V$13,AD35,trigger)</f>
        <v>1.6249079822588683E-3</v>
      </c>
      <c r="AG35" s="49">
        <f>_xll.qlTenorBasisForwardRate($V$13,AD35,_xll.ohTrigger($AA$9:$AA$12))</f>
        <v>2.3097415422661913E-3</v>
      </c>
      <c r="AH35" s="49">
        <f>_xll.qlTenorBasisForwardRate2($V$13,AD35,AE35,_xll.ohTrigger($AA$9:$AA$12))</f>
        <v>2.3097415422661913E-3</v>
      </c>
      <c r="AI35" s="49">
        <f>_xll.qlIndexFixing($V$5,_xll.qlInterestRateIndexFixingDate($V$5,AD35,trigger),,trigger)</f>
        <v>2.4961286913062547E-3</v>
      </c>
      <c r="AJ35" s="49">
        <f t="shared" si="5"/>
        <v>-1.8638714904006337E-4</v>
      </c>
      <c r="AK35" s="52">
        <f t="shared" si="6"/>
        <v>1.0806961063085831</v>
      </c>
    </row>
    <row r="36" spans="1:37" x14ac:dyDescent="0.2">
      <c r="A36" s="7" t="s">
        <v>14</v>
      </c>
      <c r="B36" s="7" t="s">
        <v>26</v>
      </c>
      <c r="C36" s="7" t="s">
        <v>17</v>
      </c>
      <c r="D36" s="7" t="s">
        <v>16</v>
      </c>
      <c r="E36" s="7" t="s">
        <v>18</v>
      </c>
      <c r="F36" s="9">
        <v>0</v>
      </c>
      <c r="G36" s="10" t="str">
        <f t="shared" si="11"/>
        <v>EURAB3E6Y_Quote</v>
      </c>
      <c r="H36" s="11" t="str">
        <f>_xll.qlSwapRateHelper2(,G36,2,B36,"Target",C36,D36,E36,$H$1,F36,A36,$V$6,,,,trigger)</f>
        <v>obj_0070f#0009</v>
      </c>
      <c r="I36" s="16" t="b">
        <v>1</v>
      </c>
      <c r="J36" s="19">
        <v>10</v>
      </c>
      <c r="K36" s="19">
        <v>1</v>
      </c>
      <c r="M36" s="26" t="str">
        <v>obj_00726</v>
      </c>
      <c r="N36" s="26" t="str">
        <f>_xll.qlRateHelperQuoteName(M36,trigger)</f>
        <v>EURAB3E60Y_Quote</v>
      </c>
      <c r="O36" s="31">
        <f>_xll.qlRateHelperRate(M36,trigger)</f>
        <v>1.4369999999999999E-2</v>
      </c>
      <c r="P36" s="27">
        <f>_xll.qlRateHelperEarliestDate(M36,trigger)</f>
        <v>42279</v>
      </c>
      <c r="Q36" s="27">
        <f>_xll.qlRateHelperPillarDate(M36,trigger)</f>
        <v>64194</v>
      </c>
      <c r="R36" s="37">
        <f t="shared" si="0"/>
        <v>1</v>
      </c>
      <c r="S36" s="26" t="b">
        <f>IF(Q36&lt;_xll.qlCalendarAdvance(calendar,$V$7,$V$27),TRUE,FALSE)</f>
        <v>0</v>
      </c>
      <c r="AC36" s="44" t="s">
        <v>74</v>
      </c>
      <c r="AD36" s="45">
        <f>_xll.qlCalendarAdvance(calendar,AD35,AC36,,,trigger)</f>
        <v>43306</v>
      </c>
      <c r="AE36" s="45">
        <f>_xll.qlInterestRateIndexMaturity($V$5,AD36,trigger)</f>
        <v>43398</v>
      </c>
      <c r="AF36" s="49">
        <f>_xll.qlTenorBasisValue($V$13,AD36,trigger)</f>
        <v>1.6316836511259644E-3</v>
      </c>
      <c r="AG36" s="49">
        <f>_xll.qlTenorBasisForwardRate($V$13,AD36,_xll.ohTrigger($AA$9:$AA$12))</f>
        <v>2.5281273090704344E-3</v>
      </c>
      <c r="AH36" s="49">
        <f>_xll.qlTenorBasisForwardRate2($V$13,AD36,AE36,_xll.ohTrigger($AA$9:$AA$12))</f>
        <v>2.5281273090704344E-3</v>
      </c>
      <c r="AI36" s="49">
        <f>_xll.qlIndexFixing($V$5,_xll.qlInterestRateIndexFixingDate($V$5,AD36,trigger),,trigger)</f>
        <v>2.7110388585675472E-3</v>
      </c>
      <c r="AJ36" s="49">
        <f t="shared" si="5"/>
        <v>-1.8291154949711275E-4</v>
      </c>
      <c r="AK36" s="52">
        <f t="shared" si="6"/>
        <v>1.0723506086267338</v>
      </c>
    </row>
    <row r="37" spans="1:37" x14ac:dyDescent="0.2">
      <c r="A37" s="7" t="s">
        <v>14</v>
      </c>
      <c r="B37" s="7" t="s">
        <v>27</v>
      </c>
      <c r="C37" s="7" t="s">
        <v>17</v>
      </c>
      <c r="D37" s="7" t="s">
        <v>16</v>
      </c>
      <c r="E37" s="7" t="s">
        <v>18</v>
      </c>
      <c r="F37" s="9">
        <v>0</v>
      </c>
      <c r="G37" s="10" t="str">
        <f t="shared" si="11"/>
        <v>EURAB3E7Y_Quote</v>
      </c>
      <c r="H37" s="11" t="str">
        <f>_xll.qlSwapRateHelper2(,G37,2,B37,"Target",C37,D37,E37,$H$1,F37,A37,$V$6,,,,trigger)</f>
        <v>obj_0071a#0009</v>
      </c>
      <c r="I37" s="16" t="b">
        <v>1</v>
      </c>
      <c r="J37" s="19">
        <v>10</v>
      </c>
      <c r="K37" s="19">
        <v>1</v>
      </c>
      <c r="M37" s="26" t="e">
        <v>#N/A</v>
      </c>
      <c r="N37" s="26" t="e">
        <f>_xll.qlRateHelperQuoteName(M37,trigger)</f>
        <v>#VALUE!</v>
      </c>
      <c r="O37" s="31" t="e">
        <f>_xll.qlRateHelperRate(M37,trigger)</f>
        <v>#VALUE!</v>
      </c>
      <c r="P37" s="27" t="e">
        <f>_xll.qlRateHelperEarliestDate(M37,trigger)</f>
        <v>#VALUE!</v>
      </c>
      <c r="Q37" s="27" t="e">
        <f>_xll.qlRateHelperPillarDate(M37,trigger)</f>
        <v>#VALUE!</v>
      </c>
      <c r="R37" s="37" t="e">
        <f t="shared" si="0"/>
        <v>#N/A</v>
      </c>
      <c r="S37" s="26" t="e">
        <f>IF(Q37&lt;_xll.qlCalendarAdvance(calendar,$V$7,$V$27),TRUE,FALSE)</f>
        <v>#VALUE!</v>
      </c>
      <c r="AC37" s="44" t="s">
        <v>74</v>
      </c>
      <c r="AD37" s="45">
        <f>_xll.qlCalendarAdvance(calendar,AD36,AC37,,,trigger)</f>
        <v>43339</v>
      </c>
      <c r="AE37" s="45">
        <f>_xll.qlInterestRateIndexMaturity($V$5,AD37,trigger)</f>
        <v>43431</v>
      </c>
      <c r="AF37" s="49">
        <f>_xll.qlTenorBasisValue($V$13,AD37,trigger)</f>
        <v>1.6386539854701962E-3</v>
      </c>
      <c r="AG37" s="49">
        <f>_xll.qlTenorBasisForwardRate($V$13,AD37,_xll.ohTrigger($AA$9:$AA$12))</f>
        <v>2.7717832986663754E-3</v>
      </c>
      <c r="AH37" s="49">
        <f>_xll.qlTenorBasisForwardRate2($V$13,AD37,AE37,_xll.ohTrigger($AA$9:$AA$12))</f>
        <v>2.7717832986663754E-3</v>
      </c>
      <c r="AI37" s="49">
        <f>_xll.qlIndexFixing($V$5,_xll.qlInterestRateIndexFixingDate($V$5,AD37,trigger),,trigger)</f>
        <v>2.9445048111067232E-3</v>
      </c>
      <c r="AJ37" s="49">
        <f t="shared" si="5"/>
        <v>-1.7272151244034778E-4</v>
      </c>
      <c r="AK37" s="52">
        <f t="shared" si="6"/>
        <v>1.0623142193415522</v>
      </c>
    </row>
    <row r="38" spans="1:37" x14ac:dyDescent="0.2">
      <c r="A38" s="7" t="s">
        <v>14</v>
      </c>
      <c r="B38" s="7" t="s">
        <v>28</v>
      </c>
      <c r="C38" s="7" t="s">
        <v>17</v>
      </c>
      <c r="D38" s="7" t="s">
        <v>16</v>
      </c>
      <c r="E38" s="7" t="s">
        <v>18</v>
      </c>
      <c r="F38" s="9">
        <v>0</v>
      </c>
      <c r="G38" s="10" t="str">
        <f t="shared" si="11"/>
        <v>EURAB3E8Y_Quote</v>
      </c>
      <c r="H38" s="11" t="str">
        <f>_xll.qlSwapRateHelper2(,G38,2,B38,"Target",C38,D38,E38,$H$1,F38,A38,$V$6,,,,trigger)</f>
        <v>obj_00730#0009</v>
      </c>
      <c r="I38" s="16" t="b">
        <v>1</v>
      </c>
      <c r="J38" s="19">
        <v>10</v>
      </c>
      <c r="K38" s="19">
        <v>1</v>
      </c>
      <c r="M38" s="26" t="e">
        <v>#N/A</v>
      </c>
      <c r="N38" s="26" t="e">
        <f>_xll.qlRateHelperQuoteName(M38,trigger)</f>
        <v>#VALUE!</v>
      </c>
      <c r="O38" s="31" t="e">
        <f>_xll.qlRateHelperRate(M38,trigger)</f>
        <v>#VALUE!</v>
      </c>
      <c r="P38" s="27" t="e">
        <f>_xll.qlRateHelperEarliestDate(M38,trigger)</f>
        <v>#VALUE!</v>
      </c>
      <c r="Q38" s="27" t="e">
        <f>_xll.qlRateHelperPillarDate(M38,trigger)</f>
        <v>#VALUE!</v>
      </c>
      <c r="R38" s="37" t="e">
        <f t="shared" si="0"/>
        <v>#N/A</v>
      </c>
      <c r="S38" s="26" t="e">
        <f>IF(Q38&lt;_xll.qlCalendarAdvance(calendar,$V$7,$V$27),TRUE,FALSE)</f>
        <v>#VALUE!</v>
      </c>
      <c r="AC38" s="44" t="s">
        <v>74</v>
      </c>
      <c r="AD38" s="45">
        <f>_xll.qlCalendarAdvance(calendar,AD37,AC38,,,trigger)</f>
        <v>43370</v>
      </c>
      <c r="AE38" s="45">
        <f>_xll.qlInterestRateIndexMaturity($V$5,AD38,trigger)</f>
        <v>43461</v>
      </c>
      <c r="AF38" s="49">
        <f>_xll.qlTenorBasisValue($V$13,AD38,trigger)</f>
        <v>1.6447520872731555E-3</v>
      </c>
      <c r="AG38" s="49">
        <f>_xll.qlTenorBasisForwardRate($V$13,AD38,_xll.ohTrigger($AA$9:$AA$12))</f>
        <v>2.9994606087065008E-3</v>
      </c>
      <c r="AH38" s="49">
        <f>_xll.qlTenorBasisForwardRate2($V$13,AD38,AE38,_xll.ohTrigger($AA$9:$AA$12))</f>
        <v>2.9994606087065008E-3</v>
      </c>
      <c r="AI38" s="49">
        <f>_xll.qlIndexFixing($V$5,_xll.qlInterestRateIndexFixingDate($V$5,AD38,trigger),,trigger)</f>
        <v>3.1597348485160812E-3</v>
      </c>
      <c r="AJ38" s="49">
        <f t="shared" si="5"/>
        <v>-1.6027423980958036E-4</v>
      </c>
      <c r="AK38" s="52">
        <f t="shared" si="6"/>
        <v>1.0534343539449573</v>
      </c>
    </row>
    <row r="39" spans="1:37" x14ac:dyDescent="0.2">
      <c r="A39" s="7" t="s">
        <v>14</v>
      </c>
      <c r="B39" s="7" t="s">
        <v>29</v>
      </c>
      <c r="C39" s="7" t="s">
        <v>17</v>
      </c>
      <c r="D39" s="7" t="s">
        <v>16</v>
      </c>
      <c r="E39" s="7" t="s">
        <v>18</v>
      </c>
      <c r="F39" s="9">
        <v>0</v>
      </c>
      <c r="G39" s="10" t="str">
        <f t="shared" si="11"/>
        <v>EURAB3E9Y_Quote</v>
      </c>
      <c r="H39" s="11" t="str">
        <f>_xll.qlSwapRateHelper2(,G39,2,B39,"Target",C39,D39,E39,$H$1,F39,A39,$V$6,,,,trigger)</f>
        <v>obj_0072a#0009</v>
      </c>
      <c r="I39" s="16" t="b">
        <v>1</v>
      </c>
      <c r="J39" s="19">
        <v>10</v>
      </c>
      <c r="K39" s="19">
        <v>1</v>
      </c>
      <c r="M39" s="26" t="e">
        <v>#N/A</v>
      </c>
      <c r="N39" s="26" t="e">
        <f>_xll.qlRateHelperQuoteName(M39,trigger)</f>
        <v>#VALUE!</v>
      </c>
      <c r="O39" s="31" t="e">
        <f>_xll.qlRateHelperRate(M39,trigger)</f>
        <v>#VALUE!</v>
      </c>
      <c r="P39" s="27" t="e">
        <f>_xll.qlRateHelperEarliestDate(M39,trigger)</f>
        <v>#VALUE!</v>
      </c>
      <c r="Q39" s="27" t="e">
        <f>_xll.qlRateHelperPillarDate(M39,trigger)</f>
        <v>#VALUE!</v>
      </c>
      <c r="R39" s="37" t="e">
        <f t="shared" si="0"/>
        <v>#N/A</v>
      </c>
      <c r="S39" s="26" t="e">
        <f>IF(Q39&lt;_xll.qlCalendarAdvance(calendar,$V$7,$V$27),TRUE,FALSE)</f>
        <v>#VALUE!</v>
      </c>
      <c r="AC39" s="44" t="s">
        <v>74</v>
      </c>
      <c r="AD39" s="45">
        <f>_xll.qlCalendarAdvance(calendar,AD38,AC39,,,trigger)</f>
        <v>43402</v>
      </c>
      <c r="AE39" s="45">
        <f>_xll.qlInterestRateIndexMaturity($V$5,AD39,trigger)</f>
        <v>43494</v>
      </c>
      <c r="AF39" s="49">
        <f>_xll.qlTenorBasisValue($V$13,AD39,trigger)</f>
        <v>1.6506011012893153E-3</v>
      </c>
      <c r="AG39" s="49">
        <f>_xll.qlTenorBasisForwardRate($V$13,AD39,_xll.ohTrigger($AA$9:$AA$12))</f>
        <v>3.2440199857488297E-3</v>
      </c>
      <c r="AH39" s="49">
        <f>_xll.qlTenorBasisForwardRate2($V$13,AD39,AE39,_xll.ohTrigger($AA$9:$AA$12))</f>
        <v>3.2440199857488297E-3</v>
      </c>
      <c r="AI39" s="49">
        <f>_xll.qlIndexFixing($V$5,_xll.qlInterestRateIndexFixingDate($V$5,AD39,trigger),,trigger)</f>
        <v>3.3910600678677132E-3</v>
      </c>
      <c r="AJ39" s="49">
        <f t="shared" si="5"/>
        <v>-1.470400821188835E-4</v>
      </c>
      <c r="AK39" s="52">
        <f t="shared" si="6"/>
        <v>1.0453265031549865</v>
      </c>
    </row>
    <row r="40" spans="1:37" x14ac:dyDescent="0.2">
      <c r="A40" s="7" t="s">
        <v>14</v>
      </c>
      <c r="B40" s="7" t="s">
        <v>30</v>
      </c>
      <c r="C40" s="7" t="s">
        <v>17</v>
      </c>
      <c r="D40" s="7" t="s">
        <v>16</v>
      </c>
      <c r="E40" s="7" t="s">
        <v>18</v>
      </c>
      <c r="F40" s="9">
        <v>0</v>
      </c>
      <c r="G40" s="10" t="str">
        <f t="shared" si="11"/>
        <v>EURAB3E10Y_Quote</v>
      </c>
      <c r="H40" s="11" t="str">
        <f>_xll.qlSwapRateHelper2(,G40,2,B40,"Target",C40,D40,E40,$H$1,F40,A40,$V$6,,,,trigger)</f>
        <v>obj_0070c#0009</v>
      </c>
      <c r="I40" s="16" t="b">
        <v>1</v>
      </c>
      <c r="J40" s="19">
        <v>10</v>
      </c>
      <c r="K40" s="19">
        <v>1</v>
      </c>
      <c r="M40" s="26" t="e">
        <v>#N/A</v>
      </c>
      <c r="N40" s="26" t="e">
        <f>_xll.qlRateHelperQuoteName(M40,trigger)</f>
        <v>#VALUE!</v>
      </c>
      <c r="O40" s="31" t="e">
        <f>_xll.qlRateHelperRate(M40,trigger)</f>
        <v>#VALUE!</v>
      </c>
      <c r="P40" s="27" t="e">
        <f>_xll.qlRateHelperEarliestDate(M40,trigger)</f>
        <v>#VALUE!</v>
      </c>
      <c r="Q40" s="27" t="e">
        <f>_xll.qlRateHelperPillarDate(M40,trigger)</f>
        <v>#VALUE!</v>
      </c>
      <c r="R40" s="37" t="e">
        <f t="shared" si="0"/>
        <v>#N/A</v>
      </c>
      <c r="S40" s="26" t="e">
        <f>IF(Q40&lt;_xll.qlCalendarAdvance(calendar,$V$7,$V$27),TRUE,FALSE)</f>
        <v>#VALUE!</v>
      </c>
      <c r="AC40" s="44" t="s">
        <v>74</v>
      </c>
      <c r="AD40" s="45">
        <f>_xll.qlCalendarAdvance(calendar,AD39,AC40,,,trigger)</f>
        <v>43433</v>
      </c>
      <c r="AE40" s="45">
        <f>_xll.qlInterestRateIndexMaturity($V$5,AD40,trigger)</f>
        <v>43524</v>
      </c>
      <c r="AF40" s="49">
        <f>_xll.qlTenorBasisValue($V$13,AD40,trigger)</f>
        <v>1.6558459190998001E-3</v>
      </c>
      <c r="AG40" s="49">
        <f>_xll.qlTenorBasisForwardRate($V$13,AD40,_xll.ohTrigger($AA$9:$AA$12))</f>
        <v>3.474656082220287E-3</v>
      </c>
      <c r="AH40" s="49">
        <f>_xll.qlTenorBasisForwardRate2($V$13,AD40,AE40,_xll.ohTrigger($AA$9:$AA$12))</f>
        <v>3.474656082220287E-3</v>
      </c>
      <c r="AI40" s="49">
        <f>_xll.qlIndexFixing($V$5,_xll.qlInterestRateIndexFixingDate($V$5,AD40,trigger),,trigger)</f>
        <v>3.6103465341049486E-3</v>
      </c>
      <c r="AJ40" s="49">
        <f t="shared" si="5"/>
        <v>-1.3569045188466158E-4</v>
      </c>
      <c r="AK40" s="52">
        <f t="shared" si="6"/>
        <v>1.0390514769444337</v>
      </c>
    </row>
    <row r="41" spans="1:37" x14ac:dyDescent="0.2">
      <c r="A41" s="7" t="s">
        <v>14</v>
      </c>
      <c r="B41" s="7" t="s">
        <v>31</v>
      </c>
      <c r="C41" s="7" t="s">
        <v>17</v>
      </c>
      <c r="D41" s="7" t="s">
        <v>16</v>
      </c>
      <c r="E41" s="7" t="s">
        <v>18</v>
      </c>
      <c r="F41" s="9">
        <v>0</v>
      </c>
      <c r="G41" s="10" t="str">
        <f t="shared" si="11"/>
        <v>EURAB3E11Y_Quote</v>
      </c>
      <c r="H41" s="11" t="str">
        <f>_xll.qlSwapRateHelper2(,G41,2,B41,"Target",C41,D41,E41,$H$1,F41,A41,$V$6,,,,trigger)</f>
        <v>obj_00711#0009</v>
      </c>
      <c r="I41" s="16" t="b">
        <v>0</v>
      </c>
      <c r="J41" s="19">
        <v>10</v>
      </c>
      <c r="K41" s="19">
        <v>1</v>
      </c>
      <c r="M41" s="26" t="e">
        <v>#N/A</v>
      </c>
      <c r="N41" s="26" t="e">
        <f>_xll.qlRateHelperQuoteName(M41,trigger)</f>
        <v>#VALUE!</v>
      </c>
      <c r="O41" s="31" t="e">
        <f>_xll.qlRateHelperRate(M41,trigger)</f>
        <v>#VALUE!</v>
      </c>
      <c r="P41" s="27" t="e">
        <f>_xll.qlRateHelperEarliestDate(M41,trigger)</f>
        <v>#VALUE!</v>
      </c>
      <c r="Q41" s="27" t="e">
        <f>_xll.qlRateHelperPillarDate(M41,trigger)</f>
        <v>#VALUE!</v>
      </c>
      <c r="R41" s="37" t="e">
        <f t="shared" si="0"/>
        <v>#N/A</v>
      </c>
      <c r="S41" s="26" t="e">
        <f>IF(Q41&lt;_xll.qlCalendarAdvance(calendar,$V$7,$V$27),TRUE,FALSE)</f>
        <v>#VALUE!</v>
      </c>
      <c r="AC41" s="44" t="s">
        <v>74</v>
      </c>
      <c r="AD41" s="45">
        <f>_xll.qlCalendarAdvance(calendar,AD40,AC41,,,trigger)</f>
        <v>43465</v>
      </c>
      <c r="AE41" s="45">
        <f>_xll.qlInterestRateIndexMaturity($V$5,AD41,trigger)</f>
        <v>43553</v>
      </c>
      <c r="AF41" s="49">
        <f>_xll.qlTenorBasisValue($V$13,AD41,trigger)</f>
        <v>1.6608356108172926E-3</v>
      </c>
      <c r="AG41" s="49">
        <f>_xll.qlTenorBasisForwardRate($V$13,AD41,_xll.ohTrigger($AA$9:$AA$12))</f>
        <v>3.7058371445674136E-3</v>
      </c>
      <c r="AH41" s="49">
        <f>_xll.qlTenorBasisForwardRate2($V$13,AD41,AE41,_xll.ohTrigger($AA$9:$AA$12))</f>
        <v>3.7058371445674136E-3</v>
      </c>
      <c r="AI41" s="49">
        <f>_xll.qlIndexFixing($V$5,_xll.qlInterestRateIndexFixingDate($V$5,AD41,trigger),,trigger)</f>
        <v>3.8314638433447424E-3</v>
      </c>
      <c r="AJ41" s="49">
        <f t="shared" si="5"/>
        <v>-1.2562669877732874E-4</v>
      </c>
      <c r="AK41" s="52">
        <f t="shared" si="6"/>
        <v>1.0338996814691364</v>
      </c>
    </row>
    <row r="42" spans="1:37" x14ac:dyDescent="0.2">
      <c r="A42" s="7" t="s">
        <v>14</v>
      </c>
      <c r="B42" s="7" t="s">
        <v>32</v>
      </c>
      <c r="C42" s="7" t="s">
        <v>17</v>
      </c>
      <c r="D42" s="7" t="s">
        <v>16</v>
      </c>
      <c r="E42" s="7" t="s">
        <v>18</v>
      </c>
      <c r="F42" s="9">
        <v>0</v>
      </c>
      <c r="G42" s="10" t="str">
        <f t="shared" si="11"/>
        <v>EURAB3E12Y_Quote</v>
      </c>
      <c r="H42" s="11" t="str">
        <f>_xll.qlSwapRateHelper2(,G42,2,B42,"Target",C42,D42,E42,$H$1,F42,A42,$V$6,,,,trigger)</f>
        <v>obj_0072f#0009</v>
      </c>
      <c r="I42" s="16" t="b">
        <v>0</v>
      </c>
      <c r="J42" s="19">
        <v>10</v>
      </c>
      <c r="K42" s="19">
        <v>1</v>
      </c>
      <c r="M42" s="26" t="e">
        <v>#N/A</v>
      </c>
      <c r="N42" s="26" t="e">
        <f>_xll.qlRateHelperQuoteName(M42,trigger)</f>
        <v>#VALUE!</v>
      </c>
      <c r="O42" s="31" t="e">
        <f>_xll.qlRateHelperRate(M42,trigger)</f>
        <v>#VALUE!</v>
      </c>
      <c r="P42" s="27" t="e">
        <f>_xll.qlRateHelperEarliestDate(M42,trigger)</f>
        <v>#VALUE!</v>
      </c>
      <c r="Q42" s="27" t="e">
        <f>_xll.qlRateHelperPillarDate(M42,trigger)</f>
        <v>#VALUE!</v>
      </c>
      <c r="R42" s="37" t="e">
        <f t="shared" si="0"/>
        <v>#N/A</v>
      </c>
      <c r="S42" s="26" t="e">
        <f>IF(Q42&lt;_xll.qlCalendarAdvance(calendar,$V$7,$V$27),TRUE,FALSE)</f>
        <v>#VALUE!</v>
      </c>
      <c r="AC42" s="44" t="s">
        <v>74</v>
      </c>
      <c r="AD42" s="45">
        <f>_xll.qlCalendarAdvance(calendar,AD41,AC42,,,trigger)</f>
        <v>43496</v>
      </c>
      <c r="AE42" s="45">
        <f>_xll.qlInterestRateIndexMaturity($V$5,AD42,trigger)</f>
        <v>43585</v>
      </c>
      <c r="AF42" s="49">
        <f>_xll.qlTenorBasisValue($V$13,AD42,trigger)</f>
        <v>1.6652683723219852E-3</v>
      </c>
      <c r="AG42" s="49">
        <f>_xll.qlTenorBasisForwardRate($V$13,AD42,_xll.ohTrigger($AA$9:$AA$12))</f>
        <v>3.9447105395447992E-3</v>
      </c>
      <c r="AH42" s="49">
        <f>_xll.qlTenorBasisForwardRate2($V$13,AD42,AE42,_xll.ohTrigger($AA$9:$AA$12))</f>
        <v>3.9447105395447992E-3</v>
      </c>
      <c r="AI42" s="49">
        <f>_xll.qlIndexFixing($V$5,_xll.qlInterestRateIndexFixingDate($V$5,AD42,trigger),,trigger)</f>
        <v>4.0616501363686828E-3</v>
      </c>
      <c r="AJ42" s="49">
        <f t="shared" si="5"/>
        <v>-1.1693959682388365E-4</v>
      </c>
      <c r="AK42" s="52">
        <f t="shared" si="6"/>
        <v>1.0296446584994239</v>
      </c>
    </row>
    <row r="43" spans="1:37" x14ac:dyDescent="0.2">
      <c r="A43" s="7" t="s">
        <v>14</v>
      </c>
      <c r="B43" s="7" t="s">
        <v>33</v>
      </c>
      <c r="C43" s="7" t="s">
        <v>17</v>
      </c>
      <c r="D43" s="7" t="s">
        <v>16</v>
      </c>
      <c r="E43" s="7" t="s">
        <v>18</v>
      </c>
      <c r="F43" s="9">
        <v>0</v>
      </c>
      <c r="G43" s="10" t="str">
        <f t="shared" si="11"/>
        <v>EURAB3E13Y_Quote</v>
      </c>
      <c r="H43" s="11" t="str">
        <f>_xll.qlSwapRateHelper2(,G43,2,B43,"Target",C43,D43,E43,$H$1,F43,A43,$V$6,,,,trigger)</f>
        <v>obj_00721#0009</v>
      </c>
      <c r="I43" s="16" t="b">
        <v>0</v>
      </c>
      <c r="J43" s="19">
        <v>10</v>
      </c>
      <c r="K43" s="19">
        <v>1</v>
      </c>
      <c r="M43" s="26" t="e">
        <v>#N/A</v>
      </c>
      <c r="N43" s="26" t="e">
        <f>_xll.qlRateHelperQuoteName(M43,trigger)</f>
        <v>#VALUE!</v>
      </c>
      <c r="O43" s="31" t="e">
        <f>_xll.qlRateHelperRate(M43,trigger)</f>
        <v>#VALUE!</v>
      </c>
      <c r="P43" s="27" t="e">
        <f>_xll.qlRateHelperEarliestDate(M43,trigger)</f>
        <v>#VALUE!</v>
      </c>
      <c r="Q43" s="27" t="e">
        <f>_xll.qlRateHelperPillarDate(M43,trigger)</f>
        <v>#VALUE!</v>
      </c>
      <c r="R43" s="37" t="e">
        <f t="shared" si="0"/>
        <v>#N/A</v>
      </c>
      <c r="S43" s="26" t="e">
        <f>IF(Q43&lt;_xll.qlCalendarAdvance(calendar,$V$7,$V$27),TRUE,FALSE)</f>
        <v>#VALUE!</v>
      </c>
      <c r="AC43" s="44" t="s">
        <v>74</v>
      </c>
      <c r="AD43" s="45">
        <f>_xll.qlCalendarAdvance(calendar,AD42,AC43,,,trigger)</f>
        <v>43524</v>
      </c>
      <c r="AE43" s="45">
        <f>_xll.qlInterestRateIndexMaturity($V$5,AD43,trigger)</f>
        <v>43616</v>
      </c>
      <c r="AF43" s="49">
        <f>_xll.qlTenorBasisValue($V$13,AD43,trigger)</f>
        <v>1.6689410331172938E-3</v>
      </c>
      <c r="AG43" s="49">
        <f>_xll.qlTenorBasisForwardRate($V$13,AD43,_xll.ohTrigger($AA$9:$AA$12))</f>
        <v>4.1679458239175854E-3</v>
      </c>
      <c r="AH43" s="49">
        <f>_xll.qlTenorBasisForwardRate2($V$13,AD43,AE43,_xll.ohTrigger($AA$9:$AA$12))</f>
        <v>4.1679458239175854E-3</v>
      </c>
      <c r="AI43" s="49">
        <f>_xll.qlIndexFixing($V$5,_xll.qlInterestRateIndexFixingDate($V$5,AD43,trigger),,trigger)</f>
        <v>4.2785624259348825E-3</v>
      </c>
      <c r="AJ43" s="49">
        <f t="shared" si="5"/>
        <v>-1.1061660201729714E-4</v>
      </c>
      <c r="AK43" s="52">
        <f t="shared" si="6"/>
        <v>1.0265398368142236</v>
      </c>
    </row>
    <row r="44" spans="1:37" x14ac:dyDescent="0.2">
      <c r="A44" s="7" t="s">
        <v>14</v>
      </c>
      <c r="B44" s="7" t="s">
        <v>34</v>
      </c>
      <c r="C44" s="7" t="s">
        <v>17</v>
      </c>
      <c r="D44" s="7" t="s">
        <v>16</v>
      </c>
      <c r="E44" s="7" t="s">
        <v>18</v>
      </c>
      <c r="F44" s="9">
        <v>0</v>
      </c>
      <c r="G44" s="10" t="str">
        <f t="shared" si="11"/>
        <v>EURAB3E14Y_Quote</v>
      </c>
      <c r="H44" s="11" t="str">
        <f>_xll.qlSwapRateHelper2(,G44,2,B44,"Target",C44,D44,E44,$H$1,F44,A44,$V$6,,,,trigger)</f>
        <v>obj_00709#0009</v>
      </c>
      <c r="I44" s="16" t="b">
        <v>0</v>
      </c>
      <c r="J44" s="19">
        <v>10</v>
      </c>
      <c r="K44" s="19">
        <v>1</v>
      </c>
      <c r="M44" s="26" t="e">
        <v>#N/A</v>
      </c>
      <c r="N44" s="26" t="e">
        <f>_xll.qlRateHelperQuoteName(M44,trigger)</f>
        <v>#VALUE!</v>
      </c>
      <c r="O44" s="31" t="e">
        <f>_xll.qlRateHelperRate(M44,trigger)</f>
        <v>#VALUE!</v>
      </c>
      <c r="P44" s="27" t="e">
        <f>_xll.qlRateHelperEarliestDate(M44,trigger)</f>
        <v>#VALUE!</v>
      </c>
      <c r="Q44" s="27" t="e">
        <f>_xll.qlRateHelperPillarDate(M44,trigger)</f>
        <v>#VALUE!</v>
      </c>
      <c r="R44" s="37" t="e">
        <f t="shared" si="0"/>
        <v>#N/A</v>
      </c>
      <c r="S44" s="26" t="e">
        <f>IF(Q44&lt;_xll.qlCalendarAdvance(calendar,$V$7,$V$27),TRUE,FALSE)</f>
        <v>#VALUE!</v>
      </c>
      <c r="AC44" s="44" t="s">
        <v>74</v>
      </c>
      <c r="AD44" s="45">
        <f>_xll.qlCalendarAdvance(calendar,AD43,AC44,,,trigger)</f>
        <v>43552</v>
      </c>
      <c r="AE44" s="45">
        <f>_xll.qlInterestRateIndexMaturity($V$5,AD44,trigger)</f>
        <v>43644</v>
      </c>
      <c r="AF44" s="49">
        <f>_xll.qlTenorBasisValue($V$13,AD44,trigger)</f>
        <v>1.6723065991870098E-3</v>
      </c>
      <c r="AG44" s="49">
        <f>_xll.qlTenorBasisForwardRate($V$13,AD44,_xll.ohTrigger($AA$9:$AA$12))</f>
        <v>4.3788753420294429E-3</v>
      </c>
      <c r="AH44" s="49">
        <f>_xll.qlTenorBasisForwardRate2($V$13,AD44,AE44,_xll.ohTrigger($AA$9:$AA$12))</f>
        <v>4.3788753420294429E-3</v>
      </c>
      <c r="AI44" s="49">
        <f>_xll.qlIndexFixing($V$5,_xll.qlInterestRateIndexFixingDate($V$5,AD44,trigger),,trigger)</f>
        <v>4.4852439301982291E-3</v>
      </c>
      <c r="AJ44" s="49">
        <f t="shared" si="5"/>
        <v>-1.0636858816878616E-4</v>
      </c>
      <c r="AK44" s="52">
        <f t="shared" si="6"/>
        <v>1.0242913030996421</v>
      </c>
    </row>
    <row r="45" spans="1:37" x14ac:dyDescent="0.2">
      <c r="A45" s="7" t="s">
        <v>14</v>
      </c>
      <c r="B45" s="7" t="s">
        <v>35</v>
      </c>
      <c r="C45" s="7" t="s">
        <v>17</v>
      </c>
      <c r="D45" s="7" t="s">
        <v>16</v>
      </c>
      <c r="E45" s="7" t="s">
        <v>18</v>
      </c>
      <c r="F45" s="9">
        <v>0</v>
      </c>
      <c r="G45" s="10" t="str">
        <f t="shared" si="11"/>
        <v>EURAB3E15Y_Quote</v>
      </c>
      <c r="H45" s="11" t="str">
        <f>_xll.qlSwapRateHelper2(,G45,2,B45,"Target",C45,D45,E45,$H$1,F45,A45,$V$6,,,,trigger)</f>
        <v>obj_00714#0009</v>
      </c>
      <c r="I45" s="16" t="b">
        <v>1</v>
      </c>
      <c r="J45" s="19">
        <v>10</v>
      </c>
      <c r="K45" s="19">
        <v>1</v>
      </c>
      <c r="M45" s="26" t="e">
        <v>#N/A</v>
      </c>
      <c r="N45" s="26" t="e">
        <f>_xll.qlRateHelperQuoteName(M45,trigger)</f>
        <v>#VALUE!</v>
      </c>
      <c r="O45" s="31" t="e">
        <f>_xll.qlRateHelperRate(M45,trigger)</f>
        <v>#VALUE!</v>
      </c>
      <c r="P45" s="27" t="e">
        <f>_xll.qlRateHelperEarliestDate(M45,trigger)</f>
        <v>#VALUE!</v>
      </c>
      <c r="Q45" s="27" t="e">
        <f>_xll.qlRateHelperPillarDate(M45,trigger)</f>
        <v>#VALUE!</v>
      </c>
      <c r="R45" s="37" t="e">
        <f t="shared" si="0"/>
        <v>#N/A</v>
      </c>
      <c r="S45" s="26" t="e">
        <f>IF(Q45&lt;_xll.qlCalendarAdvance(calendar,$V$7,$V$27),TRUE,FALSE)</f>
        <v>#VALUE!</v>
      </c>
      <c r="AC45" s="44" t="s">
        <v>74</v>
      </c>
      <c r="AD45" s="45">
        <f>_xll.qlCalendarAdvance(calendar,AD44,AC45,,,trigger)</f>
        <v>43584</v>
      </c>
      <c r="AE45" s="45">
        <f>_xll.qlInterestRateIndexMaturity($V$5,AD45,trigger)</f>
        <v>43675</v>
      </c>
      <c r="AF45" s="49">
        <f>_xll.qlTenorBasisValue($V$13,AD45,trigger)</f>
        <v>1.6757856690897512E-3</v>
      </c>
      <c r="AG45" s="49">
        <f>_xll.qlTenorBasisForwardRate($V$13,AD45,_xll.ohTrigger($AA$9:$AA$12))</f>
        <v>4.6145699524711538E-3</v>
      </c>
      <c r="AH45" s="49">
        <f>_xll.qlTenorBasisForwardRate2($V$13,AD45,AE45,_xll.ohTrigger($AA$9:$AA$12))</f>
        <v>4.6145699524711538E-3</v>
      </c>
      <c r="AI45" s="49">
        <f>_xll.qlIndexFixing($V$5,_xll.qlInterestRateIndexFixingDate($V$5,AD45,trigger),,trigger)</f>
        <v>4.7184826641723807E-3</v>
      </c>
      <c r="AJ45" s="49">
        <f t="shared" si="5"/>
        <v>-1.0391271170122687E-4</v>
      </c>
      <c r="AK45" s="52">
        <f t="shared" si="6"/>
        <v>1.0225183955973147</v>
      </c>
    </row>
    <row r="46" spans="1:37" x14ac:dyDescent="0.2">
      <c r="A46" s="7" t="s">
        <v>14</v>
      </c>
      <c r="B46" s="7" t="s">
        <v>36</v>
      </c>
      <c r="C46" s="7" t="s">
        <v>17</v>
      </c>
      <c r="D46" s="7" t="s">
        <v>16</v>
      </c>
      <c r="E46" s="7" t="s">
        <v>18</v>
      </c>
      <c r="F46" s="9">
        <v>0</v>
      </c>
      <c r="G46" s="10" t="str">
        <f t="shared" si="11"/>
        <v>EURAB3E16Y_Quote</v>
      </c>
      <c r="H46" s="11" t="str">
        <f>_xll.qlSwapRateHelper2(,G46,2,B46,"Target",C46,D46,E46,$H$1,F46,A46,$V$6,,,,trigger)</f>
        <v>obj_00724#0009</v>
      </c>
      <c r="I46" s="16" t="b">
        <v>0</v>
      </c>
      <c r="J46" s="19">
        <v>10</v>
      </c>
      <c r="K46" s="19">
        <v>1</v>
      </c>
      <c r="M46" s="26" t="e">
        <v>#N/A</v>
      </c>
      <c r="N46" s="26" t="e">
        <f>_xll.qlRateHelperQuoteName(M46,trigger)</f>
        <v>#VALUE!</v>
      </c>
      <c r="O46" s="31" t="e">
        <f>_xll.qlRateHelperRate(M46,trigger)</f>
        <v>#VALUE!</v>
      </c>
      <c r="P46" s="27" t="e">
        <f>_xll.qlRateHelperEarliestDate(M46,trigger)</f>
        <v>#VALUE!</v>
      </c>
      <c r="Q46" s="27" t="e">
        <f>_xll.qlRateHelperPillarDate(M46,trigger)</f>
        <v>#VALUE!</v>
      </c>
      <c r="R46" s="37" t="e">
        <f t="shared" si="0"/>
        <v>#N/A</v>
      </c>
      <c r="S46" s="26" t="e">
        <f>IF(Q46&lt;_xll.qlCalendarAdvance(calendar,$V$7,$V$27),TRUE,FALSE)</f>
        <v>#VALUE!</v>
      </c>
      <c r="AC46" s="44" t="s">
        <v>74</v>
      </c>
      <c r="AD46" s="45">
        <f>_xll.qlCalendarAdvance(calendar,AD45,AC46,,,trigger)</f>
        <v>43614</v>
      </c>
      <c r="AE46" s="45">
        <f>_xll.qlInterestRateIndexMaturity($V$5,AD46,trigger)</f>
        <v>43706</v>
      </c>
      <c r="AF46" s="49">
        <f>_xll.qlTenorBasisValue($V$13,AD46,trigger)</f>
        <v>1.6786999865405076E-3</v>
      </c>
      <c r="AG46" s="49">
        <f>_xll.qlTenorBasisForwardRate($V$13,AD46,_xll.ohTrigger($AA$9:$AA$12))</f>
        <v>4.8406570839787874E-3</v>
      </c>
      <c r="AH46" s="49">
        <f>_xll.qlTenorBasisForwardRate2($V$13,AD46,AE46,_xll.ohTrigger($AA$9:$AA$12))</f>
        <v>4.8406570839787874E-3</v>
      </c>
      <c r="AI46" s="49">
        <f>_xll.qlIndexFixing($V$5,_xll.qlInterestRateIndexFixingDate($V$5,AD46,trigger),,trigger)</f>
        <v>4.9448588369076412E-3</v>
      </c>
      <c r="AJ46" s="49">
        <f t="shared" si="5"/>
        <v>-1.0420175292885376E-4</v>
      </c>
      <c r="AK46" s="52">
        <f t="shared" si="6"/>
        <v>1.0215263653510456</v>
      </c>
    </row>
    <row r="47" spans="1:37" x14ac:dyDescent="0.2">
      <c r="A47" s="7" t="s">
        <v>14</v>
      </c>
      <c r="B47" s="7" t="s">
        <v>37</v>
      </c>
      <c r="C47" s="7" t="s">
        <v>17</v>
      </c>
      <c r="D47" s="7" t="s">
        <v>16</v>
      </c>
      <c r="E47" s="7" t="s">
        <v>18</v>
      </c>
      <c r="F47" s="9">
        <v>0</v>
      </c>
      <c r="G47" s="10" t="str">
        <f t="shared" si="11"/>
        <v>EURAB3E17Y_Quote</v>
      </c>
      <c r="H47" s="11" t="str">
        <f>_xll.qlSwapRateHelper2(,G47,2,B47,"Target",C47,D47,E47,$H$1,F47,A47,$V$6,,,,trigger)</f>
        <v>obj_00727#0009</v>
      </c>
      <c r="I47" s="16" t="b">
        <v>0</v>
      </c>
      <c r="J47" s="19">
        <v>10</v>
      </c>
      <c r="K47" s="19">
        <v>1</v>
      </c>
      <c r="M47" s="26" t="e">
        <v>#N/A</v>
      </c>
      <c r="N47" s="26" t="e">
        <f>_xll.qlRateHelperQuoteName(M47,trigger)</f>
        <v>#VALUE!</v>
      </c>
      <c r="O47" s="31" t="e">
        <f>_xll.qlRateHelperRate(M47,trigger)</f>
        <v>#VALUE!</v>
      </c>
      <c r="P47" s="27" t="e">
        <f>_xll.qlRateHelperEarliestDate(M47,trigger)</f>
        <v>#VALUE!</v>
      </c>
      <c r="Q47" s="27" t="e">
        <f>_xll.qlRateHelperPillarDate(M47,trigger)</f>
        <v>#VALUE!</v>
      </c>
      <c r="R47" s="37" t="e">
        <f t="shared" si="0"/>
        <v>#N/A</v>
      </c>
      <c r="S47" s="26" t="e">
        <f>IF(Q47&lt;_xll.qlCalendarAdvance(calendar,$V$7,$V$27),TRUE,FALSE)</f>
        <v>#VALUE!</v>
      </c>
      <c r="AC47" s="44" t="s">
        <v>74</v>
      </c>
      <c r="AD47" s="45">
        <f>_xll.qlCalendarAdvance(calendar,AD46,AC47,,,trigger)</f>
        <v>43647</v>
      </c>
      <c r="AE47" s="45">
        <f>_xll.qlInterestRateIndexMaturity($V$5,AD47,trigger)</f>
        <v>43739</v>
      </c>
      <c r="AF47" s="49">
        <f>_xll.qlTenorBasisValue($V$13,AD47,trigger)</f>
        <v>1.6815273714154103E-3</v>
      </c>
      <c r="AG47" s="49">
        <f>_xll.qlTenorBasisForwardRate($V$13,AD47,_xll.ohTrigger($AA$9:$AA$12))</f>
        <v>5.0822430072754833E-3</v>
      </c>
      <c r="AH47" s="49">
        <f>_xll.qlTenorBasisForwardRate2($V$13,AD47,AE47,_xll.ohTrigger($AA$9:$AA$12))</f>
        <v>5.0822430072754833E-3</v>
      </c>
      <c r="AI47" s="49">
        <f>_xll.qlIndexFixing($V$5,_xll.qlInterestRateIndexFixingDate($V$5,AD47,trigger),,trigger)</f>
        <v>5.1899390873345946E-3</v>
      </c>
      <c r="AJ47" s="49">
        <f t="shared" si="5"/>
        <v>-1.0769608005911126E-4</v>
      </c>
      <c r="AK47" s="52">
        <f t="shared" si="6"/>
        <v>1.0211906593023865</v>
      </c>
    </row>
    <row r="48" spans="1:37" x14ac:dyDescent="0.2">
      <c r="A48" s="7" t="s">
        <v>14</v>
      </c>
      <c r="B48" s="7" t="s">
        <v>38</v>
      </c>
      <c r="C48" s="7" t="s">
        <v>17</v>
      </c>
      <c r="D48" s="7" t="s">
        <v>16</v>
      </c>
      <c r="E48" s="7" t="s">
        <v>18</v>
      </c>
      <c r="F48" s="9">
        <v>0</v>
      </c>
      <c r="G48" s="10" t="str">
        <f t="shared" si="11"/>
        <v>EURAB3E18Y_Quote</v>
      </c>
      <c r="H48" s="11" t="str">
        <f>_xll.qlSwapRateHelper2(,G48,2,B48,"Target",C48,D48,E48,$H$1,F48,A48,$V$6,,,,trigger)</f>
        <v>obj_00706#0009</v>
      </c>
      <c r="I48" s="16" t="b">
        <v>0</v>
      </c>
      <c r="J48" s="19">
        <v>10</v>
      </c>
      <c r="K48" s="19">
        <v>1</v>
      </c>
      <c r="M48" s="26" t="e">
        <v>#N/A</v>
      </c>
      <c r="N48" s="26" t="e">
        <f>_xll.qlRateHelperQuoteName(M48,trigger)</f>
        <v>#VALUE!</v>
      </c>
      <c r="O48" s="31" t="e">
        <f>_xll.qlRateHelperRate(M48,trigger)</f>
        <v>#VALUE!</v>
      </c>
      <c r="P48" s="27" t="e">
        <f>_xll.qlRateHelperEarliestDate(M48,trigger)</f>
        <v>#VALUE!</v>
      </c>
      <c r="Q48" s="27" t="e">
        <f>_xll.qlRateHelperPillarDate(M48,trigger)</f>
        <v>#VALUE!</v>
      </c>
      <c r="R48" s="37" t="e">
        <f t="shared" si="0"/>
        <v>#N/A</v>
      </c>
      <c r="S48" s="26" t="e">
        <f>IF(Q48&lt;_xll.qlCalendarAdvance(calendar,$V$7,$V$27),TRUE,FALSE)</f>
        <v>#VALUE!</v>
      </c>
      <c r="AC48" s="44" t="s">
        <v>74</v>
      </c>
      <c r="AD48" s="45">
        <f>_xll.qlCalendarAdvance(calendar,AD47,AC48,,,trigger)</f>
        <v>43678</v>
      </c>
      <c r="AE48" s="45">
        <f>_xll.qlInterestRateIndexMaturity($V$5,AD48,trigger)</f>
        <v>43770</v>
      </c>
      <c r="AF48" s="49">
        <f>_xll.qlTenorBasisValue($V$13,AD48,trigger)</f>
        <v>1.6838314323068383E-3</v>
      </c>
      <c r="AG48" s="49">
        <f>_xll.qlTenorBasisForwardRate($V$13,AD48,_xll.ohTrigger($AA$9:$AA$12))</f>
        <v>5.3062960663169643E-3</v>
      </c>
      <c r="AH48" s="49">
        <f>_xll.qlTenorBasisForwardRate2($V$13,AD48,AE48,_xll.ohTrigger($AA$9:$AA$12))</f>
        <v>5.3062960663169643E-3</v>
      </c>
      <c r="AI48" s="49">
        <f>_xll.qlIndexFixing($V$5,_xll.qlInterestRateIndexFixingDate($V$5,AD48,trigger),,trigger)</f>
        <v>5.4202730170969885E-3</v>
      </c>
      <c r="AJ48" s="49">
        <f t="shared" si="5"/>
        <v>-1.1397695078002416E-4</v>
      </c>
      <c r="AK48" s="52">
        <f t="shared" si="6"/>
        <v>1.0214795686775793</v>
      </c>
    </row>
    <row r="49" spans="1:45" x14ac:dyDescent="0.2">
      <c r="A49" s="7" t="s">
        <v>14</v>
      </c>
      <c r="B49" s="7" t="s">
        <v>39</v>
      </c>
      <c r="C49" s="7" t="s">
        <v>17</v>
      </c>
      <c r="D49" s="7" t="s">
        <v>16</v>
      </c>
      <c r="E49" s="7" t="s">
        <v>18</v>
      </c>
      <c r="F49" s="9">
        <v>0</v>
      </c>
      <c r="G49" s="10" t="str">
        <f t="shared" si="11"/>
        <v>EURAB3E19Y_Quote</v>
      </c>
      <c r="H49" s="11" t="str">
        <f>_xll.qlSwapRateHelper2(,G49,2,B49,"Target",C49,D49,E49,$H$1,F49,A49,$V$6,,,,trigger)</f>
        <v>obj_0070b#0009</v>
      </c>
      <c r="I49" s="16" t="b">
        <v>0</v>
      </c>
      <c r="J49" s="19">
        <v>10</v>
      </c>
      <c r="K49" s="19">
        <v>1</v>
      </c>
      <c r="M49" s="26" t="e">
        <v>#N/A</v>
      </c>
      <c r="N49" s="26" t="e">
        <f>_xll.qlRateHelperQuoteName(M49,trigger)</f>
        <v>#VALUE!</v>
      </c>
      <c r="O49" s="31" t="e">
        <f>_xll.qlRateHelperRate(M49,trigger)</f>
        <v>#VALUE!</v>
      </c>
      <c r="P49" s="27" t="e">
        <f>_xll.qlRateHelperEarliestDate(M49,trigger)</f>
        <v>#VALUE!</v>
      </c>
      <c r="Q49" s="27" t="e">
        <f>_xll.qlRateHelperPillarDate(M49,trigger)</f>
        <v>#VALUE!</v>
      </c>
      <c r="R49" s="37" t="e">
        <f t="shared" si="0"/>
        <v>#N/A</v>
      </c>
      <c r="S49" s="26" t="e">
        <f>IF(Q49&lt;_xll.qlCalendarAdvance(calendar,$V$7,$V$27),TRUE,FALSE)</f>
        <v>#VALUE!</v>
      </c>
      <c r="AC49" s="44" t="s">
        <v>74</v>
      </c>
      <c r="AD49" s="45">
        <f>_xll.qlCalendarAdvance(calendar,AD48,AC49,,,trigger)</f>
        <v>43710</v>
      </c>
      <c r="AE49" s="45">
        <f>_xll.qlInterestRateIndexMaturity($V$5,AD49,trigger)</f>
        <v>43801</v>
      </c>
      <c r="AF49" s="49">
        <f>_xll.qlTenorBasisValue($V$13,AD49,trigger)</f>
        <v>1.6858614381981744E-3</v>
      </c>
      <c r="AG49" s="49">
        <f>_xll.qlTenorBasisForwardRate($V$13,AD49,_xll.ohTrigger($AA$9:$AA$12))</f>
        <v>5.533712090417287E-3</v>
      </c>
      <c r="AH49" s="49">
        <f>_xll.qlTenorBasisForwardRate2($V$13,AD49,AE49,_xll.ohTrigger($AA$9:$AA$12))</f>
        <v>5.533712090417287E-3</v>
      </c>
      <c r="AI49" s="49">
        <f>_xll.qlIndexFixing($V$5,_xll.qlInterestRateIndexFixingDate($V$5,AD49,trigger),,trigger)</f>
        <v>5.6554871892949285E-3</v>
      </c>
      <c r="AJ49" s="49">
        <f t="shared" si="5"/>
        <v>-1.217750988776415E-4</v>
      </c>
      <c r="AK49" s="52">
        <f t="shared" si="6"/>
        <v>1.022006041674723</v>
      </c>
    </row>
    <row r="50" spans="1:45" x14ac:dyDescent="0.2">
      <c r="A50" s="7" t="s">
        <v>14</v>
      </c>
      <c r="B50" s="7" t="s">
        <v>40</v>
      </c>
      <c r="C50" s="7" t="s">
        <v>17</v>
      </c>
      <c r="D50" s="7" t="s">
        <v>16</v>
      </c>
      <c r="E50" s="7" t="s">
        <v>18</v>
      </c>
      <c r="F50" s="9">
        <v>0</v>
      </c>
      <c r="G50" s="10" t="str">
        <f t="shared" si="11"/>
        <v>EURAB3E20Y_Quote</v>
      </c>
      <c r="H50" s="11" t="str">
        <f>_xll.qlSwapRateHelper2(,G50,2,B50,"Target",C50,D50,E50,$H$1,F50,A50,$V$6,,,,trigger)</f>
        <v>obj_00722#0009</v>
      </c>
      <c r="I50" s="16" t="b">
        <v>1</v>
      </c>
      <c r="J50" s="19">
        <v>10</v>
      </c>
      <c r="K50" s="19">
        <v>1</v>
      </c>
      <c r="M50" s="26" t="e">
        <v>#N/A</v>
      </c>
      <c r="N50" s="26" t="e">
        <f>_xll.qlRateHelperQuoteName(M50,trigger)</f>
        <v>#VALUE!</v>
      </c>
      <c r="O50" s="31" t="e">
        <f>_xll.qlRateHelperRate(M50,trigger)</f>
        <v>#VALUE!</v>
      </c>
      <c r="P50" s="27" t="e">
        <f>_xll.qlRateHelperEarliestDate(M50,trigger)</f>
        <v>#VALUE!</v>
      </c>
      <c r="Q50" s="27" t="e">
        <f>_xll.qlRateHelperPillarDate(M50,trigger)</f>
        <v>#VALUE!</v>
      </c>
      <c r="R50" s="37" t="e">
        <f t="shared" si="0"/>
        <v>#N/A</v>
      </c>
      <c r="S50" s="26" t="e">
        <f>IF(Q50&lt;_xll.qlCalendarAdvance(calendar,$V$7,$V$27),TRUE,FALSE)</f>
        <v>#VALUE!</v>
      </c>
      <c r="AC50" s="44" t="s">
        <v>74</v>
      </c>
      <c r="AD50" s="45">
        <f>_xll.qlCalendarAdvance(calendar,AD49,AC50,,,trigger)</f>
        <v>43740</v>
      </c>
      <c r="AE50" s="45">
        <f>_xll.qlInterestRateIndexMaturity($V$5,AD50,trigger)</f>
        <v>43832</v>
      </c>
      <c r="AF50" s="49">
        <f>_xll.qlTenorBasisValue($V$13,AD50,trigger)</f>
        <v>1.6874512637794971E-3</v>
      </c>
      <c r="AG50" s="49">
        <f>_xll.qlTenorBasisForwardRate($V$13,AD50,_xll.ohTrigger($AA$9:$AA$12))</f>
        <v>5.757414679746148E-3</v>
      </c>
      <c r="AH50" s="49">
        <f>_xll.qlTenorBasisForwardRate2($V$13,AD50,AE50,_xll.ohTrigger($AA$9:$AA$12))</f>
        <v>5.757414679746148E-3</v>
      </c>
      <c r="AI50" s="49">
        <f>_xll.qlIndexFixing($V$5,_xll.qlInterestRateIndexFixingDate($V$5,AD50,trigger),,trigger)</f>
        <v>5.8860508272704799E-3</v>
      </c>
      <c r="AJ50" s="49">
        <f t="shared" si="5"/>
        <v>-1.2863614752433184E-4</v>
      </c>
      <c r="AK50" s="52">
        <f t="shared" si="6"/>
        <v>1.0223426928021804</v>
      </c>
    </row>
    <row r="51" spans="1:45" x14ac:dyDescent="0.2">
      <c r="A51" s="7" t="s">
        <v>14</v>
      </c>
      <c r="B51" s="7" t="s">
        <v>41</v>
      </c>
      <c r="C51" s="7" t="s">
        <v>17</v>
      </c>
      <c r="D51" s="7" t="s">
        <v>16</v>
      </c>
      <c r="E51" s="7" t="s">
        <v>18</v>
      </c>
      <c r="F51" s="9">
        <v>0</v>
      </c>
      <c r="G51" s="10" t="str">
        <f t="shared" si="11"/>
        <v>EURAB3E21Y_Quote</v>
      </c>
      <c r="H51" s="11" t="str">
        <f>_xll.qlSwapRateHelper2(,G51,2,B51,"Target",C51,D51,E51,$H$1,F51,A51,$V$6,,,,trigger)</f>
        <v>obj_00710#0009</v>
      </c>
      <c r="I51" s="16" t="b">
        <v>0</v>
      </c>
      <c r="J51" s="19">
        <v>10</v>
      </c>
      <c r="K51" s="19">
        <v>1</v>
      </c>
      <c r="M51" s="26" t="e">
        <v>#N/A</v>
      </c>
      <c r="N51" s="26" t="e">
        <f>_xll.qlRateHelperQuoteName(M51,trigger)</f>
        <v>#VALUE!</v>
      </c>
      <c r="O51" s="31" t="e">
        <f>_xll.qlRateHelperRate(M51,trigger)</f>
        <v>#VALUE!</v>
      </c>
      <c r="P51" s="27" t="e">
        <f>_xll.qlRateHelperEarliestDate(M51,trigger)</f>
        <v>#VALUE!</v>
      </c>
      <c r="Q51" s="27" t="e">
        <f>_xll.qlRateHelperPillarDate(M51,trigger)</f>
        <v>#VALUE!</v>
      </c>
      <c r="R51" s="37" t="e">
        <f t="shared" si="0"/>
        <v>#N/A</v>
      </c>
      <c r="S51" s="26" t="e">
        <f>IF(Q51&lt;_xll.qlCalendarAdvance(calendar,$V$7,$V$27),TRUE,FALSE)</f>
        <v>#VALUE!</v>
      </c>
      <c r="AC51" s="44" t="s">
        <v>74</v>
      </c>
      <c r="AD51" s="45">
        <f>_xll.qlCalendarAdvance(calendar,AD50,AC51,,,trigger)</f>
        <v>43773</v>
      </c>
      <c r="AE51" s="45">
        <f>_xll.qlInterestRateIndexMaturity($V$5,AD51,trigger)</f>
        <v>43865</v>
      </c>
      <c r="AF51" s="49">
        <f>_xll.qlTenorBasisValue($V$13,AD51,trigger)</f>
        <v>1.6888589614090089E-3</v>
      </c>
      <c r="AG51" s="49">
        <f>_xll.qlTenorBasisForwardRate($V$13,AD51,_xll.ohTrigger($AA$9:$AA$12))</f>
        <v>6.0066781274251742E-3</v>
      </c>
      <c r="AH51" s="49">
        <f>_xll.qlTenorBasisForwardRate2($V$13,AD51,AE51,_xll.ohTrigger($AA$9:$AA$12))</f>
        <v>6.0066781274251742E-3</v>
      </c>
      <c r="AI51" s="49">
        <f>_xll.qlIndexFixing($V$5,_xll.qlInterestRateIndexFixingDate($V$5,AD51,trigger),,trigger)</f>
        <v>6.1399270013060368E-3</v>
      </c>
      <c r="AJ51" s="49">
        <f t="shared" si="5"/>
        <v>-1.3324887388086251E-4</v>
      </c>
      <c r="AK51" s="52">
        <f t="shared" si="6"/>
        <v>1.0221834549902844</v>
      </c>
    </row>
    <row r="52" spans="1:45" x14ac:dyDescent="0.2">
      <c r="A52" s="7" t="s">
        <v>14</v>
      </c>
      <c r="B52" s="7" t="s">
        <v>42</v>
      </c>
      <c r="C52" s="7" t="s">
        <v>17</v>
      </c>
      <c r="D52" s="7" t="s">
        <v>16</v>
      </c>
      <c r="E52" s="7" t="s">
        <v>18</v>
      </c>
      <c r="F52" s="9">
        <v>0</v>
      </c>
      <c r="G52" s="10" t="str">
        <f t="shared" si="11"/>
        <v>EURAB3E22Y_Quote</v>
      </c>
      <c r="H52" s="11" t="str">
        <f>_xll.qlSwapRateHelper2(,G52,2,B52,"Target",C52,D52,E52,$H$1,F52,A52,$V$6,,,,trigger)</f>
        <v>obj_0072b#0009</v>
      </c>
      <c r="I52" s="16" t="b">
        <v>0</v>
      </c>
      <c r="J52" s="19">
        <v>10</v>
      </c>
      <c r="K52" s="19">
        <v>1</v>
      </c>
      <c r="M52" s="26" t="e">
        <v>#N/A</v>
      </c>
      <c r="N52" s="26" t="e">
        <f>_xll.qlRateHelperQuoteName(M52,trigger)</f>
        <v>#VALUE!</v>
      </c>
      <c r="O52" s="31" t="e">
        <f>_xll.qlRateHelperRate(M52,trigger)</f>
        <v>#VALUE!</v>
      </c>
      <c r="P52" s="27" t="e">
        <f>_xll.qlRateHelperEarliestDate(M52,trigger)</f>
        <v>#VALUE!</v>
      </c>
      <c r="Q52" s="27" t="e">
        <f>_xll.qlRateHelperPillarDate(M52,trigger)</f>
        <v>#VALUE!</v>
      </c>
      <c r="R52" s="37" t="e">
        <f t="shared" si="0"/>
        <v>#N/A</v>
      </c>
      <c r="S52" s="26" t="e">
        <f>IF(Q52&lt;_xll.qlCalendarAdvance(calendar,$V$7,$V$27),TRUE,FALSE)</f>
        <v>#VALUE!</v>
      </c>
      <c r="AC52" s="44" t="s">
        <v>74</v>
      </c>
      <c r="AD52" s="45">
        <f>_xll.qlCalendarAdvance(calendar,AD51,AC52,,,trigger)</f>
        <v>43803</v>
      </c>
      <c r="AE52" s="45">
        <f>_xll.qlInterestRateIndexMaturity($V$5,AD52,trigger)</f>
        <v>43894</v>
      </c>
      <c r="AF52" s="49">
        <f>_xll.qlTenorBasisValue($V$13,AD52,trigger)</f>
        <v>1.6898365105161718E-3</v>
      </c>
      <c r="AG52" s="49">
        <f>_xll.qlTenorBasisForwardRate($V$13,AD52,_xll.ohTrigger($AA$9:$AA$12))</f>
        <v>6.2367053129448995E-3</v>
      </c>
      <c r="AH52" s="49">
        <f>_xll.qlTenorBasisForwardRate2($V$13,AD52,AE52,_xll.ohTrigger($AA$9:$AA$12))</f>
        <v>6.2367053129448995E-3</v>
      </c>
      <c r="AI52" s="49">
        <f>_xll.qlIndexFixing($V$5,_xll.qlInterestRateIndexFixingDate($V$5,AD52,trigger),,trigger)</f>
        <v>6.371074146559793E-3</v>
      </c>
      <c r="AJ52" s="49">
        <f t="shared" si="5"/>
        <v>-1.3436883361489342E-4</v>
      </c>
      <c r="AK52" s="52">
        <f t="shared" si="6"/>
        <v>1.0215448424885487</v>
      </c>
    </row>
    <row r="53" spans="1:45" x14ac:dyDescent="0.2">
      <c r="A53" s="7" t="s">
        <v>14</v>
      </c>
      <c r="B53" s="7" t="s">
        <v>43</v>
      </c>
      <c r="C53" s="7" t="s">
        <v>17</v>
      </c>
      <c r="D53" s="7" t="s">
        <v>16</v>
      </c>
      <c r="E53" s="7" t="s">
        <v>18</v>
      </c>
      <c r="F53" s="9">
        <v>0</v>
      </c>
      <c r="G53" s="10" t="str">
        <f t="shared" si="11"/>
        <v>EURAB3E23Y_Quote</v>
      </c>
      <c r="H53" s="11" t="str">
        <f>_xll.qlSwapRateHelper2(,G53,2,B53,"Target",C53,D53,E53,$H$1,F53,A53,$V$6,,,,trigger)</f>
        <v>obj_0070e#0009</v>
      </c>
      <c r="I53" s="16" t="b">
        <v>0</v>
      </c>
      <c r="J53" s="19">
        <v>10</v>
      </c>
      <c r="K53" s="19">
        <v>1</v>
      </c>
      <c r="M53" s="26" t="e">
        <v>#N/A</v>
      </c>
      <c r="N53" s="26" t="e">
        <f>_xll.qlRateHelperQuoteName(M53,trigger)</f>
        <v>#VALUE!</v>
      </c>
      <c r="O53" s="31" t="e">
        <f>_xll.qlRateHelperRate(M53,trigger)</f>
        <v>#VALUE!</v>
      </c>
      <c r="P53" s="27" t="e">
        <f>_xll.qlRateHelperEarliestDate(M53,trigger)</f>
        <v>#VALUE!</v>
      </c>
      <c r="Q53" s="27" t="e">
        <f>_xll.qlRateHelperPillarDate(M53,trigger)</f>
        <v>#VALUE!</v>
      </c>
      <c r="R53" s="37" t="e">
        <f t="shared" si="0"/>
        <v>#N/A</v>
      </c>
      <c r="S53" s="26" t="e">
        <f>IF(Q53&lt;_xll.qlCalendarAdvance(calendar,$V$7,$V$27),TRUE,FALSE)</f>
        <v>#VALUE!</v>
      </c>
      <c r="AC53" s="44" t="s">
        <v>74</v>
      </c>
      <c r="AD53" s="45">
        <f>_xll.qlCalendarAdvance(calendar,AD52,AC53,,,trigger)</f>
        <v>43836</v>
      </c>
      <c r="AE53" s="45">
        <f>_xll.qlInterestRateIndexMaturity($V$5,AD53,trigger)</f>
        <v>43927</v>
      </c>
      <c r="AF53" s="49">
        <f>_xll.qlTenorBasisValue($V$13,AD53,trigger)</f>
        <v>1.6905882397312327E-3</v>
      </c>
      <c r="AG53" s="49">
        <f>_xll.qlTenorBasisForwardRate($V$13,AD53,_xll.ohTrigger($AA$9:$AA$12))</f>
        <v>6.5027268908335566E-3</v>
      </c>
      <c r="AH53" s="49">
        <f>_xll.qlTenorBasisForwardRate2($V$13,AD53,AE53,_xll.ohTrigger($AA$9:$AA$12))</f>
        <v>6.5027268908335566E-3</v>
      </c>
      <c r="AI53" s="49">
        <f>_xll.qlIndexFixing($V$5,_xll.qlInterestRateIndexFixingDate($V$5,AD53,trigger),,trigger)</f>
        <v>6.6346579395145325E-3</v>
      </c>
      <c r="AJ53" s="49">
        <f t="shared" si="5"/>
        <v>-1.3193104868097598E-4</v>
      </c>
      <c r="AK53" s="52">
        <f t="shared" si="6"/>
        <v>1.020288572916533</v>
      </c>
      <c r="AM53" s="1" t="s">
        <v>102</v>
      </c>
    </row>
    <row r="54" spans="1:45" x14ac:dyDescent="0.2">
      <c r="A54" s="7" t="s">
        <v>14</v>
      </c>
      <c r="B54" s="7" t="s">
        <v>44</v>
      </c>
      <c r="C54" s="7" t="s">
        <v>17</v>
      </c>
      <c r="D54" s="7" t="s">
        <v>16</v>
      </c>
      <c r="E54" s="7" t="s">
        <v>18</v>
      </c>
      <c r="F54" s="9">
        <v>0</v>
      </c>
      <c r="G54" s="10" t="str">
        <f t="shared" si="11"/>
        <v>EURAB3E24Y_Quote</v>
      </c>
      <c r="H54" s="11" t="str">
        <f>_xll.qlSwapRateHelper2(,G54,2,B54,"Target",C54,D54,E54,$H$1,F54,A54,$V$6,,,,trigger)</f>
        <v>obj_0072c#0009</v>
      </c>
      <c r="I54" s="16" t="b">
        <v>0</v>
      </c>
      <c r="J54" s="19">
        <v>10</v>
      </c>
      <c r="K54" s="19">
        <v>1</v>
      </c>
      <c r="M54" s="26" t="e">
        <v>#N/A</v>
      </c>
      <c r="N54" s="26" t="e">
        <f>_xll.qlRateHelperQuoteName(M54,trigger)</f>
        <v>#VALUE!</v>
      </c>
      <c r="O54" s="31" t="e">
        <f>_xll.qlRateHelperRate(M54,trigger)</f>
        <v>#VALUE!</v>
      </c>
      <c r="P54" s="27" t="e">
        <f>_xll.qlRateHelperEarliestDate(M54,trigger)</f>
        <v>#VALUE!</v>
      </c>
      <c r="Q54" s="27" t="e">
        <f>_xll.qlRateHelperPillarDate(M54,trigger)</f>
        <v>#VALUE!</v>
      </c>
      <c r="R54" s="37" t="e">
        <f t="shared" si="0"/>
        <v>#N/A</v>
      </c>
      <c r="S54" s="26" t="e">
        <f>IF(Q54&lt;_xll.qlCalendarAdvance(calendar,$V$7,$V$27),TRUE,FALSE)</f>
        <v>#VALUE!</v>
      </c>
      <c r="AC54" s="44" t="s">
        <v>74</v>
      </c>
      <c r="AD54" s="45">
        <f>_xll.qlCalendarAdvance(calendar,AD53,AC54,,,trigger)</f>
        <v>43867</v>
      </c>
      <c r="AE54" s="45">
        <f>_xll.qlInterestRateIndexMaturity($V$5,AD54,trigger)</f>
        <v>43957</v>
      </c>
      <c r="AF54" s="49">
        <f>_xll.qlTenorBasisValue($V$13,AD54,trigger)</f>
        <v>1.6909936952117358E-3</v>
      </c>
      <c r="AG54" s="49">
        <f>_xll.qlTenorBasisForwardRate($V$13,AD54,_xll.ohTrigger($AA$9:$AA$12))</f>
        <v>6.7568796587806901E-3</v>
      </c>
      <c r="AH54" s="49">
        <f>_xll.qlTenorBasisForwardRate2($V$13,AD54,AE54,_xll.ohTrigger($AA$9:$AA$12))</f>
        <v>6.7568796587806901E-3</v>
      </c>
      <c r="AI54" s="49">
        <f>_xll.qlIndexFixing($V$5,_xll.qlInterestRateIndexFixingDate($V$5,AD54,trigger),,trigger)</f>
        <v>6.8828906340376861E-3</v>
      </c>
      <c r="AJ54" s="49">
        <f t="shared" si="5"/>
        <v>-1.2601097525699601E-4</v>
      </c>
      <c r="AK54" s="52">
        <f t="shared" si="6"/>
        <v>1.0186492851168722</v>
      </c>
      <c r="AM54" s="41"/>
      <c r="AN54" s="68" t="s">
        <v>73</v>
      </c>
      <c r="AO54" s="68" t="s">
        <v>72</v>
      </c>
      <c r="AP54" s="68" t="s">
        <v>110</v>
      </c>
      <c r="AQ54" s="68" t="s">
        <v>111</v>
      </c>
      <c r="AR54" s="68" t="s">
        <v>112</v>
      </c>
      <c r="AS54" s="68" t="s">
        <v>128</v>
      </c>
    </row>
    <row r="55" spans="1:45" x14ac:dyDescent="0.2">
      <c r="A55" s="7" t="s">
        <v>14</v>
      </c>
      <c r="B55" s="7" t="s">
        <v>45</v>
      </c>
      <c r="C55" s="7" t="s">
        <v>17</v>
      </c>
      <c r="D55" s="7" t="s">
        <v>16</v>
      </c>
      <c r="E55" s="7" t="s">
        <v>18</v>
      </c>
      <c r="F55" s="9">
        <v>0</v>
      </c>
      <c r="G55" s="10" t="str">
        <f t="shared" si="11"/>
        <v>EURAB3E25Y_Quote</v>
      </c>
      <c r="H55" s="11" t="str">
        <f>_xll.qlSwapRateHelper2(,G55,2,B55,"Target",C55,D55,E55,$H$1,F55,A55,$V$6,,,,trigger)</f>
        <v>obj_00723#0009</v>
      </c>
      <c r="I55" s="16" t="b">
        <v>1</v>
      </c>
      <c r="J55" s="19">
        <v>10</v>
      </c>
      <c r="K55" s="19">
        <v>1</v>
      </c>
      <c r="M55" s="26" t="e">
        <v>#N/A</v>
      </c>
      <c r="N55" s="26" t="e">
        <f>_xll.qlRateHelperQuoteName(M55,trigger)</f>
        <v>#VALUE!</v>
      </c>
      <c r="O55" s="31" t="e">
        <f>_xll.qlRateHelperRate(M55,trigger)</f>
        <v>#VALUE!</v>
      </c>
      <c r="P55" s="27" t="e">
        <f>_xll.qlRateHelperEarliestDate(M55,trigger)</f>
        <v>#VALUE!</v>
      </c>
      <c r="Q55" s="27" t="e">
        <f>_xll.qlRateHelperPillarDate(M55,trigger)</f>
        <v>#VALUE!</v>
      </c>
      <c r="R55" s="37" t="e">
        <f t="shared" si="0"/>
        <v>#N/A</v>
      </c>
      <c r="S55" s="26" t="e">
        <f>IF(Q55&lt;_xll.qlCalendarAdvance(calendar,$V$7,$V$27),TRUE,FALSE)</f>
        <v>#VALUE!</v>
      </c>
      <c r="AC55" s="44" t="s">
        <v>74</v>
      </c>
      <c r="AD55" s="45">
        <f>_xll.qlCalendarAdvance(calendar,AD54,AC55,,,trigger)</f>
        <v>43896</v>
      </c>
      <c r="AE55" s="45">
        <f>_xll.qlInterestRateIndexMaturity($V$5,AD55,trigger)</f>
        <v>43990</v>
      </c>
      <c r="AF55" s="49">
        <f>_xll.qlTenorBasisValue($V$13,AD55,trigger)</f>
        <v>1.6911161302532462E-3</v>
      </c>
      <c r="AG55" s="49">
        <f>_xll.qlTenorBasisForwardRate($V$13,AD55,_xll.ohTrigger($AA$9:$AA$12))</f>
        <v>7.0245318381301916E-3</v>
      </c>
      <c r="AH55" s="49">
        <f>_xll.qlTenorBasisForwardRate2($V$13,AD55,AE55,_xll.ohTrigger($AA$9:$AA$12))</f>
        <v>7.0245318381301916E-3</v>
      </c>
      <c r="AI55" s="49">
        <f>_xll.qlIndexFixing($V$5,_xll.qlInterestRateIndexFixingDate($V$5,AD55,trigger),,trigger)</f>
        <v>7.1404834739737114E-3</v>
      </c>
      <c r="AJ55" s="49">
        <f t="shared" si="5"/>
        <v>-1.1595163584351975E-4</v>
      </c>
      <c r="AK55" s="52">
        <f t="shared" si="6"/>
        <v>1.0165066709804229</v>
      </c>
      <c r="AM55" s="24" t="s">
        <v>103</v>
      </c>
      <c r="AN55" s="25">
        <f>_xll.qlCalendarAdvance(calendar,_xll.qlSettingsEvaluationDate(trigger),"2D")</f>
        <v>42279</v>
      </c>
      <c r="AO55" s="25">
        <f>_xll.qlCalendarAdvance(calendar,AN55,AM55)</f>
        <v>42282</v>
      </c>
      <c r="AP55" s="30">
        <f>_xll.qlQuoteValue(currency&amp;"SN"&amp;"D_SYNTH"&amp;$V$4&amp;"_Quote",trigger)</f>
        <v>-4.6200000000000001E-4</v>
      </c>
      <c r="AQ55" s="30">
        <f>_xll.qlTenorBasisForwardRate2($V$13,AN55,AO55,trigger)</f>
        <v>-3.489370359188726E-4</v>
      </c>
      <c r="AR55" s="30">
        <f>AP55-AQ55</f>
        <v>-1.1306296408112741E-4</v>
      </c>
      <c r="AS55" s="30">
        <f>_xll.qlTenorBasisForwardRate2($V$33,AN55,AO55,trigger)</f>
        <v>-3.8662767459562986E-4</v>
      </c>
    </row>
    <row r="56" spans="1:45" x14ac:dyDescent="0.2">
      <c r="A56" s="7" t="s">
        <v>14</v>
      </c>
      <c r="B56" s="7" t="s">
        <v>46</v>
      </c>
      <c r="C56" s="7" t="s">
        <v>17</v>
      </c>
      <c r="D56" s="7" t="s">
        <v>16</v>
      </c>
      <c r="E56" s="7" t="s">
        <v>18</v>
      </c>
      <c r="F56" s="9">
        <v>0</v>
      </c>
      <c r="G56" s="10" t="str">
        <f t="shared" si="11"/>
        <v>EURAB3E26Y_Quote</v>
      </c>
      <c r="H56" s="11" t="str">
        <f>_xll.qlSwapRateHelper2(,G56,2,B56,"Target",C56,D56,E56,$H$1,F56,A56,$V$6,,,,trigger)</f>
        <v>obj_00732#0009</v>
      </c>
      <c r="I56" s="16" t="b">
        <v>0</v>
      </c>
      <c r="J56" s="19">
        <v>10</v>
      </c>
      <c r="K56" s="19">
        <v>1</v>
      </c>
      <c r="M56" s="26" t="e">
        <v>#N/A</v>
      </c>
      <c r="N56" s="26" t="e">
        <f>_xll.qlRateHelperQuoteName(M56,trigger)</f>
        <v>#VALUE!</v>
      </c>
      <c r="O56" s="31" t="e">
        <f>_xll.qlRateHelperRate(M56,trigger)</f>
        <v>#VALUE!</v>
      </c>
      <c r="P56" s="27" t="e">
        <f>_xll.qlRateHelperEarliestDate(M56,trigger)</f>
        <v>#VALUE!</v>
      </c>
      <c r="Q56" s="27" t="e">
        <f>_xll.qlRateHelperPillarDate(M56,trigger)</f>
        <v>#VALUE!</v>
      </c>
      <c r="R56" s="37" t="e">
        <f t="shared" si="0"/>
        <v>#N/A</v>
      </c>
      <c r="S56" s="26" t="e">
        <f>IF(Q56&lt;_xll.qlCalendarAdvance(calendar,$V$7,$V$27),TRUE,FALSE)</f>
        <v>#VALUE!</v>
      </c>
      <c r="AC56" s="44" t="s">
        <v>74</v>
      </c>
      <c r="AD56" s="45">
        <f>_xll.qlCalendarAdvance(calendar,AD55,AC56,,,trigger)</f>
        <v>43927</v>
      </c>
      <c r="AE56" s="45">
        <f>_xll.qlInterestRateIndexMaturity($V$5,AD56,trigger)</f>
        <v>44018</v>
      </c>
      <c r="AF56" s="49">
        <f>_xll.qlTenorBasisValue($V$13,AD56,trigger)</f>
        <v>1.6909794757759169E-3</v>
      </c>
      <c r="AG56" s="49">
        <f>_xll.qlTenorBasisForwardRate($V$13,AD56,_xll.ohTrigger($AA$9:$AA$12))</f>
        <v>7.2866984499934447E-3</v>
      </c>
      <c r="AH56" s="49">
        <f>_xll.qlTenorBasisForwardRate2($V$13,AD56,AE56,_xll.ohTrigger($AA$9:$AA$12))</f>
        <v>7.2866984499934447E-3</v>
      </c>
      <c r="AI56" s="49">
        <f>_xll.qlIndexFixing($V$5,_xll.qlInterestRateIndexFixingDate($V$5,AD56,trigger),,trigger)</f>
        <v>7.3894154051099342E-3</v>
      </c>
      <c r="AJ56" s="49">
        <f t="shared" si="5"/>
        <v>-1.0271695511648946E-4</v>
      </c>
      <c r="AK56" s="52">
        <f t="shared" si="6"/>
        <v>1.0140965014294756</v>
      </c>
      <c r="AM56" s="26" t="s">
        <v>104</v>
      </c>
      <c r="AN56" s="27">
        <f>_xll.qlCalendarAdvance(calendar,_xll.qlSettingsEvaluationDate(trigger),"2D")</f>
        <v>42279</v>
      </c>
      <c r="AO56" s="27">
        <f>_xll.qlCalendarAdvance(calendar,AN56,AM56)</f>
        <v>42286</v>
      </c>
      <c r="AP56" s="31">
        <f>_xll.qlQuoteValue(currency&amp;"SW"&amp;"D_SYNTH"&amp;$V$4&amp;"_Quote",trigger)</f>
        <v>-5.1199999999999998E-4</v>
      </c>
      <c r="AQ56" s="31">
        <f>_xll.qlTenorBasisForwardRate2($V$13,AN56,AO56,trigger)</f>
        <v>-4.0075036232917985E-4</v>
      </c>
      <c r="AR56" s="31">
        <f t="shared" ref="AR56:AR61" si="12">AP56-AQ56</f>
        <v>-1.1124963767082012E-4</v>
      </c>
      <c r="AS56" s="31">
        <f>_xll.qlTenorBasisForwardRate2($V$33,AN56,AO56,trigger)</f>
        <v>-4.3694488140249329E-4</v>
      </c>
    </row>
    <row r="57" spans="1:45" x14ac:dyDescent="0.2">
      <c r="A57" s="7" t="s">
        <v>14</v>
      </c>
      <c r="B57" s="7" t="s">
        <v>47</v>
      </c>
      <c r="C57" s="7" t="s">
        <v>17</v>
      </c>
      <c r="D57" s="7" t="s">
        <v>16</v>
      </c>
      <c r="E57" s="7" t="s">
        <v>18</v>
      </c>
      <c r="F57" s="9">
        <v>0</v>
      </c>
      <c r="G57" s="10" t="str">
        <f t="shared" si="11"/>
        <v>EURAB3E27Y_Quote</v>
      </c>
      <c r="H57" s="11" t="str">
        <f>_xll.qlSwapRateHelper2(,G57,2,B57,"Target",C57,D57,E57,$H$1,F57,A57,$V$6,,,,trigger)</f>
        <v>obj_00705#0009</v>
      </c>
      <c r="I57" s="16" t="b">
        <v>0</v>
      </c>
      <c r="J57" s="19">
        <v>10</v>
      </c>
      <c r="K57" s="19">
        <v>1</v>
      </c>
      <c r="M57" s="28" t="e">
        <v>#N/A</v>
      </c>
      <c r="N57" s="28" t="e">
        <f>_xll.qlRateHelperQuoteName(M57,trigger)</f>
        <v>#VALUE!</v>
      </c>
      <c r="O57" s="32" t="e">
        <f>_xll.qlRateHelperRate(M57,trigger)</f>
        <v>#VALUE!</v>
      </c>
      <c r="P57" s="29" t="e">
        <f>_xll.qlRateHelperEarliestDate(M57,trigger)</f>
        <v>#VALUE!</v>
      </c>
      <c r="Q57" s="29" t="e">
        <f>_xll.qlRateHelperPillarDate(M57,trigger)</f>
        <v>#VALUE!</v>
      </c>
      <c r="R57" s="38" t="e">
        <f t="shared" si="0"/>
        <v>#N/A</v>
      </c>
      <c r="S57" s="28" t="e">
        <f>IF(Q57&lt;_xll.qlCalendarAdvance(calendar,$V$7,$V$27),TRUE,FALSE)</f>
        <v>#VALUE!</v>
      </c>
      <c r="AC57" s="44" t="s">
        <v>74</v>
      </c>
      <c r="AD57" s="45">
        <f>_xll.qlCalendarAdvance(calendar,AD56,AC57,,,trigger)</f>
        <v>43957</v>
      </c>
      <c r="AE57" s="45">
        <f>_xll.qlInterestRateIndexMaturity($V$5,AD57,trigger)</f>
        <v>44049</v>
      </c>
      <c r="AF57" s="49">
        <f>_xll.qlTenorBasisValue($V$13,AD57,trigger)</f>
        <v>1.6905907324857635E-3</v>
      </c>
      <c r="AG57" s="49">
        <f>_xll.qlTenorBasisForwardRate($V$13,AD57,_xll.ohTrigger($AA$9:$AA$12))</f>
        <v>7.5673090862129677E-3</v>
      </c>
      <c r="AH57" s="49">
        <f>_xll.qlTenorBasisForwardRate2($V$13,AD57,AE57,_xll.ohTrigger($AA$9:$AA$12))</f>
        <v>7.5673090862129677E-3</v>
      </c>
      <c r="AI57" s="49">
        <f>_xll.qlIndexFixing($V$5,_xll.qlInterestRateIndexFixingDate($V$5,AD57,trigger),,trigger)</f>
        <v>7.6520064784031498E-3</v>
      </c>
      <c r="AJ57" s="49">
        <f t="shared" si="5"/>
        <v>-8.4697392190182137E-5</v>
      </c>
      <c r="AK57" s="52">
        <f t="shared" si="6"/>
        <v>1.0111925376940787</v>
      </c>
      <c r="AM57" s="26" t="s">
        <v>105</v>
      </c>
      <c r="AN57" s="27">
        <f>_xll.qlCalendarAdvance(calendar,_xll.qlSettingsEvaluationDate(trigger),"2D")</f>
        <v>42279</v>
      </c>
      <c r="AO57" s="27">
        <f>_xll.qlCalendarAdvance(calendar,AN57,AM57)</f>
        <v>42293</v>
      </c>
      <c r="AP57" s="31">
        <f>_xll.qlQuoteValue(currency&amp;AM57&amp;"D_SYNTH"&amp;$V$4&amp;"_Quote",trigger)</f>
        <v>-5.0500000000000002E-4</v>
      </c>
      <c r="AQ57" s="31">
        <f>_xll.qlTenorBasisForwardRate2($V$13,AN57,AO57,trigger)</f>
        <v>-3.9741198157163178E-4</v>
      </c>
      <c r="AR57" s="31">
        <f t="shared" si="12"/>
        <v>-1.0758801842836825E-4</v>
      </c>
      <c r="AS57" s="31">
        <f>_xll.qlTenorBasisForwardRate2($V$33,AN57,AO57,trigger)</f>
        <v>-4.3145636137545802E-4</v>
      </c>
    </row>
    <row r="58" spans="1:45" x14ac:dyDescent="0.2">
      <c r="A58" s="7" t="s">
        <v>14</v>
      </c>
      <c r="B58" s="7" t="s">
        <v>48</v>
      </c>
      <c r="C58" s="7" t="s">
        <v>17</v>
      </c>
      <c r="D58" s="7" t="s">
        <v>16</v>
      </c>
      <c r="E58" s="7" t="s">
        <v>18</v>
      </c>
      <c r="F58" s="9">
        <v>0</v>
      </c>
      <c r="G58" s="10" t="str">
        <f t="shared" si="11"/>
        <v>EURAB3E28Y_Quote</v>
      </c>
      <c r="H58" s="11" t="str">
        <f>_xll.qlSwapRateHelper2(,G58,2,B58,"Target",C58,D58,E58,$H$1,F58,A58,$V$6,,,,trigger)</f>
        <v>obj_0071d#0009</v>
      </c>
      <c r="I58" s="16" t="b">
        <v>0</v>
      </c>
      <c r="J58" s="19">
        <v>10</v>
      </c>
      <c r="K58" s="19">
        <v>1</v>
      </c>
      <c r="AC58" s="44" t="s">
        <v>74</v>
      </c>
      <c r="AD58" s="45">
        <f>_xll.qlCalendarAdvance(calendar,AD57,AC58,,,trigger)</f>
        <v>43990</v>
      </c>
      <c r="AE58" s="45">
        <f>_xll.qlInterestRateIndexMaturity($V$5,AD58,trigger)</f>
        <v>44082</v>
      </c>
      <c r="AF58" s="49">
        <f>_xll.qlTenorBasisValue($V$13,AD58,trigger)</f>
        <v>1.6898795357406025E-3</v>
      </c>
      <c r="AG58" s="49">
        <f>_xll.qlTenorBasisForwardRate($V$13,AD58,_xll.ohTrigger($AA$9:$AA$12))</f>
        <v>7.8814129332165275E-3</v>
      </c>
      <c r="AH58" s="49">
        <f>_xll.qlTenorBasisForwardRate2($V$13,AD58,AE58,_xll.ohTrigger($AA$9:$AA$12))</f>
        <v>7.8814129332165275E-3</v>
      </c>
      <c r="AI58" s="49">
        <f>_xll.qlIndexFixing($V$5,_xll.qlInterestRateIndexFixingDate($V$5,AD58,trigger),,trigger)</f>
        <v>7.9415604550596621E-3</v>
      </c>
      <c r="AJ58" s="49">
        <f t="shared" si="5"/>
        <v>-6.0147521843134655E-5</v>
      </c>
      <c r="AK58" s="52">
        <f t="shared" si="6"/>
        <v>1.0076315658566297</v>
      </c>
      <c r="AM58" s="26" t="s">
        <v>106</v>
      </c>
      <c r="AN58" s="27">
        <f>_xll.qlCalendarAdvance(calendar,_xll.qlSettingsEvaluationDate(trigger),"2D")</f>
        <v>42279</v>
      </c>
      <c r="AO58" s="27">
        <f>_xll.qlCalendarAdvance(calendar,AN58,AM58)</f>
        <v>42300</v>
      </c>
      <c r="AP58" s="31">
        <f>_xll.qlQuoteValue(currency&amp;AM58&amp;"D_SYNTH"&amp;$V$4&amp;"_Quote",trigger)</f>
        <v>-4.9899999999999999E-4</v>
      </c>
      <c r="AQ58" s="31">
        <f>_xll.qlTenorBasisForwardRate2($V$13,AN58,AO58,trigger)</f>
        <v>-3.9408979632377897E-4</v>
      </c>
      <c r="AR58" s="31">
        <f t="shared" si="12"/>
        <v>-1.0491020367622101E-4</v>
      </c>
      <c r="AS58" s="31">
        <f>_xll.qlTenorBasisForwardRate2($V$33,AN58,AO58,trigger)</f>
        <v>-4.2652711105515905E-4</v>
      </c>
    </row>
    <row r="59" spans="1:45" x14ac:dyDescent="0.2">
      <c r="A59" s="7" t="s">
        <v>14</v>
      </c>
      <c r="B59" s="7" t="s">
        <v>49</v>
      </c>
      <c r="C59" s="7" t="s">
        <v>17</v>
      </c>
      <c r="D59" s="7" t="s">
        <v>16</v>
      </c>
      <c r="E59" s="7" t="s">
        <v>18</v>
      </c>
      <c r="F59" s="9">
        <v>0</v>
      </c>
      <c r="G59" s="10" t="str">
        <f t="shared" si="11"/>
        <v>EURAB3E29Y_Quote</v>
      </c>
      <c r="H59" s="11" t="str">
        <f>_xll.qlSwapRateHelper2(,G59,2,B59,"Target",C59,D59,E59,$H$1,F59,A59,$V$6,,,,trigger)</f>
        <v>obj_0071b#0009</v>
      </c>
      <c r="I59" s="16" t="b">
        <v>0</v>
      </c>
      <c r="J59" s="19">
        <v>10</v>
      </c>
      <c r="K59" s="19">
        <v>1</v>
      </c>
      <c r="AC59" s="44" t="s">
        <v>74</v>
      </c>
      <c r="AD59" s="45">
        <f>_xll.qlCalendarAdvance(calendar,AD58,AC59,,,trigger)</f>
        <v>44020</v>
      </c>
      <c r="AE59" s="45">
        <f>_xll.qlInterestRateIndexMaturity($V$5,AD59,trigger)</f>
        <v>44112</v>
      </c>
      <c r="AF59" s="49">
        <f>_xll.qlTenorBasisValue($V$13,AD59,trigger)</f>
        <v>1.6889820862577972E-3</v>
      </c>
      <c r="AG59" s="49">
        <f>_xll.qlTenorBasisForwardRate($V$13,AD59,_xll.ohTrigger($AA$9:$AA$12))</f>
        <v>8.1769169636879083E-3</v>
      </c>
      <c r="AH59" s="49">
        <f>_xll.qlTenorBasisForwardRate2($V$13,AD59,AE59,_xll.ohTrigger($AA$9:$AA$12))</f>
        <v>8.1769169636879083E-3</v>
      </c>
      <c r="AI59" s="49">
        <f>_xll.qlIndexFixing($V$5,_xll.qlInterestRateIndexFixingDate($V$5,AD59,trigger),,trigger)</f>
        <v>8.2099110099273873E-3</v>
      </c>
      <c r="AJ59" s="49">
        <f t="shared" si="5"/>
        <v>-3.2994046239478991E-5</v>
      </c>
      <c r="AK59" s="52">
        <f t="shared" si="6"/>
        <v>1.0040350227825474</v>
      </c>
      <c r="AM59" s="26" t="s">
        <v>74</v>
      </c>
      <c r="AN59" s="27">
        <f>_xll.qlCalendarAdvance(calendar,_xll.qlSettingsEvaluationDate(trigger),"2D")</f>
        <v>42279</v>
      </c>
      <c r="AO59" s="27">
        <f>_xll.qlCalendarAdvance(calendar,AN59,AM59)</f>
        <v>42310</v>
      </c>
      <c r="AP59" s="31">
        <f>_xll.qlQuoteValue(currency&amp;AM59&amp;"D_SYNTH"&amp;$V$4&amp;"_Quote",trigger)</f>
        <v>-4.6000000000000001E-4</v>
      </c>
      <c r="AQ59" s="31">
        <f>_xll.qlTenorBasisForwardRate2($V$13,AN59,AO59,trigger)</f>
        <v>-3.5936910672821953E-4</v>
      </c>
      <c r="AR59" s="31">
        <f t="shared" si="12"/>
        <v>-1.0063089327178048E-4</v>
      </c>
      <c r="AS59" s="31">
        <f>_xll.qlTenorBasisForwardRate2($V$33,AN59,AO59,trigger)</f>
        <v>-3.9033649359979913E-4</v>
      </c>
    </row>
    <row r="60" spans="1:45" x14ac:dyDescent="0.2">
      <c r="A60" s="7" t="s">
        <v>14</v>
      </c>
      <c r="B60" s="7" t="s">
        <v>50</v>
      </c>
      <c r="C60" s="7" t="s">
        <v>17</v>
      </c>
      <c r="D60" s="7" t="s">
        <v>16</v>
      </c>
      <c r="E60" s="7" t="s">
        <v>18</v>
      </c>
      <c r="F60" s="9">
        <v>0</v>
      </c>
      <c r="G60" s="10" t="str">
        <f t="shared" si="11"/>
        <v>EURAB3E30Y_Quote</v>
      </c>
      <c r="H60" s="11" t="str">
        <f>_xll.qlSwapRateHelper2(,G60,2,B60,"Target",C60,D60,E60,$H$1,F60,A60,$V$6,,,,trigger)</f>
        <v>obj_00728#0009</v>
      </c>
      <c r="I60" s="16" t="b">
        <v>1</v>
      </c>
      <c r="J60" s="19">
        <v>10</v>
      </c>
      <c r="K60" s="19">
        <v>1</v>
      </c>
      <c r="AC60" s="44" t="s">
        <v>74</v>
      </c>
      <c r="AD60" s="45">
        <f>_xll.qlCalendarAdvance(calendar,AD59,AC60,,,trigger)</f>
        <v>44053</v>
      </c>
      <c r="AE60" s="45">
        <f>_xll.qlInterestRateIndexMaturity($V$5,AD60,trigger)</f>
        <v>44145</v>
      </c>
      <c r="AF60" s="49">
        <f>_xll.qlTenorBasisValue($V$13,AD60,trigger)</f>
        <v>1.6877265618118998E-3</v>
      </c>
      <c r="AG60" s="49">
        <f>_xll.qlTenorBasisForwardRate($V$13,AD60,_xll.ohTrigger($AA$9:$AA$12))</f>
        <v>8.5116728870813525E-3</v>
      </c>
      <c r="AH60" s="49">
        <f>_xll.qlTenorBasisForwardRate2($V$13,AD60,AE60,_xll.ohTrigger($AA$9:$AA$12))</f>
        <v>8.5116728870813525E-3</v>
      </c>
      <c r="AI60" s="49">
        <f>_xll.qlIndexFixing($V$5,_xll.qlInterestRateIndexFixingDate($V$5,AD60,trigger),,trigger)</f>
        <v>8.5101049798433966E-3</v>
      </c>
      <c r="AJ60" s="49">
        <f t="shared" si="5"/>
        <v>1.567907237955829E-6</v>
      </c>
      <c r="AK60" s="52">
        <f t="shared" si="6"/>
        <v>0.99981579329248715</v>
      </c>
      <c r="AM60" s="26" t="s">
        <v>107</v>
      </c>
      <c r="AN60" s="27">
        <f>_xll.qlCalendarAdvance(calendar,_xll.qlSettingsEvaluationDate(trigger),"2D")</f>
        <v>42279</v>
      </c>
      <c r="AO60" s="27">
        <f>_xll.qlCalendarAdvance(calendar,AN60,AM60)</f>
        <v>42340</v>
      </c>
      <c r="AP60" s="31">
        <f>_xll.qlQuoteValue(currency&amp;AM60&amp;"D_SYNTH"&amp;$V$4&amp;"_Quote",trigger)</f>
        <v>-4.84E-4</v>
      </c>
      <c r="AQ60" s="31">
        <f>_xll.qlTenorBasisForwardRate2($V$13,AN60,AO60,trigger)</f>
        <v>-3.9541726636349399E-4</v>
      </c>
      <c r="AR60" s="31">
        <f t="shared" si="12"/>
        <v>-8.858273363650601E-5</v>
      </c>
      <c r="AS60" s="31">
        <f>_xll.qlTenorBasisForwardRate2($V$33,AN60,AO60,trigger)</f>
        <v>-4.2634094595755137E-4</v>
      </c>
    </row>
    <row r="61" spans="1:45" x14ac:dyDescent="0.2">
      <c r="A61" s="7" t="s">
        <v>14</v>
      </c>
      <c r="B61" s="7" t="s">
        <v>51</v>
      </c>
      <c r="C61" s="7" t="s">
        <v>17</v>
      </c>
      <c r="D61" s="7" t="s">
        <v>16</v>
      </c>
      <c r="E61" s="7" t="s">
        <v>18</v>
      </c>
      <c r="F61" s="9">
        <v>0</v>
      </c>
      <c r="G61" s="10" t="str">
        <f t="shared" si="11"/>
        <v>EURAB3E35Y_Quote</v>
      </c>
      <c r="H61" s="11" t="str">
        <f>_xll.qlSwapRateHelper2(,G61,2,B61,"Target",C61,D61,E61,$H$1,F61,A61,$V$6,,,,trigger)</f>
        <v>obj_00734#0009</v>
      </c>
      <c r="I61" s="16" t="b">
        <v>0</v>
      </c>
      <c r="J61" s="19">
        <v>10</v>
      </c>
      <c r="K61" s="19">
        <v>1</v>
      </c>
      <c r="AC61" s="44" t="s">
        <v>74</v>
      </c>
      <c r="AD61" s="45">
        <f>_xll.qlCalendarAdvance(calendar,AD60,AC61,,,trigger)</f>
        <v>44084</v>
      </c>
      <c r="AE61" s="45">
        <f>_xll.qlInterestRateIndexMaturity($V$5,AD61,trigger)</f>
        <v>44175</v>
      </c>
      <c r="AF61" s="49">
        <f>_xll.qlTenorBasisValue($V$13,AD61,trigger)</f>
        <v>1.6862980794930624E-3</v>
      </c>
      <c r="AG61" s="49">
        <f>_xll.qlTenorBasisForwardRate($V$13,AD61,_xll.ohTrigger($AA$9:$AA$12))</f>
        <v>8.8255308441382661E-3</v>
      </c>
      <c r="AH61" s="49">
        <f>_xll.qlTenorBasisForwardRate2($V$13,AD61,AE61,_xll.ohTrigger($AA$9:$AA$12))</f>
        <v>8.8255308441382661E-3</v>
      </c>
      <c r="AI61" s="49">
        <f>_xll.qlIndexFixing($V$5,_xll.qlInterestRateIndexFixingDate($V$5,AD61,trigger),,trigger)</f>
        <v>8.7900469586942569E-3</v>
      </c>
      <c r="AJ61" s="49">
        <f t="shared" si="5"/>
        <v>3.5483885444009128E-5</v>
      </c>
      <c r="AK61" s="52">
        <f t="shared" si="6"/>
        <v>0.99597940497057158</v>
      </c>
      <c r="AM61" s="28" t="s">
        <v>83</v>
      </c>
      <c r="AN61" s="29">
        <f>_xll.qlCalendarAdvance(calendar,_xll.qlSettingsEvaluationDate(trigger),"2D")</f>
        <v>42279</v>
      </c>
      <c r="AO61" s="29">
        <f>_xll.qlCalendarAdvance(calendar,AN61,AM61)</f>
        <v>42373</v>
      </c>
      <c r="AP61" s="32">
        <f>_xll.qlQuoteValue(currency&amp;AM61&amp;"D_SYNTH"&amp;$V$4&amp;"_Quote",trigger)</f>
        <v>-4.3600000000000003E-4</v>
      </c>
      <c r="AQ61" s="32">
        <f>_xll.qlTenorBasisForwardRate2($V$13,AN61,AO61,trigger)</f>
        <v>-3.6016084723015072E-4</v>
      </c>
      <c r="AR61" s="32">
        <f t="shared" si="12"/>
        <v>-7.5839152769849305E-5</v>
      </c>
      <c r="AS61" s="32">
        <f>_xll.qlTenorBasisForwardRate2($V$33,AN61,AO61,trigger)</f>
        <v>-3.9524201946497349E-4</v>
      </c>
    </row>
    <row r="62" spans="1:45" x14ac:dyDescent="0.2">
      <c r="A62" s="7" t="s">
        <v>14</v>
      </c>
      <c r="B62" s="7" t="s">
        <v>52</v>
      </c>
      <c r="C62" s="7" t="s">
        <v>17</v>
      </c>
      <c r="D62" s="7" t="s">
        <v>16</v>
      </c>
      <c r="E62" s="7" t="s">
        <v>18</v>
      </c>
      <c r="F62" s="9">
        <v>0</v>
      </c>
      <c r="G62" s="10" t="str">
        <f t="shared" si="11"/>
        <v>EURAB3E40Y_Quote</v>
      </c>
      <c r="H62" s="11" t="str">
        <f>_xll.qlSwapRateHelper2(,G62,2,B62,"Target",C62,D62,E62,$H$1,F62,A62,$V$6,,,,trigger)</f>
        <v>obj_00719#0009</v>
      </c>
      <c r="I62" s="16" t="b">
        <v>1</v>
      </c>
      <c r="J62" s="19">
        <v>10</v>
      </c>
      <c r="K62" s="19">
        <v>1</v>
      </c>
      <c r="AC62" s="44" t="s">
        <v>74</v>
      </c>
      <c r="AD62" s="45">
        <f>_xll.qlCalendarAdvance(calendar,AD61,AC62,,,trigger)</f>
        <v>44116</v>
      </c>
      <c r="AE62" s="45">
        <f>_xll.qlInterestRateIndexMaturity($V$5,AD62,trigger)</f>
        <v>44208</v>
      </c>
      <c r="AF62" s="49">
        <f>_xll.qlTenorBasisValue($V$13,AD62,trigger)</f>
        <v>1.6845775851815912E-3</v>
      </c>
      <c r="AG62" s="49">
        <f>_xll.qlTenorBasisForwardRate($V$13,AD62,_xll.ohTrigger($AA$9:$AA$12))</f>
        <v>9.1593438649756574E-3</v>
      </c>
      <c r="AH62" s="49">
        <f>_xll.qlTenorBasisForwardRate2($V$13,AD62,AE62,_xll.ohTrigger($AA$9:$AA$12))</f>
        <v>9.1593438649756574E-3</v>
      </c>
      <c r="AI62" s="49">
        <f>_xll.qlIndexFixing($V$5,_xll.qlInterestRateIndexFixingDate($V$5,AD62,trigger),,trigger)</f>
        <v>9.0887096090053673E-3</v>
      </c>
      <c r="AJ62" s="49">
        <f t="shared" si="5"/>
        <v>7.0634255970290077E-5</v>
      </c>
      <c r="AK62" s="52">
        <f t="shared" si="6"/>
        <v>0.99228828429071347</v>
      </c>
    </row>
    <row r="63" spans="1:45" x14ac:dyDescent="0.2">
      <c r="A63" s="7" t="s">
        <v>14</v>
      </c>
      <c r="B63" s="7" t="s">
        <v>53</v>
      </c>
      <c r="C63" s="7" t="s">
        <v>17</v>
      </c>
      <c r="D63" s="7" t="s">
        <v>16</v>
      </c>
      <c r="E63" s="7" t="s">
        <v>18</v>
      </c>
      <c r="F63" s="9">
        <v>0</v>
      </c>
      <c r="G63" s="10" t="str">
        <f t="shared" si="11"/>
        <v>EURAB3E50Y_Quote</v>
      </c>
      <c r="H63" s="11" t="str">
        <f>_xll.qlSwapRateHelper2(,G63,2,B63,"Target",C63,D63,E63,$H$1,F63,A63,$V$6,,,,trigger)</f>
        <v>obj_0071f#0009</v>
      </c>
      <c r="I63" s="16" t="b">
        <v>1</v>
      </c>
      <c r="J63" s="19">
        <v>10</v>
      </c>
      <c r="K63" s="19">
        <v>1</v>
      </c>
      <c r="AC63" s="44" t="s">
        <v>74</v>
      </c>
      <c r="AD63" s="45">
        <f>_xll.qlCalendarAdvance(calendar,AD62,AC63,,,trigger)</f>
        <v>44147</v>
      </c>
      <c r="AE63" s="45">
        <f>_xll.qlInterestRateIndexMaturity($V$5,AD63,trigger)</f>
        <v>44239</v>
      </c>
      <c r="AF63" s="49">
        <f>_xll.qlTenorBasisValue($V$13,AD63,trigger)</f>
        <v>1.6826792390631689E-3</v>
      </c>
      <c r="AG63" s="49">
        <f>_xll.qlTenorBasisForwardRate($V$13,AD63,_xll.ohTrigger($AA$9:$AA$12))</f>
        <v>9.4730543381587439E-3</v>
      </c>
      <c r="AH63" s="49">
        <f>_xll.qlTenorBasisForwardRate2($V$13,AD63,AE63,_xll.ohTrigger($AA$9:$AA$12))</f>
        <v>9.4730543381587439E-3</v>
      </c>
      <c r="AI63" s="49">
        <f>_xll.qlIndexFixing($V$5,_xll.qlInterestRateIndexFixingDate($V$5,AD63,trigger),,trigger)</f>
        <v>9.3718559228406703E-3</v>
      </c>
      <c r="AJ63" s="49">
        <f t="shared" si="5"/>
        <v>1.011984153180736E-4</v>
      </c>
      <c r="AK63" s="52">
        <f t="shared" si="6"/>
        <v>0.98931723478979394</v>
      </c>
      <c r="AN63" s="70">
        <v>42326</v>
      </c>
      <c r="AO63" s="71">
        <f>_xll.qlTenorBasisForwardRate($V$13,AN63,trigger)*_xll.qlInterpolationInterpolate($AK$1,AN63)</f>
        <v>-4.5705648068249057E-4</v>
      </c>
    </row>
    <row r="64" spans="1:45" x14ac:dyDescent="0.2">
      <c r="A64" s="8" t="s">
        <v>14</v>
      </c>
      <c r="B64" s="8" t="s">
        <v>54</v>
      </c>
      <c r="C64" s="8" t="s">
        <v>17</v>
      </c>
      <c r="D64" s="8" t="s">
        <v>16</v>
      </c>
      <c r="E64" s="8" t="s">
        <v>18</v>
      </c>
      <c r="F64" s="12">
        <v>0</v>
      </c>
      <c r="G64" s="13" t="str">
        <f t="shared" si="11"/>
        <v>EURAB3E60Y_Quote</v>
      </c>
      <c r="H64" s="14" t="str">
        <f>_xll.qlSwapRateHelper2(,G64,2,B64,"Target",C64,D64,E64,$H$1,F64,A64,$V$6,,,,trigger)</f>
        <v>obj_00726#0009</v>
      </c>
      <c r="I64" s="17" t="b">
        <v>1</v>
      </c>
      <c r="J64" s="20">
        <v>10</v>
      </c>
      <c r="K64" s="20">
        <v>1</v>
      </c>
      <c r="AC64" s="44" t="s">
        <v>74</v>
      </c>
      <c r="AD64" s="45">
        <f>_xll.qlCalendarAdvance(calendar,AD63,AC64,,,trigger)</f>
        <v>44179</v>
      </c>
      <c r="AE64" s="45">
        <f>_xll.qlInterestRateIndexMaturity($V$5,AD64,trigger)</f>
        <v>44270</v>
      </c>
      <c r="AF64" s="49">
        <f>_xll.qlTenorBasisValue($V$13,AD64,trigger)</f>
        <v>1.6804873418712748E-3</v>
      </c>
      <c r="AG64" s="49">
        <f>_xll.qlTenorBasisForwardRate($V$13,AD64,_xll.ohTrigger($AA$9:$AA$12))</f>
        <v>9.7861701051083667E-3</v>
      </c>
      <c r="AH64" s="49">
        <f>_xll.qlTenorBasisForwardRate2($V$13,AD64,AE64,_xll.ohTrigger($AA$9:$AA$12))</f>
        <v>9.7861701051083667E-3</v>
      </c>
      <c r="AI64" s="49">
        <f>_xll.qlIndexFixing($V$5,_xll.qlInterestRateIndexFixingDate($V$5,AD64,trigger),,trigger)</f>
        <v>9.6573357008715548E-3</v>
      </c>
      <c r="AJ64" s="49">
        <f t="shared" si="5"/>
        <v>1.2883440423681197E-4</v>
      </c>
      <c r="AK64" s="52">
        <f t="shared" si="6"/>
        <v>0.98683505366726043</v>
      </c>
      <c r="AN64" s="70">
        <v>42354</v>
      </c>
      <c r="AO64" s="71">
        <f>_xll.qlTenorBasisForwardRate($V$13,AN64,trigger)*_xll.qlInterpolationInterpolate($AK$1,AN64)</f>
        <v>-5.1013516489817952E-4</v>
      </c>
    </row>
    <row r="65" spans="29:41" x14ac:dyDescent="0.2">
      <c r="AC65" s="44" t="s">
        <v>74</v>
      </c>
      <c r="AD65" s="45">
        <f>_xll.qlCalendarAdvance(calendar,AD64,AC65,,,trigger)</f>
        <v>44210</v>
      </c>
      <c r="AE65" s="45">
        <f>_xll.qlInterestRateIndexMaturity($V$5,AD65,trigger)</f>
        <v>44300</v>
      </c>
      <c r="AF65" s="49">
        <f>_xll.qlTenorBasisValue($V$13,AD65,trigger)</f>
        <v>1.6781452480923375E-3</v>
      </c>
      <c r="AG65" s="49">
        <f>_xll.qlTenorBasisForwardRate($V$13,AD65,_xll.ohTrigger($AA$9:$AA$12))</f>
        <v>1.0083359152468496E-2</v>
      </c>
      <c r="AH65" s="49">
        <f>_xll.qlTenorBasisForwardRate2($V$13,AD65,AE65,_xll.ohTrigger($AA$9:$AA$12))</f>
        <v>1.0083359152468496E-2</v>
      </c>
      <c r="AI65" s="49">
        <f>_xll.qlIndexFixing($V$5,_xll.qlInterestRateIndexFixingDate($V$5,AD65,trigger),,trigger)</f>
        <v>9.9313636752800249E-3</v>
      </c>
      <c r="AJ65" s="49">
        <f t="shared" si="5"/>
        <v>1.5199547718847128E-4</v>
      </c>
      <c r="AK65" s="52">
        <f t="shared" si="6"/>
        <v>0.98492610697584237</v>
      </c>
      <c r="AN65" s="70">
        <v>42389</v>
      </c>
      <c r="AO65" s="71">
        <f>_xll.qlTenorBasisForwardRate($V$13,AN65,trigger)*_xll.qlInterpolationInterpolate($AK$1,AN65)</f>
        <v>-5.8891549782840184E-4</v>
      </c>
    </row>
    <row r="66" spans="29:41" x14ac:dyDescent="0.2">
      <c r="AC66" s="44" t="s">
        <v>74</v>
      </c>
      <c r="AD66" s="45">
        <f>_xll.qlCalendarAdvance(calendar,AD65,AC66,,,trigger)</f>
        <v>44242</v>
      </c>
      <c r="AE66" s="45">
        <f>_xll.qlInterestRateIndexMaturity($V$5,AD66,trigger)</f>
        <v>44333</v>
      </c>
      <c r="AF66" s="49">
        <f>_xll.qlTenorBasisValue($V$13,AD66,trigger)</f>
        <v>1.675508354648221E-3</v>
      </c>
      <c r="AG66" s="49">
        <f>_xll.qlTenorBasisForwardRate($V$13,AD66,_xll.ohTrigger($AA$9:$AA$12))</f>
        <v>1.0393056982288967E-2</v>
      </c>
      <c r="AH66" s="49">
        <f>_xll.qlTenorBasisForwardRate2($V$13,AD66,AE66,_xll.ohTrigger($AA$9:$AA$12))</f>
        <v>1.0393056982288967E-2</v>
      </c>
      <c r="AI66" s="49">
        <f>_xll.qlIndexFixing($V$5,_xll.qlInterestRateIndexFixingDate($V$5,AD66,trigger),,trigger)</f>
        <v>1.0220656079984116E-2</v>
      </c>
      <c r="AJ66" s="49">
        <f t="shared" si="5"/>
        <v>1.7240090230485026E-4</v>
      </c>
      <c r="AK66" s="52">
        <f t="shared" si="6"/>
        <v>0.98341191599366362</v>
      </c>
      <c r="AN66" s="70">
        <v>42417</v>
      </c>
      <c r="AO66" s="71">
        <f>_xll.qlTenorBasisForwardRate($V$13,AN66,trigger)*_xll.qlInterpolationInterpolate($AK$1,AN66)</f>
        <v>-5.9178612587809502E-4</v>
      </c>
    </row>
    <row r="67" spans="29:41" x14ac:dyDescent="0.2">
      <c r="AC67" s="44" t="s">
        <v>74</v>
      </c>
      <c r="AD67" s="45">
        <f>_xll.qlCalendarAdvance(calendar,AD66,AC67,,,trigger)</f>
        <v>44270</v>
      </c>
      <c r="AE67" s="45">
        <f>_xll.qlInterestRateIndexMaturity($V$5,AD67,trigger)</f>
        <v>44362</v>
      </c>
      <c r="AF67" s="49">
        <f>_xll.qlTenorBasisValue($V$13,AD67,trigger)</f>
        <v>1.6730234501392521E-3</v>
      </c>
      <c r="AG67" s="49">
        <f>_xll.qlTenorBasisForwardRate($V$13,AD67,_xll.ohTrigger($AA$9:$AA$12))</f>
        <v>1.0658007080699611E-2</v>
      </c>
      <c r="AH67" s="49">
        <f>_xll.qlTenorBasisForwardRate2($V$13,AD67,AE67,_xll.ohTrigger($AA$9:$AA$12))</f>
        <v>1.0658007080699611E-2</v>
      </c>
      <c r="AI67" s="49">
        <f>_xll.qlIndexFixing($V$5,_xll.qlInterestRateIndexFixingDate($V$5,AD67,trigger),,trigger)</f>
        <v>1.0471564585454536E-2</v>
      </c>
      <c r="AJ67" s="49">
        <f t="shared" si="5"/>
        <v>1.8644249524507432E-4</v>
      </c>
      <c r="AK67" s="52">
        <f t="shared" si="6"/>
        <v>0.98250681446978028</v>
      </c>
      <c r="AN67" s="70">
        <v>42445</v>
      </c>
      <c r="AO67" s="71">
        <f>_xll.qlTenorBasisForwardRate($V$13,AN67,trigger)*_xll.qlInterpolationInterpolate($AK$1,AN67)</f>
        <v>-5.81281839533805E-4</v>
      </c>
    </row>
    <row r="68" spans="29:41" x14ac:dyDescent="0.2">
      <c r="AC68" s="44" t="s">
        <v>74</v>
      </c>
      <c r="AD68" s="45">
        <f>_xll.qlCalendarAdvance(calendar,AD67,AC68,,,trigger)</f>
        <v>44301</v>
      </c>
      <c r="AE68" s="45">
        <f>_xll.qlInterestRateIndexMaturity($V$5,AD68,trigger)</f>
        <v>44392</v>
      </c>
      <c r="AF68" s="49">
        <f>_xll.qlTenorBasisValue($V$13,AD68,trigger)</f>
        <v>1.6700843541238573E-3</v>
      </c>
      <c r="AG68" s="49">
        <f>_xll.qlTenorBasisForwardRate($V$13,AD68,_xll.ohTrigger($AA$9:$AA$12))</f>
        <v>1.0933886297045552E-2</v>
      </c>
      <c r="AH68" s="49">
        <f>_xll.qlTenorBasisForwardRate2($V$13,AD68,AE68,_xll.ohTrigger($AA$9:$AA$12))</f>
        <v>1.0933886297045552E-2</v>
      </c>
      <c r="AI68" s="49">
        <f>_xll.qlIndexFixing($V$5,_xll.qlInterestRateIndexFixingDate($V$5,AD68,trigger),,trigger)</f>
        <v>1.0736606433286206E-2</v>
      </c>
      <c r="AJ68" s="49">
        <f t="shared" ref="AJ68:AJ131" si="13">AG68-AI68</f>
        <v>1.9727986375934516E-4</v>
      </c>
      <c r="AK68" s="52">
        <f t="shared" ref="AK68:AK131" si="14">AI68/AH68</f>
        <v>0.98195702256272299</v>
      </c>
      <c r="AN68" s="70">
        <v>42480</v>
      </c>
      <c r="AO68" s="71">
        <f>_xll.qlTenorBasisForwardRate($V$13,AN68,trigger)*_xll.qlInterpolationInterpolate($AK$1,AN68)</f>
        <v>-5.9203122840587551E-4</v>
      </c>
    </row>
    <row r="69" spans="29:41" x14ac:dyDescent="0.2">
      <c r="AC69" s="44" t="s">
        <v>74</v>
      </c>
      <c r="AD69" s="45">
        <f>_xll.qlCalendarAdvance(calendar,AD68,AC69,,,trigger)</f>
        <v>44333</v>
      </c>
      <c r="AE69" s="45">
        <f>_xll.qlInterestRateIndexMaturity($V$5,AD69,trigger)</f>
        <v>44425</v>
      </c>
      <c r="AF69" s="49">
        <f>_xll.qlTenorBasisValue($V$13,AD69,trigger)</f>
        <v>1.6668491386622923E-3</v>
      </c>
      <c r="AG69" s="49">
        <f>_xll.qlTenorBasisForwardRate($V$13,AD69,_xll.ohTrigger($AA$9:$AA$12))</f>
        <v>1.1218890701002123E-2</v>
      </c>
      <c r="AH69" s="49">
        <f>_xll.qlTenorBasisForwardRate2($V$13,AD69,AE69,_xll.ohTrigger($AA$9:$AA$12))</f>
        <v>1.1218890701002123E-2</v>
      </c>
      <c r="AI69" s="49">
        <f>_xll.qlIndexFixing($V$5,_xll.qlInterestRateIndexFixingDate($V$5,AD69,trigger),,trigger)</f>
        <v>1.1015279030586769E-2</v>
      </c>
      <c r="AJ69" s="49">
        <f t="shared" si="13"/>
        <v>2.0361167041535455E-4</v>
      </c>
      <c r="AK69" s="52">
        <f t="shared" si="14"/>
        <v>0.98185099794250008</v>
      </c>
      <c r="AN69" s="70">
        <v>42508</v>
      </c>
      <c r="AO69" s="71">
        <f>_xll.qlTenorBasisForwardRate($V$13,AN69,trigger)*_xll.qlInterpolationInterpolate($AK$1,AN69)</f>
        <v>-6.3119778007611233E-4</v>
      </c>
    </row>
    <row r="70" spans="29:41" x14ac:dyDescent="0.2">
      <c r="AC70" s="44" t="s">
        <v>74</v>
      </c>
      <c r="AD70" s="45">
        <f>_xll.qlCalendarAdvance(calendar,AD69,AC70,,,trigger)</f>
        <v>44364</v>
      </c>
      <c r="AE70" s="45">
        <f>_xll.qlInterestRateIndexMaturity($V$5,AD70,trigger)</f>
        <v>44456</v>
      </c>
      <c r="AF70" s="49">
        <f>_xll.qlTenorBasisValue($V$13,AD70,trigger)</f>
        <v>1.6635257493881385E-3</v>
      </c>
      <c r="AG70" s="49">
        <f>_xll.qlTenorBasisForwardRate($V$13,AD70,_xll.ohTrigger($AA$9:$AA$12))</f>
        <v>1.1481174112735E-2</v>
      </c>
      <c r="AH70" s="49">
        <f>_xll.qlTenorBasisForwardRate2($V$13,AD70,AE70,_xll.ohTrigger($AA$9:$AA$12))</f>
        <v>1.1481174112735E-2</v>
      </c>
      <c r="AI70" s="49">
        <f>_xll.qlIndexFixing($V$5,_xll.qlInterestRateIndexFixingDate($V$5,AD70,trigger),,trigger)</f>
        <v>1.127674923128027E-2</v>
      </c>
      <c r="AJ70" s="49">
        <f t="shared" si="13"/>
        <v>2.0442488145473031E-4</v>
      </c>
      <c r="AK70" s="52">
        <f t="shared" si="14"/>
        <v>0.98219477559982471</v>
      </c>
      <c r="AN70" s="70">
        <v>42536</v>
      </c>
      <c r="AO70" s="71">
        <f>_xll.qlTenorBasisForwardRate($V$13,AN70,trigger)*_xll.qlInterpolationInterpolate($AK$1,AN70)</f>
        <v>-6.7161609953220354E-4</v>
      </c>
    </row>
    <row r="71" spans="29:41" x14ac:dyDescent="0.2">
      <c r="AC71" s="44" t="s">
        <v>74</v>
      </c>
      <c r="AD71" s="45">
        <f>_xll.qlCalendarAdvance(calendar,AD70,AC71,,,trigger)</f>
        <v>44396</v>
      </c>
      <c r="AE71" s="45">
        <f>_xll.qlInterestRateIndexMaturity($V$5,AD71,trigger)</f>
        <v>44488</v>
      </c>
      <c r="AF71" s="49">
        <f>_xll.qlTenorBasisValue($V$13,AD71,trigger)</f>
        <v>1.6599056425976105E-3</v>
      </c>
      <c r="AG71" s="49">
        <f>_xll.qlTenorBasisForwardRate($V$13,AD71,_xll.ohTrigger($AA$9:$AA$12))</f>
        <v>1.1741582627107904E-2</v>
      </c>
      <c r="AH71" s="49">
        <f>_xll.qlTenorBasisForwardRate2($V$13,AD71,AE71,_xll.ohTrigger($AA$9:$AA$12))</f>
        <v>1.1741582627107904E-2</v>
      </c>
      <c r="AI71" s="49">
        <f>_xll.qlIndexFixing($V$5,_xll.qlInterestRateIndexFixingDate($V$5,AD71,trigger),,trigger)</f>
        <v>1.1541979431694042E-2</v>
      </c>
      <c r="AJ71" s="49">
        <f t="shared" si="13"/>
        <v>1.9960319541386176E-4</v>
      </c>
      <c r="AK71" s="52">
        <f t="shared" si="14"/>
        <v>0.98300031590690029</v>
      </c>
      <c r="AN71" s="70">
        <v>42571</v>
      </c>
      <c r="AO71" s="71">
        <f>_xll.qlTenorBasisForwardRate($V$13,AN71,trigger)*_xll.qlInterpolationInterpolate($AK$1,AN71)</f>
        <v>-6.8730351632619664E-4</v>
      </c>
    </row>
    <row r="72" spans="29:41" x14ac:dyDescent="0.2">
      <c r="AC72" s="44" t="s">
        <v>74</v>
      </c>
      <c r="AD72" s="45">
        <f>_xll.qlCalendarAdvance(calendar,AD71,AC72,,,trigger)</f>
        <v>44427</v>
      </c>
      <c r="AE72" s="45">
        <f>_xll.qlInterestRateIndexMaturity($V$5,AD72,trigger)</f>
        <v>44519</v>
      </c>
      <c r="AF72" s="49">
        <f>_xll.qlTenorBasisValue($V$13,AD72,trigger)</f>
        <v>1.656220583009555E-3</v>
      </c>
      <c r="AG72" s="49">
        <f>_xll.qlTenorBasisForwardRate($V$13,AD72,_xll.ohTrigger($AA$9:$AA$12))</f>
        <v>1.1984620832567823E-2</v>
      </c>
      <c r="AH72" s="49">
        <f>_xll.qlTenorBasisForwardRate2($V$13,AD72,AE72,_xll.ohTrigger($AA$9:$AA$12))</f>
        <v>1.1984620832567823E-2</v>
      </c>
      <c r="AI72" s="49">
        <f>_xll.qlIndexFixing($V$5,_xll.qlInterestRateIndexFixingDate($V$5,AD72,trigger),,trigger)</f>
        <v>1.1794368647234136E-2</v>
      </c>
      <c r="AJ72" s="49">
        <f t="shared" si="13"/>
        <v>1.9025218533368776E-4</v>
      </c>
      <c r="AK72" s="52">
        <f t="shared" si="14"/>
        <v>0.98412530625777639</v>
      </c>
      <c r="AN72" s="70">
        <v>42599</v>
      </c>
      <c r="AO72" s="71">
        <f>_xll.qlTenorBasisForwardRate($V$13,AN72,trigger)*_xll.qlInterpolationInterpolate($AK$1,AN72)</f>
        <v>-6.6782310475516733E-4</v>
      </c>
    </row>
    <row r="73" spans="29:41" x14ac:dyDescent="0.2">
      <c r="AC73" s="44" t="s">
        <v>74</v>
      </c>
      <c r="AD73" s="45">
        <f>_xll.qlCalendarAdvance(calendar,AD72,AC73,,,trigger)</f>
        <v>44459</v>
      </c>
      <c r="AE73" s="45">
        <f>_xll.qlInterestRateIndexMaturity($V$5,AD73,trigger)</f>
        <v>44550</v>
      </c>
      <c r="AF73" s="49">
        <f>_xll.qlTenorBasisValue($V$13,AD73,trigger)</f>
        <v>1.65223845099069E-3</v>
      </c>
      <c r="AG73" s="49">
        <f>_xll.qlTenorBasisForwardRate($V$13,AD73,_xll.ohTrigger($AA$9:$AA$12))</f>
        <v>1.2224504854406725E-2</v>
      </c>
      <c r="AH73" s="49">
        <f>_xll.qlTenorBasisForwardRate2($V$13,AD73,AE73,_xll.ohTrigger($AA$9:$AA$12))</f>
        <v>1.2224504854406725E-2</v>
      </c>
      <c r="AI73" s="49">
        <f>_xll.qlIndexFixing($V$5,_xll.qlInterestRateIndexFixingDate($V$5,AD73,trigger),,trigger)</f>
        <v>1.2046412114588916E-2</v>
      </c>
      <c r="AJ73" s="49">
        <f t="shared" si="13"/>
        <v>1.7809273981780893E-4</v>
      </c>
      <c r="AK73" s="52">
        <f t="shared" si="14"/>
        <v>0.98543149665864715</v>
      </c>
      <c r="AN73" s="70">
        <v>42634</v>
      </c>
      <c r="AO73" s="71">
        <f>_xll.qlTenorBasisForwardRate($V$13,AN73,trigger)*_xll.qlInterpolationInterpolate($AK$1,AN73)</f>
        <v>-6.2736598428807591E-4</v>
      </c>
    </row>
    <row r="74" spans="29:41" x14ac:dyDescent="0.2">
      <c r="AC74" s="44" t="s">
        <v>74</v>
      </c>
      <c r="AD74" s="45">
        <f>_xll.qlCalendarAdvance(calendar,AD73,AC74,,,trigger)</f>
        <v>44489</v>
      </c>
      <c r="AE74" s="45">
        <f>_xll.qlInterestRateIndexMaturity($V$5,AD74,trigger)</f>
        <v>44581</v>
      </c>
      <c r="AF74" s="49">
        <f>_xll.qlTenorBasisValue($V$13,AD74,trigger)</f>
        <v>1.6483457678062861E-3</v>
      </c>
      <c r="AG74" s="49">
        <f>_xll.qlTenorBasisForwardRate($V$13,AD74,_xll.ohTrigger($AA$9:$AA$12))</f>
        <v>1.2452955481329124E-2</v>
      </c>
      <c r="AH74" s="49">
        <f>_xll.qlTenorBasisForwardRate2($V$13,AD74,AE74,_xll.ohTrigger($AA$9:$AA$12))</f>
        <v>1.2452955481329124E-2</v>
      </c>
      <c r="AI74" s="49">
        <f>_xll.qlIndexFixing($V$5,_xll.qlInterestRateIndexFixingDate($V$5,AD74,trigger),,trigger)</f>
        <v>1.2287083053612495E-2</v>
      </c>
      <c r="AJ74" s="49">
        <f t="shared" si="13"/>
        <v>1.6587242771662868E-4</v>
      </c>
      <c r="AK74" s="52">
        <f t="shared" si="14"/>
        <v>0.98668007542744984</v>
      </c>
      <c r="AN74" s="70">
        <v>42662</v>
      </c>
      <c r="AO74" s="71">
        <f>_xll.qlTenorBasisForwardRate($V$13,AN74,trigger)*_xll.qlInterpolationInterpolate($AK$1,AN74)</f>
        <v>-5.6776038033475951E-4</v>
      </c>
    </row>
    <row r="75" spans="29:41" x14ac:dyDescent="0.2">
      <c r="AC75" s="44" t="s">
        <v>74</v>
      </c>
      <c r="AD75" s="45">
        <f>_xll.qlCalendarAdvance(calendar,AD74,AC75,,,trigger)</f>
        <v>44522</v>
      </c>
      <c r="AE75" s="45">
        <f>_xll.qlInterestRateIndexMaturity($V$5,AD75,trigger)</f>
        <v>44614</v>
      </c>
      <c r="AF75" s="49">
        <f>_xll.qlTenorBasisValue($V$13,AD75,trigger)</f>
        <v>1.6438911717691891E-3</v>
      </c>
      <c r="AG75" s="49">
        <f>_xll.qlTenorBasisForwardRate($V$13,AD75,_xll.ohTrigger($AA$9:$AA$12))</f>
        <v>1.2696621714681344E-2</v>
      </c>
      <c r="AH75" s="49">
        <f>_xll.qlTenorBasisForwardRate2($V$13,AD75,AE75,_xll.ohTrigger($AA$9:$AA$12))</f>
        <v>1.2696621714681344E-2</v>
      </c>
      <c r="AI75" s="49">
        <f>_xll.qlIndexFixing($V$5,_xll.qlInterestRateIndexFixingDate($V$5,AD75,trigger),,trigger)</f>
        <v>1.2543261083001335E-2</v>
      </c>
      <c r="AJ75" s="49">
        <f t="shared" si="13"/>
        <v>1.533606316800086E-4</v>
      </c>
      <c r="AK75" s="52">
        <f t="shared" si="14"/>
        <v>0.98792114665409969</v>
      </c>
      <c r="AN75" s="70">
        <v>42690</v>
      </c>
      <c r="AO75" s="71">
        <f>_xll.qlTenorBasisForwardRate($V$13,AN75,trigger)*_xll.qlInterpolationInterpolate($AK$1,AN75)</f>
        <v>-5.3377604906376685E-4</v>
      </c>
    </row>
    <row r="76" spans="29:41" x14ac:dyDescent="0.2">
      <c r="AC76" s="44" t="s">
        <v>74</v>
      </c>
      <c r="AD76" s="45">
        <f>_xll.qlCalendarAdvance(calendar,AD75,AC76,,,trigger)</f>
        <v>44552</v>
      </c>
      <c r="AE76" s="45">
        <f>_xll.qlInterestRateIndexMaturity($V$5,AD76,trigger)</f>
        <v>44642</v>
      </c>
      <c r="AF76" s="49">
        <f>_xll.qlTenorBasisValue($V$13,AD76,trigger)</f>
        <v>1.6396894358796266E-3</v>
      </c>
      <c r="AG76" s="49">
        <f>_xll.qlTenorBasisForwardRate($V$13,AD76,_xll.ohTrigger($AA$9:$AA$12))</f>
        <v>1.290739801498475E-2</v>
      </c>
      <c r="AH76" s="49">
        <f>_xll.qlTenorBasisForwardRate2($V$13,AD76,AE76,_xll.ohTrigger($AA$9:$AA$12))</f>
        <v>1.290739801498475E-2</v>
      </c>
      <c r="AI76" s="49">
        <f>_xll.qlIndexFixing($V$5,_xll.qlInterestRateIndexFixingDate($V$5,AD76,trigger),,trigger)</f>
        <v>1.2764334452057824E-2</v>
      </c>
      <c r="AJ76" s="49">
        <f t="shared" si="13"/>
        <v>1.4306356292692612E-4</v>
      </c>
      <c r="AK76" s="52">
        <f t="shared" si="14"/>
        <v>0.98891615779099418</v>
      </c>
      <c r="AN76" s="70">
        <v>42725</v>
      </c>
      <c r="AO76" s="71">
        <f>_xll.qlTenorBasisForwardRate($V$13,AN76,trigger)*_xll.qlInterpolationInterpolate($AK$1,AN76)</f>
        <v>-4.7271397308169691E-4</v>
      </c>
    </row>
    <row r="77" spans="29:41" x14ac:dyDescent="0.2">
      <c r="AC77" s="44" t="s">
        <v>74</v>
      </c>
      <c r="AD77" s="45">
        <f>_xll.qlCalendarAdvance(calendar,AD76,AC77,,,trigger)</f>
        <v>44585</v>
      </c>
      <c r="AE77" s="45">
        <f>_xll.qlInterestRateIndexMaturity($V$5,AD77,trigger)</f>
        <v>44676</v>
      </c>
      <c r="AF77" s="49">
        <f>_xll.qlTenorBasisValue($V$13,AD77,trigger)</f>
        <v>1.6349055997752098E-3</v>
      </c>
      <c r="AG77" s="49">
        <f>_xll.qlTenorBasisForwardRate($V$13,AD77,_xll.ohTrigger($AA$9:$AA$12))</f>
        <v>1.3147948075313417E-2</v>
      </c>
      <c r="AH77" s="49">
        <f>_xll.qlTenorBasisForwardRate2($V$13,AD77,AE77,_xll.ohTrigger($AA$9:$AA$12))</f>
        <v>1.3147948075313417E-2</v>
      </c>
      <c r="AI77" s="49">
        <f>_xll.qlIndexFixing($V$5,_xll.qlInterestRateIndexFixingDate($V$5,AD77,trigger),,trigger)</f>
        <v>1.3015815788712047E-2</v>
      </c>
      <c r="AJ77" s="49">
        <f t="shared" si="13"/>
        <v>1.3213228660136946E-4</v>
      </c>
      <c r="AK77" s="52">
        <f t="shared" si="14"/>
        <v>0.98995034922221359</v>
      </c>
      <c r="AN77" s="70">
        <v>42753</v>
      </c>
      <c r="AO77" s="71">
        <f>_xll.qlTenorBasisForwardRate($V$13,AN77,trigger)*_xll.qlInterpolationInterpolate($AK$1,AN77)</f>
        <v>-4.2393946359070572E-4</v>
      </c>
    </row>
    <row r="78" spans="29:41" x14ac:dyDescent="0.2">
      <c r="AC78" s="44" t="s">
        <v>74</v>
      </c>
      <c r="AD78" s="45">
        <f>_xll.qlCalendarAdvance(calendar,AD77,AC78,,,trigger)</f>
        <v>44616</v>
      </c>
      <c r="AE78" s="45">
        <f>_xll.qlInterestRateIndexMaturity($V$5,AD78,trigger)</f>
        <v>44705</v>
      </c>
      <c r="AF78" s="49">
        <f>_xll.qlTenorBasisValue($V$13,AD78,trigger)</f>
        <v>1.6302620918316785E-3</v>
      </c>
      <c r="AG78" s="49">
        <f>_xll.qlTenorBasisForwardRate($V$13,AD78,_xll.ohTrigger($AA$9:$AA$12))</f>
        <v>1.3359309806471466E-2</v>
      </c>
      <c r="AH78" s="49">
        <f>_xll.qlTenorBasisForwardRate2($V$13,AD78,AE78,_xll.ohTrigger($AA$9:$AA$12))</f>
        <v>1.3359309806471466E-2</v>
      </c>
      <c r="AI78" s="49">
        <f>_xll.qlIndexFixing($V$5,_xll.qlInterestRateIndexFixingDate($V$5,AD78,trigger),,trigger)</f>
        <v>1.3236085856010556E-2</v>
      </c>
      <c r="AJ78" s="49">
        <f t="shared" si="13"/>
        <v>1.2322395046091006E-4</v>
      </c>
      <c r="AK78" s="52">
        <f t="shared" si="14"/>
        <v>0.99077617390074912</v>
      </c>
      <c r="AN78" s="70">
        <v>42781</v>
      </c>
      <c r="AO78" s="71">
        <f>_xll.qlTenorBasisForwardRate($V$13,AN78,trigger)*_xll.qlInterpolationInterpolate($AK$1,AN78)</f>
        <v>-3.3246801920865679E-4</v>
      </c>
    </row>
    <row r="79" spans="29:41" x14ac:dyDescent="0.2">
      <c r="AC79" s="44" t="s">
        <v>74</v>
      </c>
      <c r="AD79" s="45">
        <f>_xll.qlCalendarAdvance(calendar,AD78,AC79,,,trigger)</f>
        <v>44644</v>
      </c>
      <c r="AE79" s="45">
        <f>_xll.qlInterestRateIndexMaturity($V$5,AD79,trigger)</f>
        <v>44736</v>
      </c>
      <c r="AF79" s="49">
        <f>_xll.qlTenorBasisValue($V$13,AD79,trigger)</f>
        <v>1.6259473202728258E-3</v>
      </c>
      <c r="AG79" s="49">
        <f>_xll.qlTenorBasisForwardRate($V$13,AD79,_xll.ohTrigger($AA$9:$AA$12))</f>
        <v>1.3564936332282449E-2</v>
      </c>
      <c r="AH79" s="49">
        <f>_xll.qlTenorBasisForwardRate2($V$13,AD79,AE79,_xll.ohTrigger($AA$9:$AA$12))</f>
        <v>1.3564936332282449E-2</v>
      </c>
      <c r="AI79" s="49">
        <f>_xll.qlIndexFixing($V$5,_xll.qlInterestRateIndexFixingDate($V$5,AD79,trigger),,trigger)</f>
        <v>1.344949739353956E-2</v>
      </c>
      <c r="AJ79" s="49">
        <f t="shared" si="13"/>
        <v>1.1543893874288967E-4</v>
      </c>
      <c r="AK79" s="52">
        <f t="shared" si="14"/>
        <v>0.99148990191217024</v>
      </c>
      <c r="AN79" s="70">
        <v>42809</v>
      </c>
      <c r="AO79" s="71">
        <f>_xll.qlTenorBasisForwardRate($V$13,AN79,trigger)*_xll.qlInterpolationInterpolate($AK$1,AN79)</f>
        <v>-2.2449005550369868E-4</v>
      </c>
    </row>
    <row r="80" spans="29:41" x14ac:dyDescent="0.2">
      <c r="AC80" s="44" t="s">
        <v>74</v>
      </c>
      <c r="AD80" s="45">
        <f>_xll.qlCalendarAdvance(calendar,AD79,AC80,,,trigger)</f>
        <v>44676</v>
      </c>
      <c r="AE80" s="45">
        <f>_xll.qlInterestRateIndexMaturity($V$5,AD80,trigger)</f>
        <v>44767</v>
      </c>
      <c r="AF80" s="49">
        <f>_xll.qlTenorBasisValue($V$13,AD80,trigger)</f>
        <v>1.6208803722780954E-3</v>
      </c>
      <c r="AG80" s="49">
        <f>_xll.qlTenorBasisForwardRate($V$13,AD80,_xll.ohTrigger($AA$9:$AA$12))</f>
        <v>1.3779795278229099E-2</v>
      </c>
      <c r="AH80" s="49">
        <f>_xll.qlTenorBasisForwardRate2($V$13,AD80,AE80,_xll.ohTrigger($AA$9:$AA$12))</f>
        <v>1.3779795278229099E-2</v>
      </c>
      <c r="AI80" s="49">
        <f>_xll.qlIndexFixing($V$5,_xll.qlInterestRateIndexFixingDate($V$5,AD80,trigger),,trigger)</f>
        <v>1.3671648864895082E-2</v>
      </c>
      <c r="AJ80" s="49">
        <f t="shared" si="13"/>
        <v>1.0814641333401626E-4</v>
      </c>
      <c r="AK80" s="52">
        <f t="shared" si="14"/>
        <v>0.99215181277004327</v>
      </c>
      <c r="AN80" s="70">
        <v>42844</v>
      </c>
      <c r="AO80" s="71">
        <f>_xll.qlTenorBasisForwardRate($V$13,AN80,trigger)*_xll.qlInterpolationInterpolate($AK$1,AN80)</f>
        <v>-9.1514919688775743E-5</v>
      </c>
    </row>
    <row r="81" spans="29:41" x14ac:dyDescent="0.2">
      <c r="AC81" s="44" t="s">
        <v>74</v>
      </c>
      <c r="AD81" s="45">
        <f>_xll.qlCalendarAdvance(calendar,AD80,AC81,,,trigger)</f>
        <v>44706</v>
      </c>
      <c r="AE81" s="45">
        <f>_xll.qlInterestRateIndexMaturity($V$5,AD81,trigger)</f>
        <v>44798</v>
      </c>
      <c r="AF81" s="49">
        <f>_xll.qlTenorBasisValue($V$13,AD81,trigger)</f>
        <v>1.6160027239707083E-3</v>
      </c>
      <c r="AG81" s="49">
        <f>_xll.qlTenorBasisForwardRate($V$13,AD81,_xll.ohTrigger($AA$9:$AA$12))</f>
        <v>1.398442355133046E-2</v>
      </c>
      <c r="AH81" s="49">
        <f>_xll.qlTenorBasisForwardRate2($V$13,AD81,AE81,_xll.ohTrigger($AA$9:$AA$12))</f>
        <v>1.398442355133046E-2</v>
      </c>
      <c r="AI81" s="49">
        <f>_xll.qlIndexFixing($V$5,_xll.qlInterestRateIndexFixingDate($V$5,AD81,trigger),,trigger)</f>
        <v>1.3882183002493777E-2</v>
      </c>
      <c r="AJ81" s="49">
        <f t="shared" si="13"/>
        <v>1.0224054883668267E-4</v>
      </c>
      <c r="AK81" s="52">
        <f t="shared" si="14"/>
        <v>0.9926889693764348</v>
      </c>
      <c r="AN81" s="70">
        <v>42872</v>
      </c>
      <c r="AO81" s="71">
        <f>_xll.qlTenorBasisForwardRate($V$13,AN81,trigger)*_xll.qlInterpolationInterpolate($AK$1,AN81)</f>
        <v>-1.3249385257076523E-5</v>
      </c>
    </row>
    <row r="82" spans="29:41" x14ac:dyDescent="0.2">
      <c r="AC82" s="44" t="s">
        <v>74</v>
      </c>
      <c r="AD82" s="45">
        <f>_xll.qlCalendarAdvance(calendar,AD81,AC82,,,trigger)</f>
        <v>44739</v>
      </c>
      <c r="AE82" s="45">
        <f>_xll.qlInterestRateIndexMaturity($V$5,AD82,trigger)</f>
        <v>44831</v>
      </c>
      <c r="AF82" s="49">
        <f>_xll.qlTenorBasisValue($V$13,AD82,trigger)</f>
        <v>1.6104997248821396E-3</v>
      </c>
      <c r="AG82" s="49">
        <f>_xll.qlTenorBasisForwardRate($V$13,AD82,_xll.ohTrigger($AA$9:$AA$12))</f>
        <v>1.420111342823315E-2</v>
      </c>
      <c r="AH82" s="49">
        <f>_xll.qlTenorBasisForwardRate2($V$13,AD82,AE82,_xll.ohTrigger($AA$9:$AA$12))</f>
        <v>1.420111342823315E-2</v>
      </c>
      <c r="AI82" s="49">
        <f>_xll.qlIndexFixing($V$5,_xll.qlInterestRateIndexFixingDate($V$5,AD82,trigger),,trigger)</f>
        <v>1.4103942164919992E-2</v>
      </c>
      <c r="AJ82" s="49">
        <f t="shared" si="13"/>
        <v>9.7171263313157799E-5</v>
      </c>
      <c r="AK82" s="52">
        <f t="shared" si="14"/>
        <v>0.99315748981203322</v>
      </c>
      <c r="AN82" s="70">
        <v>42907</v>
      </c>
      <c r="AO82" s="71">
        <f>_xll.qlTenorBasisForwardRate($V$13,AN82,trigger)*_xll.qlInterpolationInterpolate($AK$1,AN82)</f>
        <v>1.3919351218064885E-4</v>
      </c>
    </row>
    <row r="83" spans="29:41" x14ac:dyDescent="0.2">
      <c r="AC83" s="44" t="s">
        <v>74</v>
      </c>
      <c r="AD83" s="45">
        <f>_xll.qlCalendarAdvance(calendar,AD82,AC83,,,trigger)</f>
        <v>44769</v>
      </c>
      <c r="AE83" s="45">
        <f>_xll.qlInterestRateIndexMaturity($V$5,AD83,trigger)</f>
        <v>44861</v>
      </c>
      <c r="AF83" s="49">
        <f>_xll.qlTenorBasisValue($V$13,AD83,trigger)</f>
        <v>1.6053760984532446E-3</v>
      </c>
      <c r="AG83" s="49">
        <f>_xll.qlTenorBasisForwardRate($V$13,AD83,_xll.ohTrigger($AA$9:$AA$12))</f>
        <v>1.4393987926162602E-2</v>
      </c>
      <c r="AH83" s="49">
        <f>_xll.qlTenorBasisForwardRate2($V$13,AD83,AE83,_xll.ohTrigger($AA$9:$AA$12))</f>
        <v>1.4393987926162602E-2</v>
      </c>
      <c r="AI83" s="49">
        <f>_xll.qlIndexFixing($V$5,_xll.qlInterestRateIndexFixingDate($V$5,AD83,trigger),,trigger)</f>
        <v>1.4300183745837521E-2</v>
      </c>
      <c r="AJ83" s="49">
        <f t="shared" si="13"/>
        <v>9.3804180325080672E-5</v>
      </c>
      <c r="AK83" s="52">
        <f t="shared" si="14"/>
        <v>0.99348309997158035</v>
      </c>
      <c r="AN83" s="70">
        <v>42935</v>
      </c>
      <c r="AO83" s="71">
        <f>_xll.qlTenorBasisForwardRate($V$13,AN83,trigger)*_xll.qlInterpolationInterpolate($AK$1,AN83)</f>
        <v>2.3439346138633658E-4</v>
      </c>
    </row>
    <row r="84" spans="29:41" x14ac:dyDescent="0.2">
      <c r="AC84" s="44" t="s">
        <v>74</v>
      </c>
      <c r="AD84" s="45">
        <f>_xll.qlCalendarAdvance(calendar,AD83,AC84,,,trigger)</f>
        <v>44802</v>
      </c>
      <c r="AE84" s="45">
        <f>_xll.qlInterestRateIndexMaturity($V$5,AD84,trigger)</f>
        <v>44894</v>
      </c>
      <c r="AF84" s="49">
        <f>_xll.qlTenorBasisValue($V$13,AD84,trigger)</f>
        <v>1.5996117613386849E-3</v>
      </c>
      <c r="AG84" s="49">
        <f>_xll.qlTenorBasisForwardRate($V$13,AD84,_xll.ohTrigger($AA$9:$AA$12))</f>
        <v>1.4602088947500268E-2</v>
      </c>
      <c r="AH84" s="49">
        <f>_xll.qlTenorBasisForwardRate2($V$13,AD84,AE84,_xll.ohTrigger($AA$9:$AA$12))</f>
        <v>1.4602088947500268E-2</v>
      </c>
      <c r="AI84" s="49">
        <f>_xll.qlIndexFixing($V$5,_xll.qlInterestRateIndexFixingDate($V$5,AD84,trigger),,trigger)</f>
        <v>1.4510922826255069E-2</v>
      </c>
      <c r="AJ84" s="49">
        <f t="shared" si="13"/>
        <v>9.1166121245199808E-5</v>
      </c>
      <c r="AK84" s="52">
        <f t="shared" si="14"/>
        <v>0.99375663841160167</v>
      </c>
      <c r="AN84" s="70">
        <v>42963</v>
      </c>
      <c r="AO84" s="71">
        <f>_xll.qlTenorBasisForwardRate($V$13,AN84,trigger)*_xll.qlInterpolationInterpolate($AK$1,AN84)</f>
        <v>3.5394961844949138E-4</v>
      </c>
    </row>
    <row r="85" spans="29:41" x14ac:dyDescent="0.2">
      <c r="AC85" s="44" t="s">
        <v>74</v>
      </c>
      <c r="AD85" s="45">
        <f>_xll.qlCalendarAdvance(calendar,AD84,AC85,,,trigger)</f>
        <v>44833</v>
      </c>
      <c r="AE85" s="45">
        <f>_xll.qlInterestRateIndexMaturity($V$5,AD85,trigger)</f>
        <v>44924</v>
      </c>
      <c r="AF85" s="49">
        <f>_xll.qlTenorBasisValue($V$13,AD85,trigger)</f>
        <v>1.594078537796362E-3</v>
      </c>
      <c r="AG85" s="49">
        <f>_xll.qlTenorBasisForwardRate($V$13,AD85,_xll.ohTrigger($AA$9:$AA$12))</f>
        <v>1.4791051277827387E-2</v>
      </c>
      <c r="AH85" s="49">
        <f>_xll.qlTenorBasisForwardRate2($V$13,AD85,AE85,_xll.ohTrigger($AA$9:$AA$12))</f>
        <v>1.4791051277827387E-2</v>
      </c>
      <c r="AI85" s="49">
        <f>_xll.qlIndexFixing($V$5,_xll.qlInterestRateIndexFixingDate($V$5,AD85,trigger),,trigger)</f>
        <v>1.4701768699445481E-2</v>
      </c>
      <c r="AJ85" s="49">
        <f t="shared" si="13"/>
        <v>8.9282578381906161E-5</v>
      </c>
      <c r="AK85" s="52">
        <f t="shared" si="14"/>
        <v>0.99396374357002293</v>
      </c>
      <c r="AN85" s="70">
        <v>42998</v>
      </c>
      <c r="AO85" s="71">
        <f>_xll.qlTenorBasisForwardRate($V$13,AN85,trigger)*_xll.qlInterpolationInterpolate($AK$1,AN85)</f>
        <v>5.2549112661895198E-4</v>
      </c>
    </row>
    <row r="86" spans="29:41" x14ac:dyDescent="0.2">
      <c r="AC86" s="44" t="s">
        <v>74</v>
      </c>
      <c r="AD86" s="45">
        <f>_xll.qlCalendarAdvance(calendar,AD85,AC86,,,trigger)</f>
        <v>44865</v>
      </c>
      <c r="AE86" s="45">
        <f>_xll.qlInterestRateIndexMaturity($V$5,AD86,trigger)</f>
        <v>44957</v>
      </c>
      <c r="AF86" s="49">
        <f>_xll.qlTenorBasisValue($V$13,AD86,trigger)</f>
        <v>1.5882509834946243E-3</v>
      </c>
      <c r="AG86" s="49">
        <f>_xll.qlTenorBasisForwardRate($V$13,AD86,_xll.ohTrigger($AA$9:$AA$12))</f>
        <v>1.4990430532488637E-2</v>
      </c>
      <c r="AH86" s="49">
        <f>_xll.qlTenorBasisForwardRate2($V$13,AD86,AE86,_xll.ohTrigger($AA$9:$AA$12))</f>
        <v>1.4990430532488637E-2</v>
      </c>
      <c r="AI86" s="49">
        <f>_xll.qlIndexFixing($V$5,_xll.qlInterestRateIndexFixingDate($V$5,AD86,trigger),,trigger)</f>
        <v>1.4902995230010404E-2</v>
      </c>
      <c r="AJ86" s="49">
        <f t="shared" si="13"/>
        <v>8.7435302478233723E-5</v>
      </c>
      <c r="AK86" s="52">
        <f t="shared" si="14"/>
        <v>0.99416725875292666</v>
      </c>
      <c r="AN86" s="70">
        <v>43026</v>
      </c>
      <c r="AO86" s="71">
        <f>_xll.qlTenorBasisForwardRate($V$13,AN86,trigger)*_xll.qlInterpolationInterpolate($AK$1,AN86)</f>
        <v>6.9278280764258375E-4</v>
      </c>
    </row>
    <row r="87" spans="29:41" x14ac:dyDescent="0.2">
      <c r="AC87" s="44" t="s">
        <v>74</v>
      </c>
      <c r="AD87" s="45">
        <f>_xll.qlCalendarAdvance(calendar,AD86,AC87,,,trigger)</f>
        <v>44895</v>
      </c>
      <c r="AE87" s="45">
        <f>_xll.qlInterestRateIndexMaturity($V$5,AD87,trigger)</f>
        <v>44985</v>
      </c>
      <c r="AF87" s="49">
        <f>_xll.qlTenorBasisValue($V$13,AD87,trigger)</f>
        <v>1.5826845417179045E-3</v>
      </c>
      <c r="AG87" s="49">
        <f>_xll.qlTenorBasisForwardRate($V$13,AD87,_xll.ohTrigger($AA$9:$AA$12))</f>
        <v>1.5165381767352493E-2</v>
      </c>
      <c r="AH87" s="49">
        <f>_xll.qlTenorBasisForwardRate2($V$13,AD87,AE87,_xll.ohTrigger($AA$9:$AA$12))</f>
        <v>1.5165381767352493E-2</v>
      </c>
      <c r="AI87" s="49">
        <f>_xll.qlIndexFixing($V$5,_xll.qlInterestRateIndexFixingDate($V$5,AD87,trigger),,trigger)</f>
        <v>1.5079571781027035E-2</v>
      </c>
      <c r="AJ87" s="49">
        <f t="shared" si="13"/>
        <v>8.5809986325457999E-5</v>
      </c>
      <c r="AK87" s="52">
        <f t="shared" si="14"/>
        <v>0.99434171934199589</v>
      </c>
      <c r="AN87" s="70">
        <v>43054</v>
      </c>
      <c r="AO87" s="71">
        <f>_xll.qlTenorBasisForwardRate($V$13,AN87,trigger)*_xll.qlInterpolationInterpolate($AK$1,AN87)</f>
        <v>8.7669510739620839E-4</v>
      </c>
    </row>
    <row r="88" spans="29:41" x14ac:dyDescent="0.2">
      <c r="AC88" s="44" t="s">
        <v>74</v>
      </c>
      <c r="AD88" s="45">
        <f>_xll.qlCalendarAdvance(calendar,AD87,AC88,,,trigger)</f>
        <v>44925</v>
      </c>
      <c r="AE88" s="45">
        <f>_xll.qlInterestRateIndexMaturity($V$5,AD88,trigger)</f>
        <v>45016</v>
      </c>
      <c r="AF88" s="49">
        <f>_xll.qlTenorBasisValue($V$13,AD88,trigger)</f>
        <v>1.5770218451408695E-3</v>
      </c>
      <c r="AG88" s="49">
        <f>_xll.qlTenorBasisForwardRate($V$13,AD88,_xll.ohTrigger($AA$9:$AA$12))</f>
        <v>1.5348131477587363E-2</v>
      </c>
      <c r="AH88" s="49">
        <f>_xll.qlTenorBasisForwardRate2($V$13,AD88,AE88,_xll.ohTrigger($AA$9:$AA$12))</f>
        <v>1.5348131477587363E-2</v>
      </c>
      <c r="AI88" s="49">
        <f>_xll.qlIndexFixing($V$5,_xll.qlInterestRateIndexFixingDate($V$5,AD88,trigger),,trigger)</f>
        <v>1.5263978025503649E-2</v>
      </c>
      <c r="AJ88" s="49">
        <f t="shared" si="13"/>
        <v>8.415345208371422E-5</v>
      </c>
      <c r="AK88" s="52">
        <f t="shared" si="14"/>
        <v>0.99451702298702604</v>
      </c>
      <c r="AN88" s="70">
        <v>43089</v>
      </c>
      <c r="AO88" s="71">
        <f>_xll.qlTenorBasisForwardRate($V$13,AN88,trigger)*_xll.qlInterpolationInterpolate($AK$1,AN88)</f>
        <v>1.1159914918756897E-3</v>
      </c>
    </row>
    <row r="89" spans="29:41" x14ac:dyDescent="0.2">
      <c r="AC89" s="44" t="s">
        <v>74</v>
      </c>
      <c r="AD89" s="45">
        <f>_xll.qlCalendarAdvance(calendar,AD88,AC89,,,trigger)</f>
        <v>44956</v>
      </c>
      <c r="AE89" s="45">
        <f>_xll.qlInterestRateIndexMaturity($V$5,AD89,trigger)</f>
        <v>45044</v>
      </c>
      <c r="AF89" s="49">
        <f>_xll.qlTenorBasisValue($V$13,AD89,trigger)</f>
        <v>1.5710728593556016E-3</v>
      </c>
      <c r="AG89" s="49">
        <f>_xll.qlTenorBasisForwardRate($V$13,AD89,_xll.ohTrigger($AA$9:$AA$12))</f>
        <v>1.5521490089185252E-2</v>
      </c>
      <c r="AH89" s="49">
        <f>_xll.qlTenorBasisForwardRate2($V$13,AD89,AE89,_xll.ohTrigger($AA$9:$AA$12))</f>
        <v>1.5521490089185252E-2</v>
      </c>
      <c r="AI89" s="49">
        <f>_xll.qlIndexFixing($V$5,_xll.qlInterestRateIndexFixingDate($V$5,AD89,trigger),,trigger)</f>
        <v>1.5438909499109098E-2</v>
      </c>
      <c r="AJ89" s="49">
        <f t="shared" si="13"/>
        <v>8.2580590076153371E-5</v>
      </c>
      <c r="AK89" s="52">
        <f t="shared" si="14"/>
        <v>0.9946795965077031</v>
      </c>
      <c r="AN89" s="70">
        <v>43117</v>
      </c>
      <c r="AO89" s="71">
        <f>_xll.qlTenorBasisForwardRate($V$13,AN89,trigger)*_xll.qlInterpolationInterpolate($AK$1,AN89)</f>
        <v>1.3184246329502212E-3</v>
      </c>
    </row>
    <row r="90" spans="29:41" x14ac:dyDescent="0.2">
      <c r="AC90" s="44" t="s">
        <v>74</v>
      </c>
      <c r="AD90" s="45">
        <f>_xll.qlCalendarAdvance(calendar,AD89,AC90,,,trigger)</f>
        <v>44985</v>
      </c>
      <c r="AE90" s="45">
        <f>_xll.qlInterestRateIndexMaturity($V$5,AD90,trigger)</f>
        <v>45077</v>
      </c>
      <c r="AF90" s="49">
        <f>_xll.qlTenorBasisValue($V$13,AD90,trigger)</f>
        <v>1.5654211317665334E-3</v>
      </c>
      <c r="AG90" s="49">
        <f>_xll.qlTenorBasisForwardRate($V$13,AD90,_xll.ohTrigger($AA$9:$AA$12))</f>
        <v>1.5703595979732574E-2</v>
      </c>
      <c r="AH90" s="49">
        <f>_xll.qlTenorBasisForwardRate2($V$13,AD90,AE90,_xll.ohTrigger($AA$9:$AA$12))</f>
        <v>1.5703595979732574E-2</v>
      </c>
      <c r="AI90" s="49">
        <f>_xll.qlIndexFixing($V$5,_xll.qlInterestRateIndexFixingDate($V$5,AD90,trigger),,trigger)</f>
        <v>1.5622586214229879E-2</v>
      </c>
      <c r="AJ90" s="49">
        <f t="shared" si="13"/>
        <v>8.1009765502694162E-5</v>
      </c>
      <c r="AK90" s="52">
        <f t="shared" si="14"/>
        <v>0.99484132388484481</v>
      </c>
      <c r="AN90" s="70">
        <v>43152</v>
      </c>
      <c r="AO90" s="71">
        <f>_xll.qlTenorBasisForwardRate($V$13,AN90,trigger)*_xll.qlInterpolationInterpolate($AK$1,AN90)</f>
        <v>1.5721843548249736E-3</v>
      </c>
    </row>
    <row r="91" spans="29:41" x14ac:dyDescent="0.2">
      <c r="AC91" s="44" t="s">
        <v>74</v>
      </c>
      <c r="AD91" s="45">
        <f>_xll.qlCalendarAdvance(calendar,AD90,AC91,,,trigger)</f>
        <v>45013</v>
      </c>
      <c r="AE91" s="45">
        <f>_xll.qlInterestRateIndexMaturity($V$5,AD91,trigger)</f>
        <v>45105</v>
      </c>
      <c r="AF91" s="49">
        <f>_xll.qlTenorBasisValue($V$13,AD91,trigger)</f>
        <v>1.5598877146659139E-3</v>
      </c>
      <c r="AG91" s="49">
        <f>_xll.qlTenorBasisForwardRate($V$13,AD91,_xll.ohTrigger($AA$9:$AA$12))</f>
        <v>1.5864849131758556E-2</v>
      </c>
      <c r="AH91" s="49">
        <f>_xll.qlTenorBasisForwardRate2($V$13,AD91,AE91,_xll.ohTrigger($AA$9:$AA$12))</f>
        <v>1.5864849131758556E-2</v>
      </c>
      <c r="AI91" s="49">
        <f>_xll.qlIndexFixing($V$5,_xll.qlInterestRateIndexFixingDate($V$5,AD91,trigger),,trigger)</f>
        <v>1.578522042065366E-2</v>
      </c>
      <c r="AJ91" s="49">
        <f t="shared" si="13"/>
        <v>7.9628711104895444E-5</v>
      </c>
      <c r="AK91" s="52">
        <f t="shared" si="14"/>
        <v>0.99498080880293449</v>
      </c>
      <c r="AN91" s="70">
        <v>43180</v>
      </c>
      <c r="AO91" s="71">
        <f>_xll.qlTenorBasisForwardRate($V$13,AN91,trigger)*_xll.qlInterpolationInterpolate($AK$1,AN91)</f>
        <v>1.7904297000802744E-3</v>
      </c>
    </row>
    <row r="92" spans="29:41" x14ac:dyDescent="0.2">
      <c r="AC92" s="44" t="s">
        <v>74</v>
      </c>
      <c r="AD92" s="45">
        <f>_xll.qlCalendarAdvance(calendar,AD91,AC92,,,trigger)</f>
        <v>45044</v>
      </c>
      <c r="AE92" s="45">
        <f>_xll.qlInterestRateIndexMaturity($V$5,AD92,trigger)</f>
        <v>45138</v>
      </c>
      <c r="AF92" s="49">
        <f>_xll.qlTenorBasisValue($V$13,AD92,trigger)</f>
        <v>1.5536768261685974E-3</v>
      </c>
      <c r="AG92" s="49">
        <f>_xll.qlTenorBasisForwardRate($V$13,AD92,_xll.ohTrigger($AA$9:$AA$12))</f>
        <v>1.6047340541120624E-2</v>
      </c>
      <c r="AH92" s="49">
        <f>_xll.qlTenorBasisForwardRate2($V$13,AD92,AE92,_xll.ohTrigger($AA$9:$AA$12))</f>
        <v>1.6047340541120624E-2</v>
      </c>
      <c r="AI92" s="49">
        <f>_xll.qlIndexFixing($V$5,_xll.qlInterestRateIndexFixingDate($V$5,AD92,trigger),,trigger)</f>
        <v>1.5969215707314164E-2</v>
      </c>
      <c r="AJ92" s="49">
        <f t="shared" si="13"/>
        <v>7.8124833806460237E-5</v>
      </c>
      <c r="AK92" s="52">
        <f t="shared" si="14"/>
        <v>0.9951316024230763</v>
      </c>
      <c r="AN92" s="70">
        <v>43208</v>
      </c>
      <c r="AO92" s="71">
        <f>_xll.qlTenorBasisForwardRate($V$13,AN92,trigger)*_xll.qlInterpolationInterpolate($AK$1,AN92)</f>
        <v>1.9937554991748662E-3</v>
      </c>
    </row>
    <row r="93" spans="29:41" x14ac:dyDescent="0.2">
      <c r="AC93" s="44" t="s">
        <v>74</v>
      </c>
      <c r="AD93" s="45">
        <f>_xll.qlCalendarAdvance(calendar,AD92,AC93,,,trigger)</f>
        <v>45075</v>
      </c>
      <c r="AE93" s="45">
        <f>_xll.qlInterestRateIndexMaturity($V$5,AD93,trigger)</f>
        <v>45167</v>
      </c>
      <c r="AF93" s="49">
        <f>_xll.qlTenorBasisValue($V$13,AD93,trigger)</f>
        <v>1.547380345698066E-3</v>
      </c>
      <c r="AG93" s="49">
        <f>_xll.qlTenorBasisForwardRate($V$13,AD93,_xll.ohTrigger($AA$9:$AA$12))</f>
        <v>1.6214685915616769E-2</v>
      </c>
      <c r="AH93" s="49">
        <f>_xll.qlTenorBasisForwardRate2($V$13,AD93,AE93,_xll.ohTrigger($AA$9:$AA$12))</f>
        <v>1.6214685915616769E-2</v>
      </c>
      <c r="AI93" s="49">
        <f>_xll.qlIndexFixing($V$5,_xll.qlInterestRateIndexFixingDate($V$5,AD93,trigger),,trigger)</f>
        <v>1.613791687329973E-2</v>
      </c>
      <c r="AJ93" s="49">
        <f t="shared" si="13"/>
        <v>7.6769042317039599E-5</v>
      </c>
      <c r="AK93" s="52">
        <f t="shared" si="14"/>
        <v>0.99526546226571666</v>
      </c>
      <c r="AN93" s="70">
        <v>43236</v>
      </c>
      <c r="AO93" s="71">
        <f>_xll.qlTenorBasisForwardRate($V$13,AN93,trigger)*_xll.qlInterpolationInterpolate($AK$1,AN93)</f>
        <v>2.2040047905615319E-3</v>
      </c>
    </row>
    <row r="94" spans="29:41" x14ac:dyDescent="0.2">
      <c r="AC94" s="44" t="s">
        <v>74</v>
      </c>
      <c r="AD94" s="45">
        <f>_xll.qlCalendarAdvance(calendar,AD93,AC94,,,trigger)</f>
        <v>45106</v>
      </c>
      <c r="AE94" s="45">
        <f>_xll.qlInterestRateIndexMaturity($V$5,AD94,trigger)</f>
        <v>45198</v>
      </c>
      <c r="AF94" s="49">
        <f>_xll.qlTenorBasisValue($V$13,AD94,trigger)</f>
        <v>1.5410016257542977E-3</v>
      </c>
      <c r="AG94" s="49">
        <f>_xll.qlTenorBasisForwardRate($V$13,AD94,_xll.ohTrigger($AA$9:$AA$12))</f>
        <v>1.6385786493315034E-2</v>
      </c>
      <c r="AH94" s="49">
        <f>_xll.qlTenorBasisForwardRate2($V$13,AD94,AE94,_xll.ohTrigger($AA$9:$AA$12))</f>
        <v>1.6385786493315034E-2</v>
      </c>
      <c r="AI94" s="49">
        <f>_xll.qlIndexFixing($V$5,_xll.qlInterestRateIndexFixingDate($V$5,AD94,trigger),,trigger)</f>
        <v>1.6310333413114664E-2</v>
      </c>
      <c r="AJ94" s="49">
        <f t="shared" si="13"/>
        <v>7.5453080200370282E-5</v>
      </c>
      <c r="AK94" s="52">
        <f t="shared" si="14"/>
        <v>0.99539521156148636</v>
      </c>
      <c r="AN94" s="70">
        <v>43271</v>
      </c>
      <c r="AO94" s="71">
        <f>_xll.qlTenorBasisForwardRate($V$13,AN94,trigger)*_xll.qlInterpolationInterpolate($AK$1,AN94)</f>
        <v>2.4596129110037251E-3</v>
      </c>
    </row>
    <row r="95" spans="29:41" x14ac:dyDescent="0.2">
      <c r="AC95" s="44" t="s">
        <v>74</v>
      </c>
      <c r="AD95" s="45">
        <f>_xll.qlCalendarAdvance(calendar,AD94,AC95,,,trigger)</f>
        <v>45138</v>
      </c>
      <c r="AE95" s="45">
        <f>_xll.qlInterestRateIndexMaturity($V$5,AD95,trigger)</f>
        <v>45230</v>
      </c>
      <c r="AF95" s="49">
        <f>_xll.qlTenorBasisValue($V$13,AD95,trigger)</f>
        <v>1.5343343545406252E-3</v>
      </c>
      <c r="AG95" s="49">
        <f>_xll.qlTenorBasisForwardRate($V$13,AD95,_xll.ohTrigger($AA$9:$AA$12))</f>
        <v>1.655950567807753E-2</v>
      </c>
      <c r="AH95" s="49">
        <f>_xll.qlTenorBasisForwardRate2($V$13,AD95,AE95,_xll.ohTrigger($AA$9:$AA$12))</f>
        <v>1.655950567807753E-2</v>
      </c>
      <c r="AI95" s="49">
        <f>_xll.qlIndexFixing($V$5,_xll.qlInterestRateIndexFixingDate($V$5,AD95,trigger),,trigger)</f>
        <v>1.6485386631389511E-2</v>
      </c>
      <c r="AJ95" s="49">
        <f t="shared" si="13"/>
        <v>7.4119046688018997E-5</v>
      </c>
      <c r="AK95" s="52">
        <f t="shared" si="14"/>
        <v>0.99552407854866454</v>
      </c>
      <c r="AN95" s="70">
        <v>43299</v>
      </c>
      <c r="AO95" s="71">
        <f>_xll.qlTenorBasisForwardRate($V$13,AN95,trigger)*_xll.qlInterpolationInterpolate($AK$1,AN95)</f>
        <v>2.6609076947094975E-3</v>
      </c>
    </row>
    <row r="96" spans="29:41" x14ac:dyDescent="0.2">
      <c r="AC96" s="44" t="s">
        <v>74</v>
      </c>
      <c r="AD96" s="45">
        <f>_xll.qlCalendarAdvance(calendar,AD95,AC96,,,trigger)</f>
        <v>45169</v>
      </c>
      <c r="AE96" s="45">
        <f>_xll.qlInterestRateIndexMaturity($V$5,AD96,trigger)</f>
        <v>45260</v>
      </c>
      <c r="AF96" s="49">
        <f>_xll.qlTenorBasisValue($V$13,AD96,trigger)</f>
        <v>1.5277985284706654E-3</v>
      </c>
      <c r="AG96" s="49">
        <f>_xll.qlTenorBasisForwardRate($V$13,AD96,_xll.ohTrigger($AA$9:$AA$12))</f>
        <v>1.672096420722035E-2</v>
      </c>
      <c r="AH96" s="49">
        <f>_xll.qlTenorBasisForwardRate2($V$13,AD96,AE96,_xll.ohTrigger($AA$9:$AA$12))</f>
        <v>1.672096420722035E-2</v>
      </c>
      <c r="AI96" s="49">
        <f>_xll.qlIndexFixing($V$5,_xll.qlInterestRateIndexFixingDate($V$5,AD96,trigger),,trigger)</f>
        <v>1.6648453218840953E-2</v>
      </c>
      <c r="AJ96" s="49">
        <f t="shared" si="13"/>
        <v>7.2510988379397012E-5</v>
      </c>
      <c r="AK96" s="52">
        <f t="shared" si="14"/>
        <v>0.99566346847701004</v>
      </c>
      <c r="AN96" s="70">
        <v>43327</v>
      </c>
      <c r="AO96" s="71">
        <f>_xll.qlTenorBasisForwardRate($V$13,AN96,trigger)*_xll.qlInterpolationInterpolate($AK$1,AN96)</f>
        <v>2.8597823839888342E-3</v>
      </c>
    </row>
    <row r="97" spans="29:37" x14ac:dyDescent="0.2">
      <c r="AC97" s="44" t="s">
        <v>74</v>
      </c>
      <c r="AD97" s="45">
        <f>_xll.qlCalendarAdvance(calendar,AD96,AC97,,,trigger)</f>
        <v>45201</v>
      </c>
      <c r="AE97" s="45">
        <f>_xll.qlInterestRateIndexMaturity($V$5,AD97,trigger)</f>
        <v>45293</v>
      </c>
      <c r="AF97" s="49">
        <f>_xll.qlTenorBasisValue($V$13,AD97,trigger)</f>
        <v>1.5209758383571532E-3</v>
      </c>
      <c r="AG97" s="49">
        <f>_xll.qlTenorBasisForwardRate($V$13,AD97,_xll.ohTrigger($AA$9:$AA$12))</f>
        <v>1.6888205805317739E-2</v>
      </c>
      <c r="AH97" s="49">
        <f>_xll.qlTenorBasisForwardRate2($V$13,AD97,AE97,_xll.ohTrigger($AA$9:$AA$12))</f>
        <v>1.6888205805317739E-2</v>
      </c>
      <c r="AI97" s="49">
        <f>_xll.qlIndexFixing($V$5,_xll.qlInterestRateIndexFixingDate($V$5,AD97,trigger),,trigger)</f>
        <v>1.6818306491544116E-2</v>
      </c>
      <c r="AJ97" s="49">
        <f t="shared" si="13"/>
        <v>6.9899313773623406E-5</v>
      </c>
      <c r="AK97" s="52">
        <f t="shared" si="14"/>
        <v>0.99586105743976583</v>
      </c>
    </row>
    <row r="98" spans="29:37" x14ac:dyDescent="0.2">
      <c r="AC98" s="44" t="s">
        <v>74</v>
      </c>
      <c r="AD98" s="45">
        <f>_xll.qlCalendarAdvance(calendar,AD97,AC98,,,trigger)</f>
        <v>45232</v>
      </c>
      <c r="AE98" s="45">
        <f>_xll.qlInterestRateIndexMaturity($V$5,AD98,trigger)</f>
        <v>45324</v>
      </c>
      <c r="AF98" s="49">
        <f>_xll.qlTenorBasisValue($V$13,AD98,trigger)</f>
        <v>1.5142958475052736E-3</v>
      </c>
      <c r="AG98" s="49">
        <f>_xll.qlTenorBasisForwardRate($V$13,AD98,_xll.ohTrigger($AA$9:$AA$12))</f>
        <v>1.7040853174138539E-2</v>
      </c>
      <c r="AH98" s="49">
        <f>_xll.qlTenorBasisForwardRate2($V$13,AD98,AE98,_xll.ohTrigger($AA$9:$AA$12))</f>
        <v>1.7040853174138539E-2</v>
      </c>
      <c r="AI98" s="49">
        <f>_xll.qlIndexFixing($V$5,_xll.qlInterestRateIndexFixingDate($V$5,AD98,trigger),,trigger)</f>
        <v>1.6974739325378539E-2</v>
      </c>
      <c r="AJ98" s="49">
        <f t="shared" si="13"/>
        <v>6.6113848759999372E-5</v>
      </c>
      <c r="AK98" s="52">
        <f t="shared" si="14"/>
        <v>0.99612027355177646</v>
      </c>
    </row>
    <row r="99" spans="29:37" x14ac:dyDescent="0.2">
      <c r="AC99" s="44" t="s">
        <v>74</v>
      </c>
      <c r="AD99" s="45">
        <f>_xll.qlCalendarAdvance(calendar,AD98,AC99,,,trigger)</f>
        <v>45264</v>
      </c>
      <c r="AE99" s="45">
        <f>_xll.qlInterestRateIndexMaturity($V$5,AD99,trigger)</f>
        <v>45355</v>
      </c>
      <c r="AF99" s="49">
        <f>_xll.qlTenorBasisValue($V$13,AD99,trigger)</f>
        <v>1.5073307955272728E-3</v>
      </c>
      <c r="AG99" s="49">
        <f>_xll.qlTenorBasisForwardRate($V$13,AD99,_xll.ohTrigger($AA$9:$AA$12))</f>
        <v>1.7188630590786593E-2</v>
      </c>
      <c r="AH99" s="49">
        <f>_xll.qlTenorBasisForwardRate2($V$13,AD99,AE99,_xll.ohTrigger($AA$9:$AA$12))</f>
        <v>1.7188630590786593E-2</v>
      </c>
      <c r="AI99" s="49">
        <f>_xll.qlIndexFixing($V$5,_xll.qlInterestRateIndexFixingDate($V$5,AD99,trigger),,trigger)</f>
        <v>1.712779103101935E-2</v>
      </c>
      <c r="AJ99" s="49">
        <f t="shared" si="13"/>
        <v>6.0839559767243007E-5</v>
      </c>
      <c r="AK99" s="52">
        <f t="shared" si="14"/>
        <v>0.9964604766245978</v>
      </c>
    </row>
    <row r="100" spans="29:37" x14ac:dyDescent="0.2">
      <c r="AC100" s="44" t="s">
        <v>74</v>
      </c>
      <c r="AD100" s="45">
        <f>_xll.qlCalendarAdvance(calendar,AD99,AC100,,,trigger)</f>
        <v>45295</v>
      </c>
      <c r="AE100" s="45">
        <f>_xll.qlInterestRateIndexMaturity($V$5,AD100,trigger)</f>
        <v>45386</v>
      </c>
      <c r="AF100" s="49">
        <f>_xll.qlTenorBasisValue($V$13,AD100,trigger)</f>
        <v>1.5005190020477741E-3</v>
      </c>
      <c r="AG100" s="49">
        <f>_xll.qlTenorBasisForwardRate($V$13,AD100,_xll.ohTrigger($AA$9:$AA$12))</f>
        <v>1.7327336615491278E-2</v>
      </c>
      <c r="AH100" s="49">
        <f>_xll.qlTenorBasisForwardRate2($V$13,AD100,AE100,_xll.ohTrigger($AA$9:$AA$12))</f>
        <v>1.7327336615491278E-2</v>
      </c>
      <c r="AI100" s="49">
        <f>_xll.qlIndexFixing($V$5,_xll.qlInterestRateIndexFixingDate($V$5,AD100,trigger),,trigger)</f>
        <v>1.7273162324850114E-2</v>
      </c>
      <c r="AJ100" s="49">
        <f t="shared" si="13"/>
        <v>5.4174290641164496E-5</v>
      </c>
      <c r="AK100" s="52">
        <f t="shared" si="14"/>
        <v>0.99687347848989494</v>
      </c>
    </row>
    <row r="101" spans="29:37" x14ac:dyDescent="0.2">
      <c r="AC101" s="44" t="s">
        <v>74</v>
      </c>
      <c r="AD101" s="45">
        <f>_xll.qlCalendarAdvance(calendar,AD100,AC101,,,trigger)</f>
        <v>45327</v>
      </c>
      <c r="AE101" s="45">
        <f>_xll.qlInterestRateIndexMaturity($V$5,AD101,trigger)</f>
        <v>45418</v>
      </c>
      <c r="AF101" s="49">
        <f>_xll.qlTenorBasisValue($V$13,AD101,trigger)</f>
        <v>1.4934240586677214E-3</v>
      </c>
      <c r="AG101" s="49">
        <f>_xll.qlTenorBasisForwardRate($V$13,AD101,_xll.ohTrigger($AA$9:$AA$12))</f>
        <v>1.7462949392398282E-2</v>
      </c>
      <c r="AH101" s="49">
        <f>_xll.qlTenorBasisForwardRate2($V$13,AD101,AE101,_xll.ohTrigger($AA$9:$AA$12))</f>
        <v>1.7462949392398282E-2</v>
      </c>
      <c r="AI101" s="49">
        <f>_xll.qlIndexFixing($V$5,_xll.qlInterestRateIndexFixingDate($V$5,AD101,trigger),,trigger)</f>
        <v>1.7417237720306771E-2</v>
      </c>
      <c r="AJ101" s="49">
        <f t="shared" si="13"/>
        <v>4.571167209151128E-5</v>
      </c>
      <c r="AK101" s="52">
        <f t="shared" si="14"/>
        <v>0.99738236244838396</v>
      </c>
    </row>
    <row r="102" spans="29:37" x14ac:dyDescent="0.2">
      <c r="AC102" s="44" t="s">
        <v>74</v>
      </c>
      <c r="AD102" s="45">
        <f>_xll.qlCalendarAdvance(calendar,AD101,AC102,,,trigger)</f>
        <v>45356</v>
      </c>
      <c r="AE102" s="45">
        <f>_xll.qlInterestRateIndexMaturity($V$5,AD102,trigger)</f>
        <v>45448</v>
      </c>
      <c r="AF102" s="49">
        <f>_xll.qlTenorBasisValue($V$13,AD102,trigger)</f>
        <v>1.4869411645040736E-3</v>
      </c>
      <c r="AG102" s="49">
        <f>_xll.qlTenorBasisForwardRate($V$13,AD102,_xll.ohTrigger($AA$9:$AA$12))</f>
        <v>1.7581338227090144E-2</v>
      </c>
      <c r="AH102" s="49">
        <f>_xll.qlTenorBasisForwardRate2($V$13,AD102,AE102,_xll.ohTrigger($AA$9:$AA$12))</f>
        <v>1.7581338227090144E-2</v>
      </c>
      <c r="AI102" s="49">
        <f>_xll.qlIndexFixing($V$5,_xll.qlInterestRateIndexFixingDate($V$5,AD102,trigger),,trigger)</f>
        <v>1.7544912496349752E-2</v>
      </c>
      <c r="AJ102" s="49">
        <f t="shared" si="13"/>
        <v>3.642573074039146E-5</v>
      </c>
      <c r="AK102" s="52">
        <f t="shared" si="14"/>
        <v>0.99792815937729562</v>
      </c>
    </row>
    <row r="103" spans="29:37" x14ac:dyDescent="0.2">
      <c r="AC103" s="44" t="s">
        <v>74</v>
      </c>
      <c r="AD103" s="45">
        <f>_xll.qlCalendarAdvance(calendar,AD102,AC103,,,trigger)</f>
        <v>45387</v>
      </c>
      <c r="AE103" s="45">
        <f>_xll.qlInterestRateIndexMaturity($V$5,AD103,trigger)</f>
        <v>45478</v>
      </c>
      <c r="AF103" s="49">
        <f>_xll.qlTenorBasisValue($V$13,AD103,trigger)</f>
        <v>1.4799579548702908E-3</v>
      </c>
      <c r="AG103" s="49">
        <f>_xll.qlTenorBasisForwardRate($V$13,AD103,_xll.ohTrigger($AA$9:$AA$12))</f>
        <v>1.7695745218558111E-2</v>
      </c>
      <c r="AH103" s="49">
        <f>_xll.qlTenorBasisForwardRate2($V$13,AD103,AE103,_xll.ohTrigger($AA$9:$AA$12))</f>
        <v>1.7695745218558111E-2</v>
      </c>
      <c r="AI103" s="49">
        <f>_xll.qlIndexFixing($V$5,_xll.qlInterestRateIndexFixingDate($V$5,AD103,trigger),,trigger)</f>
        <v>1.767043370933195E-2</v>
      </c>
      <c r="AJ103" s="49">
        <f t="shared" si="13"/>
        <v>2.5311509226161322E-5</v>
      </c>
      <c r="AK103" s="52">
        <f t="shared" si="14"/>
        <v>0.99856962739271271</v>
      </c>
    </row>
    <row r="104" spans="29:37" x14ac:dyDescent="0.2">
      <c r="AC104" s="44" t="s">
        <v>74</v>
      </c>
      <c r="AD104" s="45">
        <f>_xll.qlCalendarAdvance(calendar,AD103,AC104,,,trigger)</f>
        <v>45418</v>
      </c>
      <c r="AE104" s="45">
        <f>_xll.qlInterestRateIndexMaturity($V$5,AD104,trigger)</f>
        <v>45510</v>
      </c>
      <c r="AF104" s="49">
        <f>_xll.qlTenorBasisValue($V$13,AD104,trigger)</f>
        <v>1.472922363415498E-3</v>
      </c>
      <c r="AG104" s="49">
        <f>_xll.qlTenorBasisForwardRate($V$13,AD104,_xll.ohTrigger($AA$9:$AA$12))</f>
        <v>1.7806727352378829E-2</v>
      </c>
      <c r="AH104" s="49">
        <f>_xll.qlTenorBasisForwardRate2($V$13,AD104,AE104,_xll.ohTrigger($AA$9:$AA$12))</f>
        <v>1.7806727352378829E-2</v>
      </c>
      <c r="AI104" s="49">
        <f>_xll.qlIndexFixing($V$5,_xll.qlInterestRateIndexFixingDate($V$5,AD104,trigger),,trigger)</f>
        <v>1.7794610781792834E-2</v>
      </c>
      <c r="AJ104" s="49">
        <f t="shared" si="13"/>
        <v>1.2116570585994635E-5</v>
      </c>
      <c r="AK104" s="52">
        <f t="shared" si="14"/>
        <v>0.99931955095699398</v>
      </c>
    </row>
    <row r="105" spans="29:37" x14ac:dyDescent="0.2">
      <c r="AC105" s="44" t="s">
        <v>74</v>
      </c>
      <c r="AD105" s="45">
        <f>_xll.qlCalendarAdvance(calendar,AD104,AC105,,,trigger)</f>
        <v>45449</v>
      </c>
      <c r="AE105" s="45">
        <f>_xll.qlInterestRateIndexMaturity($V$5,AD105,trigger)</f>
        <v>45541</v>
      </c>
      <c r="AF105" s="49">
        <f>_xll.qlTenorBasisValue($V$13,AD105,trigger)</f>
        <v>1.4658369989947895E-3</v>
      </c>
      <c r="AG105" s="49">
        <f>_xll.qlTenorBasisForwardRate($V$13,AD105,_xll.ohTrigger($AA$9:$AA$12))</f>
        <v>1.790751055751762E-2</v>
      </c>
      <c r="AH105" s="49">
        <f>_xll.qlTenorBasisForwardRate2($V$13,AD105,AE105,_xll.ohTrigger($AA$9:$AA$12))</f>
        <v>1.790751055751762E-2</v>
      </c>
      <c r="AI105" s="49">
        <f>_xll.qlIndexFixing($V$5,_xll.qlInterestRateIndexFixingDate($V$5,AD105,trigger),,trigger)</f>
        <v>1.791009954291586E-2</v>
      </c>
      <c r="AJ105" s="49">
        <f t="shared" si="13"/>
        <v>-2.5889853982399846E-6</v>
      </c>
      <c r="AK105" s="52">
        <f t="shared" si="14"/>
        <v>1.0001445753942138</v>
      </c>
    </row>
    <row r="106" spans="29:37" x14ac:dyDescent="0.2">
      <c r="AC106" s="44" t="s">
        <v>74</v>
      </c>
      <c r="AD106" s="45">
        <f>_xll.qlCalendarAdvance(calendar,AD105,AC106,,,trigger)</f>
        <v>45481</v>
      </c>
      <c r="AE106" s="45">
        <f>_xll.qlInterestRateIndexMaturity($V$5,AD106,trigger)</f>
        <v>45573</v>
      </c>
      <c r="AF106" s="49">
        <f>_xll.qlTenorBasisValue($V$13,AD106,trigger)</f>
        <v>1.4584735690950854E-3</v>
      </c>
      <c r="AG106" s="49">
        <f>_xll.qlTenorBasisForwardRate($V$13,AD106,_xll.ohTrigger($AA$9:$AA$12))</f>
        <v>1.8002938997695402E-2</v>
      </c>
      <c r="AH106" s="49">
        <f>_xll.qlTenorBasisForwardRate2($V$13,AD106,AE106,_xll.ohTrigger($AA$9:$AA$12))</f>
        <v>1.8002938997695402E-2</v>
      </c>
      <c r="AI106" s="49">
        <f>_xll.qlIndexFixing($V$5,_xll.qlInterestRateIndexFixingDate($V$5,AD106,trigger),,trigger)</f>
        <v>1.802256410749439E-2</v>
      </c>
      <c r="AJ106" s="49">
        <f t="shared" si="13"/>
        <v>-1.9625109798988155E-5</v>
      </c>
      <c r="AK106" s="52">
        <f t="shared" si="14"/>
        <v>1.0010901058877941</v>
      </c>
    </row>
    <row r="107" spans="29:37" x14ac:dyDescent="0.2">
      <c r="AC107" s="44" t="s">
        <v>74</v>
      </c>
      <c r="AD107" s="45">
        <f>_xll.qlCalendarAdvance(calendar,AD106,AC107,,,trigger)</f>
        <v>45512</v>
      </c>
      <c r="AE107" s="45">
        <f>_xll.qlInterestRateIndexMaturity($V$5,AD107,trigger)</f>
        <v>45604</v>
      </c>
      <c r="AF107" s="49">
        <f>_xll.qlTenorBasisValue($V$13,AD107,trigger)</f>
        <v>1.4512948447439216E-3</v>
      </c>
      <c r="AG107" s="49">
        <f>_xll.qlTenorBasisForwardRate($V$13,AD107,_xll.ohTrigger($AA$9:$AA$12))</f>
        <v>1.8087943000514646E-2</v>
      </c>
      <c r="AH107" s="49">
        <f>_xll.qlTenorBasisForwardRate2($V$13,AD107,AE107,_xll.ohTrigger($AA$9:$AA$12))</f>
        <v>1.8087943000514646E-2</v>
      </c>
      <c r="AI107" s="49">
        <f>_xll.qlIndexFixing($V$5,_xll.qlInterestRateIndexFixingDate($V$5,AD107,trigger),,trigger)</f>
        <v>1.81254192297024E-2</v>
      </c>
      <c r="AJ107" s="49">
        <f t="shared" si="13"/>
        <v>-3.7476229187753674E-5</v>
      </c>
      <c r="AK107" s="52">
        <f t="shared" si="14"/>
        <v>1.0020718900533183</v>
      </c>
    </row>
    <row r="108" spans="29:37" x14ac:dyDescent="0.2">
      <c r="AC108" s="44" t="s">
        <v>74</v>
      </c>
      <c r="AD108" s="45">
        <f>_xll.qlCalendarAdvance(calendar,AD107,AC108,,,trigger)</f>
        <v>45544</v>
      </c>
      <c r="AE108" s="45">
        <f>_xll.qlInterestRateIndexMaturity($V$5,AD108,trigger)</f>
        <v>45635</v>
      </c>
      <c r="AF108" s="49">
        <f>_xll.qlTenorBasisValue($V$13,AD108,trigger)</f>
        <v>1.4438402869252449E-3</v>
      </c>
      <c r="AG108" s="49">
        <f>_xll.qlTenorBasisForwardRate($V$13,AD108,_xll.ohTrigger($AA$9:$AA$12))</f>
        <v>1.8169919665366956E-2</v>
      </c>
      <c r="AH108" s="49">
        <f>_xll.qlTenorBasisForwardRate2($V$13,AD108,AE108,_xll.ohTrigger($AA$9:$AA$12))</f>
        <v>1.8169919665366956E-2</v>
      </c>
      <c r="AI108" s="49">
        <f>_xll.qlIndexFixing($V$5,_xll.qlInterestRateIndexFixingDate($V$5,AD108,trigger),,trigger)</f>
        <v>1.8225230524811148E-2</v>
      </c>
      <c r="AJ108" s="49">
        <f t="shared" si="13"/>
        <v>-5.5310859444192284E-5</v>
      </c>
      <c r="AK108" s="52">
        <f t="shared" si="14"/>
        <v>1.0030440893775452</v>
      </c>
    </row>
    <row r="109" spans="29:37" x14ac:dyDescent="0.2">
      <c r="AC109" s="44" t="s">
        <v>74</v>
      </c>
      <c r="AD109" s="45">
        <f>_xll.qlCalendarAdvance(calendar,AD108,AC109,,,trigger)</f>
        <v>45574</v>
      </c>
      <c r="AE109" s="45">
        <f>_xll.qlInterestRateIndexMaturity($V$5,AD109,trigger)</f>
        <v>45666</v>
      </c>
      <c r="AF109" s="49">
        <f>_xll.qlTenorBasisValue($V$13,AD109,trigger)</f>
        <v>1.4368130995063462E-3</v>
      </c>
      <c r="AG109" s="49">
        <f>_xll.qlTenorBasisForwardRate($V$13,AD109,_xll.ohTrigger($AA$9:$AA$12))</f>
        <v>1.8250301514724149E-2</v>
      </c>
      <c r="AH109" s="49">
        <f>_xll.qlTenorBasisForwardRate2($V$13,AD109,AE109,_xll.ohTrigger($AA$9:$AA$12))</f>
        <v>1.8250301514724149E-2</v>
      </c>
      <c r="AI109" s="49">
        <f>_xll.qlIndexFixing($V$5,_xll.qlInterestRateIndexFixingDate($V$5,AD109,trigger),,trigger)</f>
        <v>1.8320721593024059E-2</v>
      </c>
      <c r="AJ109" s="49">
        <f t="shared" si="13"/>
        <v>-7.0420078299909816E-5</v>
      </c>
      <c r="AK109" s="52">
        <f t="shared" si="14"/>
        <v>1.0038585706785774</v>
      </c>
    </row>
    <row r="110" spans="29:37" x14ac:dyDescent="0.2">
      <c r="AC110" s="44" t="s">
        <v>74</v>
      </c>
      <c r="AD110" s="45">
        <f>_xll.qlCalendarAdvance(calendar,AD109,AC110,,,trigger)</f>
        <v>45607</v>
      </c>
      <c r="AE110" s="45">
        <f>_xll.qlInterestRateIndexMaturity($V$5,AD110,trigger)</f>
        <v>45699</v>
      </c>
      <c r="AF110" s="49">
        <f>_xll.qlTenorBasisValue($V$13,AD110,trigger)</f>
        <v>1.4290426768856735E-3</v>
      </c>
      <c r="AG110" s="49">
        <f>_xll.qlTenorBasisForwardRate($V$13,AD110,_xll.ohTrigger($AA$9:$AA$12))</f>
        <v>1.8340027579000027E-2</v>
      </c>
      <c r="AH110" s="49">
        <f>_xll.qlTenorBasisForwardRate2($V$13,AD110,AE110,_xll.ohTrigger($AA$9:$AA$12))</f>
        <v>1.8340027579000027E-2</v>
      </c>
      <c r="AI110" s="49">
        <f>_xll.qlIndexFixing($V$5,_xll.qlInterestRateIndexFixingDate($V$5,AD110,trigger),,trigger)</f>
        <v>1.8422966137682677E-2</v>
      </c>
      <c r="AJ110" s="49">
        <f t="shared" si="13"/>
        <v>-8.2938558682649904E-5</v>
      </c>
      <c r="AK110" s="52">
        <f t="shared" si="14"/>
        <v>1.0045222701179368</v>
      </c>
    </row>
    <row r="111" spans="29:37" x14ac:dyDescent="0.2">
      <c r="AC111" s="44" t="s">
        <v>74</v>
      </c>
      <c r="AD111" s="45">
        <f>_xll.qlCalendarAdvance(calendar,AD110,AC111,,,trigger)</f>
        <v>45637</v>
      </c>
      <c r="AE111" s="45">
        <f>_xll.qlInterestRateIndexMaturity($V$5,AD111,trigger)</f>
        <v>45727</v>
      </c>
      <c r="AF111" s="49">
        <f>_xll.qlTenorBasisValue($V$13,AD111,trigger)</f>
        <v>1.421944048202992E-3</v>
      </c>
      <c r="AG111" s="49">
        <f>_xll.qlTenorBasisForwardRate($V$13,AD111,_xll.ohTrigger($AA$9:$AA$12))</f>
        <v>1.8421155063369277E-2</v>
      </c>
      <c r="AH111" s="49">
        <f>_xll.qlTenorBasisForwardRate2($V$13,AD111,AE111,_xll.ohTrigger($AA$9:$AA$12))</f>
        <v>1.8421155063369277E-2</v>
      </c>
      <c r="AI111" s="49">
        <f>_xll.qlIndexFixing($V$5,_xll.qlInterestRateIndexFixingDate($V$5,AD111,trigger),,trigger)</f>
        <v>1.8511589216223534E-2</v>
      </c>
      <c r="AJ111" s="49">
        <f t="shared" si="13"/>
        <v>-9.0434152854257377E-5</v>
      </c>
      <c r="AK111" s="52">
        <f t="shared" si="14"/>
        <v>1.0049092552851959</v>
      </c>
    </row>
    <row r="112" spans="29:37" x14ac:dyDescent="0.2">
      <c r="AC112" s="44" t="s">
        <v>74</v>
      </c>
      <c r="AD112" s="45">
        <f>_xll.qlCalendarAdvance(calendar,AD111,AC112,,,trigger)</f>
        <v>45670</v>
      </c>
      <c r="AE112" s="45">
        <f>_xll.qlInterestRateIndexMaturity($V$5,AD112,trigger)</f>
        <v>45761</v>
      </c>
      <c r="AF112" s="49">
        <f>_xll.qlTenorBasisValue($V$13,AD112,trigger)</f>
        <v>1.4140999537209456E-3</v>
      </c>
      <c r="AG112" s="49">
        <f>_xll.qlTenorBasisForwardRate($V$13,AD112,_xll.ohTrigger($AA$9:$AA$12))</f>
        <v>1.8520599411500058E-2</v>
      </c>
      <c r="AH112" s="49">
        <f>_xll.qlTenorBasisForwardRate2($V$13,AD112,AE112,_xll.ohTrigger($AA$9:$AA$12))</f>
        <v>1.8520599411500058E-2</v>
      </c>
      <c r="AI112" s="49">
        <f>_xll.qlIndexFixing($V$5,_xll.qlInterestRateIndexFixingDate($V$5,AD112,trigger),,trigger)</f>
        <v>1.8615297736409245E-2</v>
      </c>
      <c r="AJ112" s="49">
        <f t="shared" si="13"/>
        <v>-9.4698324909187059E-5</v>
      </c>
      <c r="AK112" s="52">
        <f t="shared" si="14"/>
        <v>1.0051131349912135</v>
      </c>
    </row>
    <row r="113" spans="29:37" x14ac:dyDescent="0.2">
      <c r="AC113" s="44" t="s">
        <v>74</v>
      </c>
      <c r="AD113" s="45">
        <f>_xll.qlCalendarAdvance(calendar,AD112,AC113,,,trigger)</f>
        <v>45701</v>
      </c>
      <c r="AE113" s="45">
        <f>_xll.qlInterestRateIndexMaturity($V$5,AD113,trigger)</f>
        <v>45790</v>
      </c>
      <c r="AF113" s="49">
        <f>_xll.qlTenorBasisValue($V$13,AD113,trigger)</f>
        <v>1.4066995312716321E-3</v>
      </c>
      <c r="AG113" s="49">
        <f>_xll.qlTenorBasisForwardRate($V$13,AD113,_xll.ohTrigger($AA$9:$AA$12))</f>
        <v>1.8612124053659154E-2</v>
      </c>
      <c r="AH113" s="49">
        <f>_xll.qlTenorBasisForwardRate2($V$13,AD113,AE113,_xll.ohTrigger($AA$9:$AA$12))</f>
        <v>1.8612124053659154E-2</v>
      </c>
      <c r="AI113" s="49">
        <f>_xll.qlIndexFixing($V$5,_xll.qlInterestRateIndexFixingDate($V$5,AD113,trigger),,trigger)</f>
        <v>1.8706657280202068E-2</v>
      </c>
      <c r="AJ113" s="49">
        <f t="shared" si="13"/>
        <v>-9.4533226542913712E-5</v>
      </c>
      <c r="AK113" s="52">
        <f t="shared" si="14"/>
        <v>1.0050791208069736</v>
      </c>
    </row>
    <row r="114" spans="29:37" x14ac:dyDescent="0.2">
      <c r="AC114" s="44" t="s">
        <v>74</v>
      </c>
      <c r="AD114" s="45">
        <f>_xll.qlCalendarAdvance(calendar,AD113,AC114,,,trigger)</f>
        <v>45729</v>
      </c>
      <c r="AE114" s="45">
        <f>_xll.qlInterestRateIndexMaturity($V$5,AD114,trigger)</f>
        <v>45821</v>
      </c>
      <c r="AF114" s="49">
        <f>_xll.qlTenorBasisValue($V$13,AD114,trigger)</f>
        <v>1.399990649802435E-3</v>
      </c>
      <c r="AG114" s="49">
        <f>_xll.qlTenorBasisForwardRate($V$13,AD114,_xll.ohTrigger($AA$9:$AA$12))</f>
        <v>1.8708529197035601E-2</v>
      </c>
      <c r="AH114" s="49">
        <f>_xll.qlTenorBasisForwardRate2($V$13,AD114,AE114,_xll.ohTrigger($AA$9:$AA$12))</f>
        <v>1.8708529197035601E-2</v>
      </c>
      <c r="AI114" s="49">
        <f>_xll.qlIndexFixing($V$5,_xll.qlInterestRateIndexFixingDate($V$5,AD114,trigger),,trigger)</f>
        <v>1.8798879597241389E-2</v>
      </c>
      <c r="AJ114" s="49">
        <f t="shared" si="13"/>
        <v>-9.0350400205788106E-5</v>
      </c>
      <c r="AK114" s="52">
        <f t="shared" si="14"/>
        <v>1.0048293694952837</v>
      </c>
    </row>
    <row r="115" spans="29:37" x14ac:dyDescent="0.2">
      <c r="AC115" s="44" t="s">
        <v>74</v>
      </c>
      <c r="AD115" s="45">
        <f>_xll.qlCalendarAdvance(calendar,AD114,AC115,,,trigger)</f>
        <v>45761</v>
      </c>
      <c r="AE115" s="45">
        <f>_xll.qlInterestRateIndexMaturity($V$5,AD115,trigger)</f>
        <v>45852</v>
      </c>
      <c r="AF115" s="49">
        <f>_xll.qlTenorBasisValue($V$13,AD115,trigger)</f>
        <v>1.392296740218254E-3</v>
      </c>
      <c r="AG115" s="49">
        <f>_xll.qlTenorBasisForwardRate($V$13,AD115,_xll.ohTrigger($AA$9:$AA$12))</f>
        <v>1.8813741985412639E-2</v>
      </c>
      <c r="AH115" s="49">
        <f>_xll.qlTenorBasisForwardRate2($V$13,AD115,AE115,_xll.ohTrigger($AA$9:$AA$12))</f>
        <v>1.8813741985412639E-2</v>
      </c>
      <c r="AI115" s="49">
        <f>_xll.qlIndexFixing($V$5,_xll.qlInterestRateIndexFixingDate($V$5,AD115,trigger),,trigger)</f>
        <v>1.8895359624300005E-2</v>
      </c>
      <c r="AJ115" s="49">
        <f t="shared" si="13"/>
        <v>-8.1617638887365729E-5</v>
      </c>
      <c r="AK115" s="52">
        <f t="shared" si="14"/>
        <v>1.0043381927396819</v>
      </c>
    </row>
    <row r="116" spans="29:37" x14ac:dyDescent="0.2">
      <c r="AC116" s="44" t="s">
        <v>74</v>
      </c>
      <c r="AD116" s="45">
        <f>_xll.qlCalendarAdvance(calendar,AD115,AC116,,,trigger)</f>
        <v>45791</v>
      </c>
      <c r="AE116" s="45">
        <f>_xll.qlInterestRateIndexMaturity($V$5,AD116,trigger)</f>
        <v>45883</v>
      </c>
      <c r="AF116" s="49">
        <f>_xll.qlTenorBasisValue($V$13,AD116,trigger)</f>
        <v>1.3850597939956148E-3</v>
      </c>
      <c r="AG116" s="49">
        <f>_xll.qlTenorBasisForwardRate($V$13,AD116,_xll.ohTrigger($AA$9:$AA$12))</f>
        <v>1.892125581951799E-2</v>
      </c>
      <c r="AH116" s="49">
        <f>_xll.qlTenorBasisForwardRate2($V$13,AD116,AE116,_xll.ohTrigger($AA$9:$AA$12))</f>
        <v>1.892125581951799E-2</v>
      </c>
      <c r="AI116" s="49">
        <f>_xll.qlIndexFixing($V$5,_xll.qlInterestRateIndexFixingDate($V$5,AD116,trigger),,trigger)</f>
        <v>1.8989894110344682E-2</v>
      </c>
      <c r="AJ116" s="49">
        <f t="shared" si="13"/>
        <v>-6.8638290826691928E-5</v>
      </c>
      <c r="AK116" s="52">
        <f t="shared" si="14"/>
        <v>1.0036275758586748</v>
      </c>
    </row>
    <row r="117" spans="29:37" x14ac:dyDescent="0.2">
      <c r="AC117" s="44" t="s">
        <v>74</v>
      </c>
      <c r="AD117" s="45">
        <f>_xll.qlCalendarAdvance(calendar,AD116,AC117,,,trigger)</f>
        <v>45824</v>
      </c>
      <c r="AE117" s="45">
        <f>_xll.qlInterestRateIndexMaturity($V$5,AD117,trigger)</f>
        <v>45916</v>
      </c>
      <c r="AF117" s="49">
        <f>_xll.qlTenorBasisValue($V$13,AD117,trigger)</f>
        <v>1.3770745959549456E-3</v>
      </c>
      <c r="AG117" s="49">
        <f>_xll.qlTenorBasisForwardRate($V$13,AD117,_xll.ohTrigger($AA$9:$AA$12))</f>
        <v>1.9042373030927727E-2</v>
      </c>
      <c r="AH117" s="49">
        <f>_xll.qlTenorBasisForwardRate2($V$13,AD117,AE117,_xll.ohTrigger($AA$9:$AA$12))</f>
        <v>1.9042373030927727E-2</v>
      </c>
      <c r="AI117" s="49">
        <f>_xll.qlIndexFixing($V$5,_xll.qlInterestRateIndexFixingDate($V$5,AD117,trigger),,trigger)</f>
        <v>1.9091895375860382E-2</v>
      </c>
      <c r="AJ117" s="49">
        <f t="shared" si="13"/>
        <v>-4.9522344932655116E-5</v>
      </c>
      <c r="AK117" s="52">
        <f t="shared" si="14"/>
        <v>1.0026006393663345</v>
      </c>
    </row>
    <row r="118" spans="29:37" x14ac:dyDescent="0.2">
      <c r="AC118" s="44" t="s">
        <v>74</v>
      </c>
      <c r="AD118" s="45">
        <f>_xll.qlCalendarAdvance(calendar,AD117,AC118,,,trigger)</f>
        <v>45854</v>
      </c>
      <c r="AE118" s="45">
        <f>_xll.qlInterestRateIndexMaturity($V$5,AD118,trigger)</f>
        <v>45946</v>
      </c>
      <c r="AF118" s="49">
        <f>_xll.qlTenorBasisValue($V$13,AD118,trigger)</f>
        <v>1.3697948786417324E-3</v>
      </c>
      <c r="AG118" s="49">
        <f>_xll.qlTenorBasisForwardRate($V$13,AD118,_xll.ohTrigger($AA$9:$AA$12))</f>
        <v>1.91574839017126E-2</v>
      </c>
      <c r="AH118" s="49">
        <f>_xll.qlTenorBasisForwardRate2($V$13,AD118,AE118,_xll.ohTrigger($AA$9:$AA$12))</f>
        <v>1.91574839017126E-2</v>
      </c>
      <c r="AI118" s="49">
        <f>_xll.qlIndexFixing($V$5,_xll.qlInterestRateIndexFixingDate($V$5,AD118,trigger),,trigger)</f>
        <v>1.9184926734719509E-2</v>
      </c>
      <c r="AJ118" s="49">
        <f t="shared" si="13"/>
        <v>-2.7442833006909029E-5</v>
      </c>
      <c r="AK118" s="52">
        <f t="shared" si="14"/>
        <v>1.0014324862882675</v>
      </c>
    </row>
    <row r="119" spans="29:37" x14ac:dyDescent="0.2">
      <c r="AC119" s="44" t="s">
        <v>74</v>
      </c>
      <c r="AD119" s="45">
        <f>_xll.qlCalendarAdvance(calendar,AD118,AC119,,,trigger)</f>
        <v>45887</v>
      </c>
      <c r="AE119" s="45">
        <f>_xll.qlInterestRateIndexMaturity($V$5,AD119,trigger)</f>
        <v>45979</v>
      </c>
      <c r="AF119" s="49">
        <f>_xll.qlTenorBasisValue($V$13,AD119,trigger)</f>
        <v>1.3617667786062103E-3</v>
      </c>
      <c r="AG119" s="49">
        <f>_xll.qlTenorBasisForwardRate($V$13,AD119,_xll.ohTrigger($AA$9:$AA$12))</f>
        <v>1.9287610807531132E-2</v>
      </c>
      <c r="AH119" s="49">
        <f>_xll.qlTenorBasisForwardRate2($V$13,AD119,AE119,_xll.ohTrigger($AA$9:$AA$12))</f>
        <v>1.9287610807531132E-2</v>
      </c>
      <c r="AI119" s="49">
        <f>_xll.qlIndexFixing($V$5,_xll.qlInterestRateIndexFixingDate($V$5,AD119,trigger),,trigger)</f>
        <v>1.928716869666669E-2</v>
      </c>
      <c r="AJ119" s="49">
        <f t="shared" si="13"/>
        <v>4.4211086444242986E-7</v>
      </c>
      <c r="AK119" s="52">
        <f t="shared" si="14"/>
        <v>0.99997707798706359</v>
      </c>
    </row>
    <row r="120" spans="29:37" x14ac:dyDescent="0.2">
      <c r="AC120" s="44" t="s">
        <v>74</v>
      </c>
      <c r="AD120" s="45">
        <f>_xll.qlCalendarAdvance(calendar,AD119,AC120,,,trigger)</f>
        <v>45918</v>
      </c>
      <c r="AE120" s="45">
        <f>_xll.qlInterestRateIndexMaturity($V$5,AD120,trigger)</f>
        <v>46009</v>
      </c>
      <c r="AF120" s="49">
        <f>_xll.qlTenorBasisValue($V$13,AD120,trigger)</f>
        <v>1.3542076466052963E-3</v>
      </c>
      <c r="AG120" s="49">
        <f>_xll.qlTenorBasisForwardRate($V$13,AD120,_xll.ohTrigger($AA$9:$AA$12))</f>
        <v>1.94066125925796E-2</v>
      </c>
      <c r="AH120" s="49">
        <f>_xll.qlTenorBasisForwardRate2($V$13,AD120,AE120,_xll.ohTrigger($AA$9:$AA$12))</f>
        <v>1.94066125925796E-2</v>
      </c>
      <c r="AI120" s="49">
        <f>_xll.qlIndexFixing($V$5,_xll.qlInterestRateIndexFixingDate($V$5,AD120,trigger),,trigger)</f>
        <v>1.9380168323631812E-2</v>
      </c>
      <c r="AJ120" s="49">
        <f t="shared" si="13"/>
        <v>2.6444268947788119E-5</v>
      </c>
      <c r="AK120" s="52">
        <f t="shared" si="14"/>
        <v>0.99863735781700003</v>
      </c>
    </row>
    <row r="121" spans="29:37" x14ac:dyDescent="0.2">
      <c r="AC121" s="44" t="s">
        <v>74</v>
      </c>
      <c r="AD121" s="45">
        <f>_xll.qlCalendarAdvance(calendar,AD120,AC121,,,trigger)</f>
        <v>45950</v>
      </c>
      <c r="AE121" s="45">
        <f>_xll.qlInterestRateIndexMaturity($V$5,AD121,trigger)</f>
        <v>46042</v>
      </c>
      <c r="AF121" s="49">
        <f>_xll.qlTenorBasisValue($V$13,AD121,trigger)</f>
        <v>1.3463887216702997E-3</v>
      </c>
      <c r="AG121" s="49">
        <f>_xll.qlTenorBasisForwardRate($V$13,AD121,_xll.ohTrigger($AA$9:$AA$12))</f>
        <v>1.952902047209587E-2</v>
      </c>
      <c r="AH121" s="49">
        <f>_xll.qlTenorBasisForwardRate2($V$13,AD121,AE121,_xll.ohTrigger($AA$9:$AA$12))</f>
        <v>1.952902047209587E-2</v>
      </c>
      <c r="AI121" s="49">
        <f>_xll.qlIndexFixing($V$5,_xll.qlInterestRateIndexFixingDate($V$5,AD121,trigger),,trigger)</f>
        <v>1.9478240925121612E-2</v>
      </c>
      <c r="AJ121" s="49">
        <f t="shared" si="13"/>
        <v>5.0779546974258349E-5</v>
      </c>
      <c r="AK121" s="52">
        <f t="shared" si="14"/>
        <v>0.99739979037623439</v>
      </c>
    </row>
    <row r="122" spans="29:37" x14ac:dyDescent="0.2">
      <c r="AC122" s="44" t="s">
        <v>74</v>
      </c>
      <c r="AD122" s="45">
        <f>_xll.qlCalendarAdvance(calendar,AD121,AC122,,,trigger)</f>
        <v>45981</v>
      </c>
      <c r="AE122" s="45">
        <f>_xll.qlInterestRateIndexMaturity($V$5,AD122,trigger)</f>
        <v>46073</v>
      </c>
      <c r="AF122" s="49">
        <f>_xll.qlTenorBasisValue($V$13,AD122,trigger)</f>
        <v>1.338800458979566E-3</v>
      </c>
      <c r="AG122" s="49">
        <f>_xll.qlTenorBasisForwardRate($V$13,AD122,_xll.ohTrigger($AA$9:$AA$12))</f>
        <v>1.9638009862788353E-2</v>
      </c>
      <c r="AH122" s="49">
        <f>_xll.qlTenorBasisForwardRate2($V$13,AD122,AE122,_xll.ohTrigger($AA$9:$AA$12))</f>
        <v>1.9638009862788353E-2</v>
      </c>
      <c r="AI122" s="49">
        <f>_xll.qlIndexFixing($V$5,_xll.qlInterestRateIndexFixingDate($V$5,AD122,trigger),,trigger)</f>
        <v>1.9568858247929685E-2</v>
      </c>
      <c r="AJ122" s="49">
        <f t="shared" si="13"/>
        <v>6.9151614858667387E-5</v>
      </c>
      <c r="AK122" s="52">
        <f t="shared" si="14"/>
        <v>0.99647868519560623</v>
      </c>
    </row>
    <row r="123" spans="29:37" x14ac:dyDescent="0.2">
      <c r="AC123" s="44" t="s">
        <v>74</v>
      </c>
      <c r="AD123" s="45">
        <f>_xll.qlCalendarAdvance(calendar,AD122,AC123,,,trigger)</f>
        <v>46013</v>
      </c>
      <c r="AE123" s="45">
        <f>_xll.qlInterestRateIndexMaturity($V$5,AD123,trigger)</f>
        <v>46104</v>
      </c>
      <c r="AF123" s="49">
        <f>_xll.qlTenorBasisValue($V$13,AD123,trigger)</f>
        <v>1.3309550953894179E-3</v>
      </c>
      <c r="AG123" s="49">
        <f>_xll.qlTenorBasisForwardRate($V$13,AD123,_xll.ohTrigger($AA$9:$AA$12))</f>
        <v>1.9740693165559344E-2</v>
      </c>
      <c r="AH123" s="49">
        <f>_xll.qlTenorBasisForwardRate2($V$13,AD123,AE123,_xll.ohTrigger($AA$9:$AA$12))</f>
        <v>1.9740693165559344E-2</v>
      </c>
      <c r="AI123" s="49">
        <f>_xll.qlIndexFixing($V$5,_xll.qlInterestRateIndexFixingDate($V$5,AD123,trigger),,trigger)</f>
        <v>1.9657945894654159E-2</v>
      </c>
      <c r="AJ123" s="49">
        <f t="shared" si="13"/>
        <v>8.2747270905184772E-5</v>
      </c>
      <c r="AK123" s="52">
        <f t="shared" si="14"/>
        <v>0.99580828949565203</v>
      </c>
    </row>
    <row r="124" spans="29:37" x14ac:dyDescent="0.2">
      <c r="AC124" s="44" t="s">
        <v>74</v>
      </c>
      <c r="AD124" s="45">
        <f>_xll.qlCalendarAdvance(calendar,AD123,AC124,,,trigger)</f>
        <v>46044</v>
      </c>
      <c r="AE124" s="45">
        <f>_xll.qlInterestRateIndexMaturity($V$5,AD124,trigger)</f>
        <v>46134</v>
      </c>
      <c r="AF124" s="49">
        <f>_xll.qlTenorBasisValue($V$13,AD124,trigger)</f>
        <v>1.3233446496280538E-3</v>
      </c>
      <c r="AG124" s="49">
        <f>_xll.qlTenorBasisForwardRate($V$13,AD124,_xll.ohTrigger($AA$9:$AA$12))</f>
        <v>1.9832623779845626E-2</v>
      </c>
      <c r="AH124" s="49">
        <f>_xll.qlTenorBasisForwardRate2($V$13,AD124,AE124,_xll.ohTrigger($AA$9:$AA$12))</f>
        <v>1.9832623779845626E-2</v>
      </c>
      <c r="AI124" s="49">
        <f>_xll.qlIndexFixing($V$5,_xll.qlInterestRateIndexFixingDate($V$5,AD124,trigger),,trigger)</f>
        <v>1.974179359711048E-2</v>
      </c>
      <c r="AJ124" s="49">
        <f t="shared" si="13"/>
        <v>9.0830182735146536E-5</v>
      </c>
      <c r="AK124" s="52">
        <f t="shared" si="14"/>
        <v>0.99542016307355907</v>
      </c>
    </row>
    <row r="125" spans="29:37" x14ac:dyDescent="0.2">
      <c r="AC125" s="44" t="s">
        <v>74</v>
      </c>
      <c r="AD125" s="45">
        <f>_xll.qlCalendarAdvance(calendar,AD124,AC125,,,trigger)</f>
        <v>46076</v>
      </c>
      <c r="AE125" s="45">
        <f>_xll.qlInterestRateIndexMaturity($V$5,AD125,trigger)</f>
        <v>46167</v>
      </c>
      <c r="AF125" s="49">
        <f>_xll.qlTenorBasisValue($V$13,AD125,trigger)</f>
        <v>1.3154798365100876E-3</v>
      </c>
      <c r="AG125" s="49">
        <f>_xll.qlTenorBasisForwardRate($V$13,AD125,_xll.ohTrigger($AA$9:$AA$12))</f>
        <v>1.9923291493315939E-2</v>
      </c>
      <c r="AH125" s="49">
        <f>_xll.qlTenorBasisForwardRate2($V$13,AD125,AE125,_xll.ohTrigger($AA$9:$AA$12))</f>
        <v>1.9923291493315939E-2</v>
      </c>
      <c r="AI125" s="49">
        <f>_xll.qlIndexFixing($V$5,_xll.qlInterestRateIndexFixingDate($V$5,AD125,trigger),,trigger)</f>
        <v>1.9829622765097733E-2</v>
      </c>
      <c r="AJ125" s="49">
        <f t="shared" si="13"/>
        <v>9.3668728218206099E-5</v>
      </c>
      <c r="AK125" s="52">
        <f t="shared" si="14"/>
        <v>0.995298531457534</v>
      </c>
    </row>
    <row r="126" spans="29:37" x14ac:dyDescent="0.2">
      <c r="AC126" s="44" t="s">
        <v>74</v>
      </c>
      <c r="AD126" s="45">
        <f>_xll.qlCalendarAdvance(calendar,AD125,AC126,,,trigger)</f>
        <v>46104</v>
      </c>
      <c r="AE126" s="45">
        <f>_xll.qlInterestRateIndexMaturity($V$5,AD126,trigger)</f>
        <v>46196</v>
      </c>
      <c r="AF126" s="49">
        <f>_xll.qlTenorBasisValue($V$13,AD126,trigger)</f>
        <v>1.3085920657878035E-3</v>
      </c>
      <c r="AG126" s="49">
        <f>_xll.qlTenorBasisForwardRate($V$13,AD126,_xll.ohTrigger($AA$9:$AA$12))</f>
        <v>1.9995657098766408E-2</v>
      </c>
      <c r="AH126" s="49">
        <f>_xll.qlTenorBasisForwardRate2($V$13,AD126,AE126,_xll.ohTrigger($AA$9:$AA$12))</f>
        <v>1.9995657098766408E-2</v>
      </c>
      <c r="AI126" s="49">
        <f>_xll.qlIndexFixing($V$5,_xll.qlInterestRateIndexFixingDate($V$5,AD126,trigger),,trigger)</f>
        <v>1.9904504473360438E-2</v>
      </c>
      <c r="AJ126" s="49">
        <f t="shared" si="13"/>
        <v>9.1152625405970661E-5</v>
      </c>
      <c r="AK126" s="52">
        <f t="shared" si="14"/>
        <v>0.99544137884763018</v>
      </c>
    </row>
    <row r="127" spans="29:37" x14ac:dyDescent="0.2">
      <c r="AC127" s="44" t="s">
        <v>74</v>
      </c>
      <c r="AD127" s="45">
        <f>_xll.qlCalendarAdvance(calendar,AD126,AC127,,,trigger)</f>
        <v>46135</v>
      </c>
      <c r="AE127" s="45">
        <f>_xll.qlInterestRateIndexMaturity($V$5,AD127,trigger)</f>
        <v>46226</v>
      </c>
      <c r="AF127" s="49">
        <f>_xll.qlTenorBasisValue($V$13,AD127,trigger)</f>
        <v>1.3009611363795951E-3</v>
      </c>
      <c r="AG127" s="49">
        <f>_xll.qlTenorBasisForwardRate($V$13,AD127,_xll.ohTrigger($AA$9:$AA$12))</f>
        <v>2.006445278952234E-2</v>
      </c>
      <c r="AH127" s="49">
        <f>_xll.qlTenorBasisForwardRate2($V$13,AD127,AE127,_xll.ohTrigger($AA$9:$AA$12))</f>
        <v>2.006445278952234E-2</v>
      </c>
      <c r="AI127" s="49">
        <f>_xll.qlIndexFixing($V$5,_xll.qlInterestRateIndexFixingDate($V$5,AD127,trigger),,trigger)</f>
        <v>1.9981247609600079E-2</v>
      </c>
      <c r="AJ127" s="49">
        <f t="shared" si="13"/>
        <v>8.3205179922260508E-5</v>
      </c>
      <c r="AK127" s="52">
        <f t="shared" si="14"/>
        <v>0.99585310495157331</v>
      </c>
    </row>
    <row r="128" spans="29:37" x14ac:dyDescent="0.2">
      <c r="AC128" s="44" t="s">
        <v>74</v>
      </c>
      <c r="AD128" s="45">
        <f>_xll.qlCalendarAdvance(calendar,AD127,AC128,,,trigger)</f>
        <v>46167</v>
      </c>
      <c r="AE128" s="45">
        <f>_xll.qlInterestRateIndexMaturity($V$5,AD128,trigger)</f>
        <v>46259</v>
      </c>
      <c r="AF128" s="49">
        <f>_xll.qlTenorBasisValue($V$13,AD128,trigger)</f>
        <v>1.2930798530025273E-3</v>
      </c>
      <c r="AG128" s="49">
        <f>_xll.qlTenorBasisForwardRate($V$13,AD128,_xll.ohTrigger($AA$9:$AA$12))</f>
        <v>2.0129891418276719E-2</v>
      </c>
      <c r="AH128" s="49">
        <f>_xll.qlTenorBasisForwardRate2($V$13,AD128,AE128,_xll.ohTrigger($AA$9:$AA$12))</f>
        <v>2.0129891418276719E-2</v>
      </c>
      <c r="AI128" s="49">
        <f>_xll.qlIndexFixing($V$5,_xll.qlInterestRateIndexFixingDate($V$5,AD128,trigger),,trigger)</f>
        <v>2.0061503269796863E-2</v>
      </c>
      <c r="AJ128" s="49">
        <f t="shared" si="13"/>
        <v>6.838814847985597E-5</v>
      </c>
      <c r="AK128" s="52">
        <f t="shared" si="14"/>
        <v>0.99660265686193594</v>
      </c>
    </row>
    <row r="129" spans="29:37" x14ac:dyDescent="0.2">
      <c r="AC129" s="44" t="s">
        <v>74</v>
      </c>
      <c r="AD129" s="45">
        <f>_xll.qlCalendarAdvance(calendar,AD128,AC129,,,trigger)</f>
        <v>46198</v>
      </c>
      <c r="AE129" s="45">
        <f>_xll.qlInterestRateIndexMaturity($V$5,AD129,trigger)</f>
        <v>46290</v>
      </c>
      <c r="AF129" s="49">
        <f>_xll.qlTenorBasisValue($V$13,AD129,trigger)</f>
        <v>1.2854422765565866E-3</v>
      </c>
      <c r="AG129" s="49">
        <f>_xll.qlTenorBasisForwardRate($V$13,AD129,_xll.ohTrigger($AA$9:$AA$12))</f>
        <v>2.0183103504810323E-2</v>
      </c>
      <c r="AH129" s="49">
        <f>_xll.qlTenorBasisForwardRate2($V$13,AD129,AE129,_xll.ohTrigger($AA$9:$AA$12))</f>
        <v>2.0183103504810323E-2</v>
      </c>
      <c r="AI129" s="49">
        <f>_xll.qlIndexFixing($V$5,_xll.qlInterestRateIndexFixingDate($V$5,AD129,trigger),,trigger)</f>
        <v>2.013501407334381E-2</v>
      </c>
      <c r="AJ129" s="49">
        <f t="shared" si="13"/>
        <v>4.8089431466512983E-5</v>
      </c>
      <c r="AK129" s="52">
        <f t="shared" si="14"/>
        <v>0.99761734207749309</v>
      </c>
    </row>
    <row r="130" spans="29:37" x14ac:dyDescent="0.2">
      <c r="AC130" s="44" t="s">
        <v>74</v>
      </c>
      <c r="AD130" s="45">
        <f>_xll.qlCalendarAdvance(calendar,AD129,AC130,,,trigger)</f>
        <v>46230</v>
      </c>
      <c r="AE130" s="45">
        <f>_xll.qlInterestRateIndexMaturity($V$5,AD130,trigger)</f>
        <v>46322</v>
      </c>
      <c r="AF130" s="49">
        <f>_xll.qlTenorBasisValue($V$13,AD130,trigger)</f>
        <v>1.2775571641179789E-3</v>
      </c>
      <c r="AG130" s="49">
        <f>_xll.qlTenorBasisForwardRate($V$13,AD130,_xll.ohTrigger($AA$9:$AA$12))</f>
        <v>2.0229175917409255E-2</v>
      </c>
      <c r="AH130" s="49">
        <f>_xll.qlTenorBasisForwardRate2($V$13,AD130,AE130,_xll.ohTrigger($AA$9:$AA$12))</f>
        <v>2.0229175917409255E-2</v>
      </c>
      <c r="AI130" s="49">
        <f>_xll.qlIndexFixing($V$5,_xll.qlInterestRateIndexFixingDate($V$5,AD130,trigger),,trigger)</f>
        <v>2.0208293749036512E-2</v>
      </c>
      <c r="AJ130" s="49">
        <f t="shared" si="13"/>
        <v>2.0882168372742677E-5</v>
      </c>
      <c r="AK130" s="52">
        <f t="shared" si="14"/>
        <v>0.99896772026413738</v>
      </c>
    </row>
    <row r="131" spans="29:37" x14ac:dyDescent="0.2">
      <c r="AC131" s="44" t="s">
        <v>74</v>
      </c>
      <c r="AD131" s="45">
        <f>_xll.qlCalendarAdvance(calendar,AD130,AC131,,,trigger)</f>
        <v>46261</v>
      </c>
      <c r="AE131" s="45">
        <f>_xll.qlInterestRateIndexMaturity($V$5,AD131,trigger)</f>
        <v>46353</v>
      </c>
      <c r="AF131" s="49">
        <f>_xll.qlTenorBasisValue($V$13,AD131,trigger)</f>
        <v>1.269918738524251E-3</v>
      </c>
      <c r="AG131" s="49">
        <f>_xll.qlTenorBasisForwardRate($V$13,AD131,_xll.ohTrigger($AA$9:$AA$12))</f>
        <v>2.02675065591412E-2</v>
      </c>
      <c r="AH131" s="49">
        <f>_xll.qlTenorBasisForwardRate2($V$13,AD131,AE131,_xll.ohTrigger($AA$9:$AA$12))</f>
        <v>2.02675065591412E-2</v>
      </c>
      <c r="AI131" s="49">
        <f>_xll.qlIndexFixing($V$5,_xll.qlInterestRateIndexFixingDate($V$5,AD131,trigger),,trigger)</f>
        <v>2.0276752774750013E-2</v>
      </c>
      <c r="AJ131" s="49">
        <f t="shared" si="13"/>
        <v>-9.2462156088130021E-6</v>
      </c>
      <c r="AK131" s="52">
        <f t="shared" si="14"/>
        <v>1.0004562088376205</v>
      </c>
    </row>
    <row r="132" spans="29:37" x14ac:dyDescent="0.2">
      <c r="AC132" s="44" t="s">
        <v>74</v>
      </c>
      <c r="AD132" s="45">
        <f>_xll.qlCalendarAdvance(calendar,AD131,AC132,,,trigger)</f>
        <v>46293</v>
      </c>
      <c r="AE132" s="45">
        <f>_xll.qlInterestRateIndexMaturity($V$5,AD132,trigger)</f>
        <v>46384</v>
      </c>
      <c r="AF132" s="49">
        <f>_xll.qlTenorBasisValue($V$13,AD132,trigger)</f>
        <v>1.2620356229627173E-3</v>
      </c>
      <c r="AG132" s="49">
        <f>_xll.qlTenorBasisForwardRate($V$13,AD132,_xll.ohTrigger($AA$9:$AA$12))</f>
        <v>2.0302946848644574E-2</v>
      </c>
      <c r="AH132" s="49">
        <f>_xll.qlTenorBasisForwardRate2($V$13,AD132,AE132,_xll.ohTrigger($AA$9:$AA$12))</f>
        <v>2.0302946848644574E-2</v>
      </c>
      <c r="AI132" s="49">
        <f>_xll.qlIndexFixing($V$5,_xll.qlInterestRateIndexFixingDate($V$5,AD132,trigger),,trigger)</f>
        <v>2.034320134786952E-2</v>
      </c>
      <c r="AJ132" s="49">
        <f t="shared" ref="AJ132:AJ195" si="15">AG132-AI132</f>
        <v>-4.0254499224946089E-5</v>
      </c>
      <c r="AK132" s="52">
        <f t="shared" ref="AK132:AK195" si="16">AI132/AH132</f>
        <v>1.001982692439922</v>
      </c>
    </row>
    <row r="133" spans="29:37" x14ac:dyDescent="0.2">
      <c r="AC133" s="44" t="s">
        <v>74</v>
      </c>
      <c r="AD133" s="45">
        <f>_xll.qlCalendarAdvance(calendar,AD132,AC133,,,trigger)</f>
        <v>46323</v>
      </c>
      <c r="AE133" s="45">
        <f>_xll.qlInterestRateIndexMaturity($V$5,AD133,trigger)</f>
        <v>46415</v>
      </c>
      <c r="AF133" s="49">
        <f>_xll.qlTenorBasisValue($V$13,AD133,trigger)</f>
        <v>1.2546480331214508E-3</v>
      </c>
      <c r="AG133" s="49">
        <f>_xll.qlTenorBasisForwardRate($V$13,AD133,_xll.ohTrigger($AA$9:$AA$12))</f>
        <v>2.0338602249567354E-2</v>
      </c>
      <c r="AH133" s="49">
        <f>_xll.qlTenorBasisForwardRate2($V$13,AD133,AE133,_xll.ohTrigger($AA$9:$AA$12))</f>
        <v>2.0338602249567354E-2</v>
      </c>
      <c r="AI133" s="49">
        <f>_xll.qlIndexFixing($V$5,_xll.qlInterestRateIndexFixingDate($V$5,AD133,trigger),,trigger)</f>
        <v>2.0406161910394814E-2</v>
      </c>
      <c r="AJ133" s="49">
        <f t="shared" si="15"/>
        <v>-6.7559660827460483E-5</v>
      </c>
      <c r="AK133" s="52">
        <f t="shared" si="16"/>
        <v>1.0033217455161598</v>
      </c>
    </row>
    <row r="134" spans="29:37" x14ac:dyDescent="0.2">
      <c r="AC134" s="44" t="s">
        <v>74</v>
      </c>
      <c r="AD134" s="45">
        <f>_xll.qlCalendarAdvance(calendar,AD133,AC134,,,trigger)</f>
        <v>46356</v>
      </c>
      <c r="AE134" s="45">
        <f>_xll.qlInterestRateIndexMaturity($V$5,AD134,trigger)</f>
        <v>46444</v>
      </c>
      <c r="AF134" s="49">
        <f>_xll.qlTenorBasisValue($V$13,AD134,trigger)</f>
        <v>1.2465262399634777E-3</v>
      </c>
      <c r="AG134" s="49">
        <f>_xll.qlTenorBasisForwardRate($V$13,AD134,_xll.ohTrigger($AA$9:$AA$12))</f>
        <v>2.0373070214403176E-2</v>
      </c>
      <c r="AH134" s="49">
        <f>_xll.qlTenorBasisForwardRate2($V$13,AD134,AE134,_xll.ohTrigger($AA$9:$AA$12))</f>
        <v>2.0373070214403176E-2</v>
      </c>
      <c r="AI134" s="49">
        <f>_xll.qlIndexFixing($V$5,_xll.qlInterestRateIndexFixingDate($V$5,AD134,trigger),,trigger)</f>
        <v>2.0464849368044723E-2</v>
      </c>
      <c r="AJ134" s="49">
        <f t="shared" si="15"/>
        <v>-9.1779153641547567E-5</v>
      </c>
      <c r="AK134" s="52">
        <f t="shared" si="16"/>
        <v>1.0045049250150162</v>
      </c>
    </row>
    <row r="135" spans="29:37" x14ac:dyDescent="0.2">
      <c r="AC135" s="44" t="s">
        <v>74</v>
      </c>
      <c r="AD135" s="45">
        <f>_xll.qlCalendarAdvance(calendar,AD134,AC135,,,trigger)</f>
        <v>46386</v>
      </c>
      <c r="AE135" s="45">
        <f>_xll.qlInterestRateIndexMaturity($V$5,AD135,trigger)</f>
        <v>46476</v>
      </c>
      <c r="AF135" s="49">
        <f>_xll.qlTenorBasisValue($V$13,AD135,trigger)</f>
        <v>1.2391481378402553E-3</v>
      </c>
      <c r="AG135" s="49">
        <f>_xll.qlTenorBasisForwardRate($V$13,AD135,_xll.ohTrigger($AA$9:$AA$12))</f>
        <v>2.0412333708608621E-2</v>
      </c>
      <c r="AH135" s="49">
        <f>_xll.qlTenorBasisForwardRate2($V$13,AD135,AE135,_xll.ohTrigger($AA$9:$AA$12))</f>
        <v>2.0412333708608621E-2</v>
      </c>
      <c r="AI135" s="49">
        <f>_xll.qlIndexFixing($V$5,_xll.qlInterestRateIndexFixingDate($V$5,AD135,trigger),,trigger)</f>
        <v>2.0524369160463074E-2</v>
      </c>
      <c r="AJ135" s="49">
        <f t="shared" si="15"/>
        <v>-1.1203545185445307E-4</v>
      </c>
      <c r="AK135" s="52">
        <f t="shared" si="16"/>
        <v>1.0054886155328338</v>
      </c>
    </row>
    <row r="136" spans="29:37" x14ac:dyDescent="0.2">
      <c r="AC136" s="44" t="s">
        <v>74</v>
      </c>
      <c r="AD136" s="45">
        <f>_xll.qlCalendarAdvance(calendar,AD135,AC136,,,trigger)</f>
        <v>46419</v>
      </c>
      <c r="AE136" s="45">
        <f>_xll.qlInterestRateIndexMaturity($V$5,AD136,trigger)</f>
        <v>46510</v>
      </c>
      <c r="AF136" s="49">
        <f>_xll.qlTenorBasisValue($V$13,AD136,trigger)</f>
        <v>1.2310394366185295E-3</v>
      </c>
      <c r="AG136" s="49">
        <f>_xll.qlTenorBasisForwardRate($V$13,AD136,_xll.ohTrigger($AA$9:$AA$12))</f>
        <v>2.0455675090689046E-2</v>
      </c>
      <c r="AH136" s="49">
        <f>_xll.qlTenorBasisForwardRate2($V$13,AD136,AE136,_xll.ohTrigger($AA$9:$AA$12))</f>
        <v>2.0455675090689046E-2</v>
      </c>
      <c r="AI136" s="49">
        <f>_xll.qlIndexFixing($V$5,_xll.qlInterestRateIndexFixingDate($V$5,AD136,trigger),,trigger)</f>
        <v>2.0585191390543631E-2</v>
      </c>
      <c r="AJ136" s="49">
        <f t="shared" si="15"/>
        <v>-1.2951629985458527E-4</v>
      </c>
      <c r="AK136" s="52">
        <f t="shared" si="16"/>
        <v>1.006331558322098</v>
      </c>
    </row>
    <row r="137" spans="29:37" x14ac:dyDescent="0.2">
      <c r="AC137" s="44" t="s">
        <v>74</v>
      </c>
      <c r="AD137" s="45">
        <f>_xll.qlCalendarAdvance(calendar,AD136,AC137,,,trigger)</f>
        <v>46447</v>
      </c>
      <c r="AE137" s="45">
        <f>_xll.qlInterestRateIndexMaturity($V$5,AD137,trigger)</f>
        <v>46539</v>
      </c>
      <c r="AF137" s="49">
        <f>_xll.qlTenorBasisValue($V$13,AD137,trigger)</f>
        <v>1.2241662584985958E-3</v>
      </c>
      <c r="AG137" s="49">
        <f>_xll.qlTenorBasisForwardRate($V$13,AD137,_xll.ohTrigger($AA$9:$AA$12))</f>
        <v>2.049404678162484E-2</v>
      </c>
      <c r="AH137" s="49">
        <f>_xll.qlTenorBasisForwardRate2($V$13,AD137,AE137,_xll.ohTrigger($AA$9:$AA$12))</f>
        <v>2.049404678162484E-2</v>
      </c>
      <c r="AI137" s="49">
        <f>_xll.qlIndexFixing($V$5,_xll.qlInterestRateIndexFixingDate($V$5,AD137,trigger),,trigger)</f>
        <v>2.063468475006279E-2</v>
      </c>
      <c r="AJ137" s="49">
        <f t="shared" si="15"/>
        <v>-1.4063796843795037E-4</v>
      </c>
      <c r="AK137" s="52">
        <f t="shared" si="16"/>
        <v>1.0068623815460422</v>
      </c>
    </row>
    <row r="138" spans="29:37" x14ac:dyDescent="0.2">
      <c r="AC138" s="44" t="s">
        <v>74</v>
      </c>
      <c r="AD138" s="45">
        <f>_xll.qlCalendarAdvance(calendar,AD137,AC138,,,trigger)</f>
        <v>46478</v>
      </c>
      <c r="AE138" s="45">
        <f>_xll.qlInterestRateIndexMaturity($V$5,AD138,trigger)</f>
        <v>46569</v>
      </c>
      <c r="AF138" s="49">
        <f>_xll.qlTenorBasisValue($V$13,AD138,trigger)</f>
        <v>1.2165651530146573E-3</v>
      </c>
      <c r="AG138" s="49">
        <f>_xll.qlTenorBasisForwardRate($V$13,AD138,_xll.ohTrigger($AA$9:$AA$12))</f>
        <v>2.0535419403552878E-2</v>
      </c>
      <c r="AH138" s="49">
        <f>_xll.qlTenorBasisForwardRate2($V$13,AD138,AE138,_xll.ohTrigger($AA$9:$AA$12))</f>
        <v>2.0535419403552878E-2</v>
      </c>
      <c r="AI138" s="49">
        <f>_xll.qlIndexFixing($V$5,_xll.qlInterestRateIndexFixingDate($V$5,AD138,trigger),,trigger)</f>
        <v>2.0684078542276683E-2</v>
      </c>
      <c r="AJ138" s="49">
        <f t="shared" si="15"/>
        <v>-1.4865913872380565E-4</v>
      </c>
      <c r="AK138" s="52">
        <f t="shared" si="16"/>
        <v>1.0072391576623017</v>
      </c>
    </row>
    <row r="139" spans="29:37" x14ac:dyDescent="0.2">
      <c r="AC139" s="44" t="s">
        <v>74</v>
      </c>
      <c r="AD139" s="45">
        <f>_xll.qlCalendarAdvance(calendar,AD138,AC139,,,trigger)</f>
        <v>46510</v>
      </c>
      <c r="AE139" s="45">
        <f>_xll.qlInterestRateIndexMaturity($V$5,AD139,trigger)</f>
        <v>46602</v>
      </c>
      <c r="AF139" s="49">
        <f>_xll.qlTenorBasisValue($V$13,AD139,trigger)</f>
        <v>1.2087293279038679E-3</v>
      </c>
      <c r="AG139" s="49">
        <f>_xll.qlTenorBasisForwardRate($V$13,AD139,_xll.ohTrigger($AA$9:$AA$12))</f>
        <v>2.058261854639604E-2</v>
      </c>
      <c r="AH139" s="49">
        <f>_xll.qlTenorBasisForwardRate2($V$13,AD139,AE139,_xll.ohTrigger($AA$9:$AA$12))</f>
        <v>2.058261854639604E-2</v>
      </c>
      <c r="AI139" s="49">
        <f>_xll.qlIndexFixing($V$5,_xll.qlInterestRateIndexFixingDate($V$5,AD139,trigger),,trigger)</f>
        <v>2.073516221363908E-2</v>
      </c>
      <c r="AJ139" s="49">
        <f t="shared" si="15"/>
        <v>-1.5254366724304011E-4</v>
      </c>
      <c r="AK139" s="52">
        <f t="shared" si="16"/>
        <v>1.0074112857360293</v>
      </c>
    </row>
    <row r="140" spans="29:37" x14ac:dyDescent="0.2">
      <c r="AC140" s="44" t="s">
        <v>74</v>
      </c>
      <c r="AD140" s="45">
        <f>_xll.qlCalendarAdvance(calendar,AD139,AC140,,,trigger)</f>
        <v>46541</v>
      </c>
      <c r="AE140" s="45">
        <f>_xll.qlInterestRateIndexMaturity($V$5,AD140,trigger)</f>
        <v>46633</v>
      </c>
      <c r="AF140" s="49">
        <f>_xll.qlTenorBasisValue($V$13,AD140,trigger)</f>
        <v>1.2011496173819707E-3</v>
      </c>
      <c r="AG140" s="49">
        <f>_xll.qlTenorBasisForwardRate($V$13,AD140,_xll.ohTrigger($AA$9:$AA$12))</f>
        <v>2.0628995174567705E-2</v>
      </c>
      <c r="AH140" s="49">
        <f>_xll.qlTenorBasisForwardRate2($V$13,AD140,AE140,_xll.ohTrigger($AA$9:$AA$12))</f>
        <v>2.0628995174567705E-2</v>
      </c>
      <c r="AI140" s="49">
        <f>_xll.qlIndexFixing($V$5,_xll.qlInterestRateIndexFixingDate($V$5,AD140,trigger),,trigger)</f>
        <v>2.0780705334941134E-2</v>
      </c>
      <c r="AJ140" s="49">
        <f t="shared" si="15"/>
        <v>-1.5171016037342916E-4</v>
      </c>
      <c r="AK140" s="52">
        <f t="shared" si="16"/>
        <v>1.007354219587024</v>
      </c>
    </row>
    <row r="141" spans="29:37" x14ac:dyDescent="0.2">
      <c r="AC141" s="44" t="s">
        <v>74</v>
      </c>
      <c r="AD141" s="45">
        <f>_xll.qlCalendarAdvance(calendar,AD140,AC141,,,trigger)</f>
        <v>46573</v>
      </c>
      <c r="AE141" s="45">
        <f>_xll.qlInterestRateIndexMaturity($V$5,AD141,trigger)</f>
        <v>46665</v>
      </c>
      <c r="AF141" s="49">
        <f>_xll.qlTenorBasisValue($V$13,AD141,trigger)</f>
        <v>1.1933381177456166E-3</v>
      </c>
      <c r="AG141" s="49">
        <f>_xll.qlTenorBasisForwardRate($V$13,AD141,_xll.ohTrigger($AA$9:$AA$12))</f>
        <v>2.0678968532164967E-2</v>
      </c>
      <c r="AH141" s="49">
        <f>_xll.qlTenorBasisForwardRate2($V$13,AD141,AE141,_xll.ohTrigger($AA$9:$AA$12))</f>
        <v>2.0678968532164967E-2</v>
      </c>
      <c r="AI141" s="49">
        <f>_xll.qlIndexFixing($V$5,_xll.qlInterestRateIndexFixingDate($V$5,AD141,trigger),,trigger)</f>
        <v>2.082500756639492E-2</v>
      </c>
      <c r="AJ141" s="49">
        <f t="shared" si="15"/>
        <v>-1.4603903422995279E-4</v>
      </c>
      <c r="AK141" s="52">
        <f t="shared" si="16"/>
        <v>1.0070622010959007</v>
      </c>
    </row>
    <row r="142" spans="29:37" x14ac:dyDescent="0.2">
      <c r="AC142" s="44" t="s">
        <v>74</v>
      </c>
      <c r="AD142" s="45">
        <f>_xll.qlCalendarAdvance(calendar,AD141,AC142,,,trigger)</f>
        <v>46604</v>
      </c>
      <c r="AE142" s="45">
        <f>_xll.qlInterestRateIndexMaturity($V$5,AD142,trigger)</f>
        <v>46696</v>
      </c>
      <c r="AF142" s="49">
        <f>_xll.qlTenorBasisValue($V$13,AD142,trigger)</f>
        <v>1.1857840809708817E-3</v>
      </c>
      <c r="AG142" s="49">
        <f>_xll.qlTenorBasisForwardRate($V$13,AD142,_xll.ohTrigger($AA$9:$AA$12))</f>
        <v>2.0729261774977067E-2</v>
      </c>
      <c r="AH142" s="49">
        <f>_xll.qlTenorBasisForwardRate2($V$13,AD142,AE142,_xll.ohTrigger($AA$9:$AA$12))</f>
        <v>2.0729261774977067E-2</v>
      </c>
      <c r="AI142" s="49">
        <f>_xll.qlIndexFixing($V$5,_xll.qlInterestRateIndexFixingDate($V$5,AD142,trigger),,trigger)</f>
        <v>2.0865332239352222E-2</v>
      </c>
      <c r="AJ142" s="49">
        <f t="shared" si="15"/>
        <v>-1.3607046437515494E-4</v>
      </c>
      <c r="AK142" s="52">
        <f t="shared" si="16"/>
        <v>1.0065641731891972</v>
      </c>
    </row>
    <row r="143" spans="29:37" x14ac:dyDescent="0.2">
      <c r="AC143" s="44" t="s">
        <v>74</v>
      </c>
      <c r="AD143" s="45">
        <f>_xll.qlCalendarAdvance(calendar,AD142,AC143,,,trigger)</f>
        <v>46636</v>
      </c>
      <c r="AE143" s="45">
        <f>_xll.qlInterestRateIndexMaturity($V$5,AD143,trigger)</f>
        <v>46727</v>
      </c>
      <c r="AF143" s="49">
        <f>_xll.qlTenorBasisValue($V$13,AD143,trigger)</f>
        <v>1.1780011964803859E-3</v>
      </c>
      <c r="AG143" s="49">
        <f>_xll.qlTenorBasisForwardRate($V$13,AD143,_xll.ohTrigger($AA$9:$AA$12))</f>
        <v>2.0780464150191053E-2</v>
      </c>
      <c r="AH143" s="49">
        <f>_xll.qlTenorBasisForwardRate2($V$13,AD143,AE143,_xll.ohTrigger($AA$9:$AA$12))</f>
        <v>2.0780464150191053E-2</v>
      </c>
      <c r="AI143" s="49">
        <f>_xll.qlIndexFixing($V$5,_xll.qlInterestRateIndexFixingDate($V$5,AD143,trigger),,trigger)</f>
        <v>2.090329651656159E-2</v>
      </c>
      <c r="AJ143" s="49">
        <f t="shared" si="15"/>
        <v>-1.2283236637053788E-4</v>
      </c>
      <c r="AK143" s="52">
        <f t="shared" si="16"/>
        <v>1.0059109539364841</v>
      </c>
    </row>
    <row r="144" spans="29:37" x14ac:dyDescent="0.2">
      <c r="AC144" s="44" t="s">
        <v>74</v>
      </c>
      <c r="AD144" s="45">
        <f>_xll.qlCalendarAdvance(calendar,AD143,AC144,,,trigger)</f>
        <v>46666</v>
      </c>
      <c r="AE144" s="45">
        <f>_xll.qlInterestRateIndexMaturity($V$5,AD144,trigger)</f>
        <v>46758</v>
      </c>
      <c r="AF144" s="49">
        <f>_xll.qlTenorBasisValue($V$13,AD144,trigger)</f>
        <v>1.1707193433823559E-3</v>
      </c>
      <c r="AG144" s="49">
        <f>_xll.qlTenorBasisForwardRate($V$13,AD144,_xll.ohTrigger($AA$9:$AA$12))</f>
        <v>2.0830450295003595E-2</v>
      </c>
      <c r="AH144" s="49">
        <f>_xll.qlTenorBasisForwardRate2($V$13,AD144,AE144,_xll.ohTrigger($AA$9:$AA$12))</f>
        <v>2.0830450295003595E-2</v>
      </c>
      <c r="AI144" s="49">
        <f>_xll.qlIndexFixing($V$5,_xll.qlInterestRateIndexFixingDate($V$5,AD144,trigger),,trigger)</f>
        <v>2.0939112449512711E-2</v>
      </c>
      <c r="AJ144" s="49">
        <f t="shared" si="15"/>
        <v>-1.0866215450911626E-4</v>
      </c>
      <c r="AK144" s="52">
        <f t="shared" si="16"/>
        <v>1.0052165053069055</v>
      </c>
    </row>
    <row r="145" spans="29:37" x14ac:dyDescent="0.2">
      <c r="AC145" s="44" t="s">
        <v>74</v>
      </c>
      <c r="AD145" s="45">
        <f>_xll.qlCalendarAdvance(calendar,AD144,AC145,,,trigger)</f>
        <v>46699</v>
      </c>
      <c r="AE145" s="45">
        <f>_xll.qlInterestRateIndexMaturity($V$5,AD145,trigger)</f>
        <v>46791</v>
      </c>
      <c r="AF145" s="49">
        <f>_xll.qlTenorBasisValue($V$13,AD145,trigger)</f>
        <v>1.1627266422794239E-3</v>
      </c>
      <c r="AG145" s="49">
        <f>_xll.qlTenorBasisForwardRate($V$13,AD145,_xll.ohTrigger($AA$9:$AA$12))</f>
        <v>2.0881776352931737E-2</v>
      </c>
      <c r="AH145" s="49">
        <f>_xll.qlTenorBasisForwardRate2($V$13,AD145,AE145,_xll.ohTrigger($AA$9:$AA$12))</f>
        <v>2.0881776352931737E-2</v>
      </c>
      <c r="AI145" s="49">
        <f>_xll.qlIndexFixing($V$5,_xll.qlInterestRateIndexFixingDate($V$5,AD145,trigger),,trigger)</f>
        <v>2.097510097860952E-2</v>
      </c>
      <c r="AJ145" s="49">
        <f t="shared" si="15"/>
        <v>-9.3324625677782685E-5</v>
      </c>
      <c r="AK145" s="52">
        <f t="shared" si="16"/>
        <v>1.0044691899817555</v>
      </c>
    </row>
    <row r="146" spans="29:37" x14ac:dyDescent="0.2">
      <c r="AC146" s="44" t="s">
        <v>74</v>
      </c>
      <c r="AD146" s="45">
        <f>_xll.qlCalendarAdvance(calendar,AD145,AC146,,,trigger)</f>
        <v>46729</v>
      </c>
      <c r="AE146" s="45">
        <f>_xll.qlInterestRateIndexMaturity($V$5,AD146,trigger)</f>
        <v>46820</v>
      </c>
      <c r="AF146" s="49">
        <f>_xll.qlTenorBasisValue($V$13,AD146,trigger)</f>
        <v>1.1554771898963732E-3</v>
      </c>
      <c r="AG146" s="49">
        <f>_xll.qlTenorBasisForwardRate($V$13,AD146,_xll.ohTrigger($AA$9:$AA$12))</f>
        <v>2.092501503155594E-2</v>
      </c>
      <c r="AH146" s="49">
        <f>_xll.qlTenorBasisForwardRate2($V$13,AD146,AE146,_xll.ohTrigger($AA$9:$AA$12))</f>
        <v>2.092501503155594E-2</v>
      </c>
      <c r="AI146" s="49">
        <f>_xll.qlIndexFixing($V$5,_xll.qlInterestRateIndexFixingDate($V$5,AD146,trigger),,trigger)</f>
        <v>2.1004842769812959E-2</v>
      </c>
      <c r="AJ146" s="49">
        <f t="shared" si="15"/>
        <v>-7.9827738257019082E-5</v>
      </c>
      <c r="AK146" s="52">
        <f t="shared" si="16"/>
        <v>1.0038149429348862</v>
      </c>
    </row>
    <row r="147" spans="29:37" x14ac:dyDescent="0.2">
      <c r="AC147" s="44" t="s">
        <v>74</v>
      </c>
      <c r="AD147" s="45">
        <f>_xll.qlCalendarAdvance(calendar,AD146,AC147,,,trigger)</f>
        <v>46762</v>
      </c>
      <c r="AE147" s="45">
        <f>_xll.qlInterestRateIndexMaturity($V$5,AD147,trigger)</f>
        <v>46853</v>
      </c>
      <c r="AF147" s="49">
        <f>_xll.qlTenorBasisValue($V$13,AD147,trigger)</f>
        <v>1.1475220631051873E-3</v>
      </c>
      <c r="AG147" s="49">
        <f>_xll.qlTenorBasisForwardRate($V$13,AD147,_xll.ohTrigger($AA$9:$AA$12))</f>
        <v>2.0971736054215411E-2</v>
      </c>
      <c r="AH147" s="49">
        <f>_xll.qlTenorBasisForwardRate2($V$13,AD147,AE147,_xll.ohTrigger($AA$9:$AA$12))</f>
        <v>2.0971736054215411E-2</v>
      </c>
      <c r="AI147" s="49">
        <f>_xll.qlIndexFixing($V$5,_xll.qlInterestRateIndexFixingDate($V$5,AD147,trigger),,trigger)</f>
        <v>2.1036738828994071E-2</v>
      </c>
      <c r="AJ147" s="49">
        <f t="shared" si="15"/>
        <v>-6.50027747786594E-5</v>
      </c>
      <c r="AK147" s="52">
        <f t="shared" si="16"/>
        <v>1.0030995419077666</v>
      </c>
    </row>
    <row r="148" spans="29:37" x14ac:dyDescent="0.2">
      <c r="AC148" s="44" t="s">
        <v>74</v>
      </c>
      <c r="AD148" s="45">
        <f>_xll.qlCalendarAdvance(calendar,AD147,AC148,,,trigger)</f>
        <v>46793</v>
      </c>
      <c r="AE148" s="45">
        <f>_xll.qlInterestRateIndexMaturity($V$5,AD148,trigger)</f>
        <v>46883</v>
      </c>
      <c r="AF148" s="49">
        <f>_xll.qlTenorBasisValue($V$13,AD148,trigger)</f>
        <v>1.1400683317099147E-3</v>
      </c>
      <c r="AG148" s="49">
        <f>_xll.qlTenorBasisForwardRate($V$13,AD148,_xll.ohTrigger($AA$9:$AA$12))</f>
        <v>2.1012150954240028E-2</v>
      </c>
      <c r="AH148" s="49">
        <f>_xll.qlTenorBasisForwardRate2($V$13,AD148,AE148,_xll.ohTrigger($AA$9:$AA$12))</f>
        <v>2.1012150954240028E-2</v>
      </c>
      <c r="AI148" s="49">
        <f>_xll.qlIndexFixing($V$5,_xll.qlInterestRateIndexFixingDate($V$5,AD148,trigger),,trigger)</f>
        <v>2.1063712552731317E-2</v>
      </c>
      <c r="AJ148" s="49">
        <f t="shared" si="15"/>
        <v>-5.1561598491289828E-5</v>
      </c>
      <c r="AK148" s="52">
        <f t="shared" si="16"/>
        <v>1.0024538943492067</v>
      </c>
    </row>
    <row r="149" spans="29:37" x14ac:dyDescent="0.2">
      <c r="AC149" s="44" t="s">
        <v>74</v>
      </c>
      <c r="AD149" s="45">
        <f>_xll.qlCalendarAdvance(calendar,AD148,AC149,,,trigger)</f>
        <v>46822</v>
      </c>
      <c r="AE149" s="45">
        <f>_xll.qlInterestRateIndexMaturity($V$5,AD149,trigger)</f>
        <v>46916</v>
      </c>
      <c r="AF149" s="49">
        <f>_xll.qlTenorBasisValue($V$13,AD149,trigger)</f>
        <v>1.1331131207882651E-3</v>
      </c>
      <c r="AG149" s="49">
        <f>_xll.qlTenorBasisForwardRate($V$13,AD149,_xll.ohTrigger($AA$9:$AA$12))</f>
        <v>2.1054075137409364E-2</v>
      </c>
      <c r="AH149" s="49">
        <f>_xll.qlTenorBasisForwardRate2($V$13,AD149,AE149,_xll.ohTrigger($AA$9:$AA$12))</f>
        <v>2.1054075137409364E-2</v>
      </c>
      <c r="AI149" s="49">
        <f>_xll.qlIndexFixing($V$5,_xll.qlInterestRateIndexFixingDate($V$5,AD149,trigger),,trigger)</f>
        <v>2.1092278263213464E-2</v>
      </c>
      <c r="AJ149" s="49">
        <f t="shared" si="15"/>
        <v>-3.8203125804100319E-5</v>
      </c>
      <c r="AK149" s="52">
        <f t="shared" si="16"/>
        <v>1.0018145240555458</v>
      </c>
    </row>
    <row r="150" spans="29:37" x14ac:dyDescent="0.2">
      <c r="AC150" s="44" t="s">
        <v>74</v>
      </c>
      <c r="AD150" s="45">
        <f>_xll.qlCalendarAdvance(calendar,AD149,AC150,,,trigger)</f>
        <v>46853</v>
      </c>
      <c r="AE150" s="45">
        <f>_xll.qlInterestRateIndexMaturity($V$5,AD150,trigger)</f>
        <v>46944</v>
      </c>
      <c r="AF150" s="49">
        <f>_xll.qlTenorBasisValue($V$13,AD150,trigger)</f>
        <v>1.1256978388475996E-3</v>
      </c>
      <c r="AG150" s="49">
        <f>_xll.qlTenorBasisForwardRate($V$13,AD150,_xll.ohTrigger($AA$9:$AA$12))</f>
        <v>2.1087894328521886E-2</v>
      </c>
      <c r="AH150" s="49">
        <f>_xll.qlTenorBasisForwardRate2($V$13,AD150,AE150,_xll.ohTrigger($AA$9:$AA$12))</f>
        <v>2.1087894328521886E-2</v>
      </c>
      <c r="AI150" s="49">
        <f>_xll.qlIndexFixing($V$5,_xll.qlInterestRateIndexFixingDate($V$5,AD150,trigger),,trigger)</f>
        <v>2.1113629536629742E-2</v>
      </c>
      <c r="AJ150" s="49">
        <f t="shared" si="15"/>
        <v>-2.5735208107856289E-5</v>
      </c>
      <c r="AK150" s="52">
        <f t="shared" si="16"/>
        <v>1.0012203782751818</v>
      </c>
    </row>
    <row r="151" spans="29:37" x14ac:dyDescent="0.2">
      <c r="AC151" s="44" t="s">
        <v>74</v>
      </c>
      <c r="AD151" s="45">
        <f>_xll.qlCalendarAdvance(calendar,AD150,AC151,,,trigger)</f>
        <v>46883</v>
      </c>
      <c r="AE151" s="45">
        <f>_xll.qlInterestRateIndexMaturity($V$5,AD151,trigger)</f>
        <v>46975</v>
      </c>
      <c r="AF151" s="49">
        <f>_xll.qlTenorBasisValue($V$13,AD151,trigger)</f>
        <v>1.1185417480712783E-3</v>
      </c>
      <c r="AG151" s="49">
        <f>_xll.qlTenorBasisForwardRate($V$13,AD151,_xll.ohTrigger($AA$9:$AA$12))</f>
        <v>2.112324141143895E-2</v>
      </c>
      <c r="AH151" s="49">
        <f>_xll.qlTenorBasisForwardRate2($V$13,AD151,AE151,_xll.ohTrigger($AA$9:$AA$12))</f>
        <v>2.112324141143895E-2</v>
      </c>
      <c r="AI151" s="49">
        <f>_xll.qlIndexFixing($V$5,_xll.qlInterestRateIndexFixingDate($V$5,AD151,trigger),,trigger)</f>
        <v>2.1136402670860383E-2</v>
      </c>
      <c r="AJ151" s="49">
        <f t="shared" si="15"/>
        <v>-1.3161259421433369E-5</v>
      </c>
      <c r="AK151" s="52">
        <f t="shared" si="16"/>
        <v>1.0006230700660508</v>
      </c>
    </row>
    <row r="152" spans="29:37" x14ac:dyDescent="0.2">
      <c r="AC152" s="44" t="s">
        <v>74</v>
      </c>
      <c r="AD152" s="45">
        <f>_xll.qlCalendarAdvance(calendar,AD151,AC152,,,trigger)</f>
        <v>46916</v>
      </c>
      <c r="AE152" s="45">
        <f>_xll.qlInterestRateIndexMaturity($V$5,AD152,trigger)</f>
        <v>47008</v>
      </c>
      <c r="AF152" s="49">
        <f>_xll.qlTenorBasisValue($V$13,AD152,trigger)</f>
        <v>1.1106935682850363E-3</v>
      </c>
      <c r="AG152" s="49">
        <f>_xll.qlTenorBasisForwardRate($V$13,AD152,_xll.ohTrigger($AA$9:$AA$12))</f>
        <v>2.1158457125492493E-2</v>
      </c>
      <c r="AH152" s="49">
        <f>_xll.qlTenorBasisForwardRate2($V$13,AD152,AE152,_xll.ohTrigger($AA$9:$AA$12))</f>
        <v>2.1158457125492493E-2</v>
      </c>
      <c r="AI152" s="49">
        <f>_xll.qlIndexFixing($V$5,_xll.qlInterestRateIndexFixingDate($V$5,AD152,trigger),,trigger)</f>
        <v>2.1158370137130764E-2</v>
      </c>
      <c r="AJ152" s="49">
        <f t="shared" si="15"/>
        <v>8.6988361729101182E-8</v>
      </c>
      <c r="AK152" s="52">
        <f t="shared" si="16"/>
        <v>0.99999588871904921</v>
      </c>
    </row>
    <row r="153" spans="29:37" x14ac:dyDescent="0.2">
      <c r="AC153" s="44" t="s">
        <v>74</v>
      </c>
      <c r="AD153" s="45">
        <f>_xll.qlCalendarAdvance(calendar,AD152,AC153,,,trigger)</f>
        <v>46946</v>
      </c>
      <c r="AE153" s="45">
        <f>_xll.qlInterestRateIndexMaturity($V$5,AD153,trigger)</f>
        <v>47038</v>
      </c>
      <c r="AF153" s="49">
        <f>_xll.qlTenorBasisValue($V$13,AD153,trigger)</f>
        <v>1.1035809484762991E-3</v>
      </c>
      <c r="AG153" s="49">
        <f>_xll.qlTenorBasisForwardRate($V$13,AD153,_xll.ohTrigger($AA$9:$AA$12))</f>
        <v>2.1188317525877E-2</v>
      </c>
      <c r="AH153" s="49">
        <f>_xll.qlTenorBasisForwardRate2($V$13,AD153,AE153,_xll.ohTrigger($AA$9:$AA$12))</f>
        <v>2.1188317525877E-2</v>
      </c>
      <c r="AI153" s="49">
        <f>_xll.qlIndexFixing($V$5,_xll.qlInterestRateIndexFixingDate($V$5,AD153,trigger),,trigger)</f>
        <v>2.1176528692118248E-2</v>
      </c>
      <c r="AJ153" s="49">
        <f t="shared" si="15"/>
        <v>1.1788833758751699E-5</v>
      </c>
      <c r="AK153" s="52">
        <f t="shared" si="16"/>
        <v>0.99944361633506984</v>
      </c>
    </row>
    <row r="154" spans="29:37" x14ac:dyDescent="0.2">
      <c r="AC154" s="44" t="s">
        <v>74</v>
      </c>
      <c r="AD154" s="45">
        <f>_xll.qlCalendarAdvance(calendar,AD153,AC154,,,trigger)</f>
        <v>46979</v>
      </c>
      <c r="AE154" s="45">
        <f>_xll.qlInterestRateIndexMaturity($V$5,AD154,trigger)</f>
        <v>47071</v>
      </c>
      <c r="AF154" s="49">
        <f>_xll.qlTenorBasisValue($V$13,AD154,trigger)</f>
        <v>1.095782141800645E-3</v>
      </c>
      <c r="AG154" s="49">
        <f>_xll.qlTenorBasisForwardRate($V$13,AD154,_xll.ohTrigger($AA$9:$AA$12))</f>
        <v>2.1218786708965751E-2</v>
      </c>
      <c r="AH154" s="49">
        <f>_xll.qlTenorBasisForwardRate2($V$13,AD154,AE154,_xll.ohTrigger($AA$9:$AA$12))</f>
        <v>2.1218786708965751E-2</v>
      </c>
      <c r="AI154" s="49">
        <f>_xll.qlIndexFixing($V$5,_xll.qlInterestRateIndexFixingDate($V$5,AD154,trigger),,trigger)</f>
        <v>2.1194520962185114E-2</v>
      </c>
      <c r="AJ154" s="49">
        <f t="shared" si="15"/>
        <v>2.4265746780636338E-5</v>
      </c>
      <c r="AK154" s="52">
        <f t="shared" si="16"/>
        <v>0.998856402719276</v>
      </c>
    </row>
    <row r="155" spans="29:37" x14ac:dyDescent="0.2">
      <c r="AC155" s="44" t="s">
        <v>74</v>
      </c>
      <c r="AD155" s="45">
        <f>_xll.qlCalendarAdvance(calendar,AD154,AC155,,,trigger)</f>
        <v>47010</v>
      </c>
      <c r="AE155" s="45">
        <f>_xll.qlInterestRateIndexMaturity($V$5,AD155,trigger)</f>
        <v>47101</v>
      </c>
      <c r="AF155" s="49">
        <f>_xll.qlTenorBasisValue($V$13,AD155,trigger)</f>
        <v>1.0884806216556217E-3</v>
      </c>
      <c r="AG155" s="49">
        <f>_xll.qlTenorBasisForwardRate($V$13,AD155,_xll.ohTrigger($AA$9:$AA$12))</f>
        <v>2.1244117595279957E-2</v>
      </c>
      <c r="AH155" s="49">
        <f>_xll.qlTenorBasisForwardRate2($V$13,AD155,AE155,_xll.ohTrigger($AA$9:$AA$12))</f>
        <v>2.1244117595279957E-2</v>
      </c>
      <c r="AI155" s="49">
        <f>_xll.qlIndexFixing($V$5,_xll.qlInterestRateIndexFixingDate($V$5,AD155,trigger),,trigger)</f>
        <v>2.1208704320019141E-2</v>
      </c>
      <c r="AJ155" s="49">
        <f t="shared" si="15"/>
        <v>3.5413275260815641E-5</v>
      </c>
      <c r="AK155" s="52">
        <f t="shared" si="16"/>
        <v>0.99833303148026808</v>
      </c>
    </row>
    <row r="156" spans="29:37" x14ac:dyDescent="0.2">
      <c r="AC156" s="44" t="s">
        <v>74</v>
      </c>
      <c r="AD156" s="45">
        <f>_xll.qlCalendarAdvance(calendar,AD155,AC156,,,trigger)</f>
        <v>47042</v>
      </c>
      <c r="AE156" s="45">
        <f>_xll.qlInterestRateIndexMaturity($V$5,AD156,trigger)</f>
        <v>47134</v>
      </c>
      <c r="AF156" s="49">
        <f>_xll.qlTenorBasisValue($V$13,AD156,trigger)</f>
        <v>1.0809693021938708E-3</v>
      </c>
      <c r="AG156" s="49">
        <f>_xll.qlTenorBasisForwardRate($V$13,AD156,_xll.ohTrigger($AA$9:$AA$12))</f>
        <v>2.1270008906711695E-2</v>
      </c>
      <c r="AH156" s="49">
        <f>_xll.qlTenorBasisForwardRate2($V$13,AD156,AE156,_xll.ohTrigger($AA$9:$AA$12))</f>
        <v>2.1270008906711695E-2</v>
      </c>
      <c r="AI156" s="49">
        <f>_xll.qlIndexFixing($V$5,_xll.qlInterestRateIndexFixingDate($V$5,AD156,trigger),,trigger)</f>
        <v>2.1223145306496473E-2</v>
      </c>
      <c r="AJ156" s="49">
        <f t="shared" si="15"/>
        <v>4.6863600215222428E-5</v>
      </c>
      <c r="AK156" s="52">
        <f t="shared" si="16"/>
        <v>0.99779672869810432</v>
      </c>
    </row>
    <row r="157" spans="29:37" x14ac:dyDescent="0.2">
      <c r="AC157" s="44" t="s">
        <v>74</v>
      </c>
      <c r="AD157" s="45">
        <f>_xll.qlCalendarAdvance(calendar,AD156,AC157,,,trigger)</f>
        <v>47073</v>
      </c>
      <c r="AE157" s="45">
        <f>_xll.qlInterestRateIndexMaturity($V$5,AD157,trigger)</f>
        <v>47165</v>
      </c>
      <c r="AF157" s="49">
        <f>_xll.qlTenorBasisValue($V$13,AD157,trigger)</f>
        <v>1.073718286852157E-3</v>
      </c>
      <c r="AG157" s="49">
        <f>_xll.qlTenorBasisForwardRate($V$13,AD157,_xll.ohTrigger($AA$9:$AA$12))</f>
        <v>2.1291851795587589E-2</v>
      </c>
      <c r="AH157" s="49">
        <f>_xll.qlTenorBasisForwardRate2($V$13,AD157,AE157,_xll.ohTrigger($AA$9:$AA$12))</f>
        <v>2.1291851795587589E-2</v>
      </c>
      <c r="AI157" s="49">
        <f>_xll.qlIndexFixing($V$5,_xll.qlInterestRateIndexFixingDate($V$5,AD157,trigger),,trigger)</f>
        <v>2.1234492404770509E-2</v>
      </c>
      <c r="AJ157" s="49">
        <f t="shared" si="15"/>
        <v>5.7359390817079969E-5</v>
      </c>
      <c r="AK157" s="52">
        <f t="shared" si="16"/>
        <v>0.99730604029335923</v>
      </c>
    </row>
    <row r="158" spans="29:37" x14ac:dyDescent="0.2">
      <c r="AC158" s="44" t="s">
        <v>74</v>
      </c>
      <c r="AD158" s="45">
        <f>_xll.qlCalendarAdvance(calendar,AD157,AC158,,,trigger)</f>
        <v>47105</v>
      </c>
      <c r="AE158" s="45">
        <f>_xll.qlInterestRateIndexMaturity($V$5,AD158,trigger)</f>
        <v>47196</v>
      </c>
      <c r="AF158" s="49">
        <f>_xll.qlTenorBasisValue($V$13,AD158,trigger)</f>
        <v>1.0662604192967656E-3</v>
      </c>
      <c r="AG158" s="49">
        <f>_xll.qlTenorBasisForwardRate($V$13,AD158,_xll.ohTrigger($AA$9:$AA$12))</f>
        <v>2.1311153857719069E-2</v>
      </c>
      <c r="AH158" s="49">
        <f>_xll.qlTenorBasisForwardRate2($V$13,AD158,AE158,_xll.ohTrigger($AA$9:$AA$12))</f>
        <v>2.1311153857719069E-2</v>
      </c>
      <c r="AI158" s="49">
        <f>_xll.qlIndexFixing($V$5,_xll.qlInterestRateIndexFixingDate($V$5,AD158,trigger),,trigger)</f>
        <v>2.1243574737336741E-2</v>
      </c>
      <c r="AJ158" s="49">
        <f t="shared" si="15"/>
        <v>6.7579120382327273E-5</v>
      </c>
      <c r="AK158" s="52">
        <f t="shared" si="16"/>
        <v>0.99682893189014965</v>
      </c>
    </row>
    <row r="159" spans="29:37" x14ac:dyDescent="0.2">
      <c r="AC159" s="44" t="s">
        <v>74</v>
      </c>
      <c r="AD159" s="45">
        <f>_xll.qlCalendarAdvance(calendar,AD158,AC159,,,trigger)</f>
        <v>47136</v>
      </c>
      <c r="AE159" s="45">
        <f>_xll.qlInterestRateIndexMaturity($V$5,AD159,trigger)</f>
        <v>47226</v>
      </c>
      <c r="AF159" s="49">
        <f>_xll.qlTenorBasisValue($V$13,AD159,trigger)</f>
        <v>1.0590624189907329E-3</v>
      </c>
      <c r="AG159" s="49">
        <f>_xll.qlTenorBasisForwardRate($V$13,AD159,_xll.ohTrigger($AA$9:$AA$12))</f>
        <v>2.1327623425925424E-2</v>
      </c>
      <c r="AH159" s="49">
        <f>_xll.qlTenorBasisForwardRate2($V$13,AD159,AE159,_xll.ohTrigger($AA$9:$AA$12))</f>
        <v>2.1327623425925424E-2</v>
      </c>
      <c r="AI159" s="49">
        <f>_xll.qlIndexFixing($V$5,_xll.qlInterestRateIndexFixingDate($V$5,AD159,trigger),,trigger)</f>
        <v>2.1250594049677218E-2</v>
      </c>
      <c r="AJ159" s="49">
        <f t="shared" si="15"/>
        <v>7.7029376248205494E-5</v>
      </c>
      <c r="AK159" s="52">
        <f t="shared" si="16"/>
        <v>0.99638828130495916</v>
      </c>
    </row>
    <row r="160" spans="29:37" x14ac:dyDescent="0.2">
      <c r="AC160" s="44" t="s">
        <v>74</v>
      </c>
      <c r="AD160" s="45">
        <f>_xll.qlCalendarAdvance(calendar,AD159,AC160,,,trigger)</f>
        <v>47168</v>
      </c>
      <c r="AE160" s="45">
        <f>_xll.qlInterestRateIndexMaturity($V$5,AD160,trigger)</f>
        <v>47259</v>
      </c>
      <c r="AF160" s="49">
        <f>_xll.qlTenorBasisValue($V$13,AD160,trigger)</f>
        <v>1.0516605057995147E-3</v>
      </c>
      <c r="AG160" s="49">
        <f>_xll.qlTenorBasisForwardRate($V$13,AD160,_xll.ohTrigger($AA$9:$AA$12))</f>
        <v>2.1344051425002123E-2</v>
      </c>
      <c r="AH160" s="49">
        <f>_xll.qlTenorBasisForwardRate2($V$13,AD160,AE160,_xll.ohTrigger($AA$9:$AA$12))</f>
        <v>2.1344051425002123E-2</v>
      </c>
      <c r="AI160" s="49">
        <f>_xll.qlIndexFixing($V$5,_xll.qlInterestRateIndexFixingDate($V$5,AD160,trigger),,trigger)</f>
        <v>2.1257449624434457E-2</v>
      </c>
      <c r="AJ160" s="49">
        <f t="shared" si="15"/>
        <v>8.6601800567666365E-5</v>
      </c>
      <c r="AK160" s="52">
        <f t="shared" si="16"/>
        <v>0.99594257908944961</v>
      </c>
    </row>
    <row r="161" spans="29:37" x14ac:dyDescent="0.2">
      <c r="AC161" s="44" t="s">
        <v>74</v>
      </c>
      <c r="AD161" s="45">
        <f>_xll.qlCalendarAdvance(calendar,AD160,AC161,,,trigger)</f>
        <v>47196</v>
      </c>
      <c r="AE161" s="45">
        <f>_xll.qlInterestRateIndexMaturity($V$5,AD161,trigger)</f>
        <v>47288</v>
      </c>
      <c r="AF161" s="49">
        <f>_xll.qlTenorBasisValue($V$13,AD161,trigger)</f>
        <v>1.0452078668621695E-3</v>
      </c>
      <c r="AG161" s="49">
        <f>_xll.qlTenorBasisForwardRate($V$13,AD161,_xll.ohTrigger($AA$9:$AA$12))</f>
        <v>2.1356500348071971E-2</v>
      </c>
      <c r="AH161" s="49">
        <f>_xll.qlTenorBasisForwardRate2($V$13,AD161,AE161,_xll.ohTrigger($AA$9:$AA$12))</f>
        <v>2.1356500348071971E-2</v>
      </c>
      <c r="AI161" s="49">
        <f>_xll.qlIndexFixing($V$5,_xll.qlInterestRateIndexFixingDate($V$5,AD161,trigger),,trigger)</f>
        <v>2.1261942574742367E-2</v>
      </c>
      <c r="AJ161" s="49">
        <f t="shared" si="15"/>
        <v>9.45577733296038E-5</v>
      </c>
      <c r="AK161" s="52">
        <f t="shared" si="16"/>
        <v>0.99557241253068229</v>
      </c>
    </row>
    <row r="162" spans="29:37" x14ac:dyDescent="0.2">
      <c r="AC162" s="44" t="s">
        <v>74</v>
      </c>
      <c r="AD162" s="45">
        <f>_xll.qlCalendarAdvance(calendar,AD161,AC162,,,trigger)</f>
        <v>47227</v>
      </c>
      <c r="AE162" s="45">
        <f>_xll.qlInterestRateIndexMaturity($V$5,AD162,trigger)</f>
        <v>47318</v>
      </c>
      <c r="AF162" s="49">
        <f>_xll.qlTenorBasisValue($V$13,AD162,trigger)</f>
        <v>1.0380905323267261E-3</v>
      </c>
      <c r="AG162" s="49">
        <f>_xll.qlTenorBasisForwardRate($V$13,AD162,_xll.ohTrigger($AA$9:$AA$12))</f>
        <v>2.1366438885644361E-2</v>
      </c>
      <c r="AH162" s="49">
        <f>_xll.qlTenorBasisForwardRate2($V$13,AD162,AE162,_xll.ohTrigger($AA$9:$AA$12))</f>
        <v>2.1366438885644361E-2</v>
      </c>
      <c r="AI162" s="49">
        <f>_xll.qlIndexFixing($V$5,_xll.qlInterestRateIndexFixingDate($V$5,AD162,trigger),,trigger)</f>
        <v>2.1263840425513124E-2</v>
      </c>
      <c r="AJ162" s="49">
        <f t="shared" si="15"/>
        <v>1.0259846013123755E-4</v>
      </c>
      <c r="AK162" s="52">
        <f t="shared" si="16"/>
        <v>0.99519814880334734</v>
      </c>
    </row>
    <row r="163" spans="29:37" x14ac:dyDescent="0.2">
      <c r="AC163" s="44" t="s">
        <v>74</v>
      </c>
      <c r="AD163" s="45">
        <f>_xll.qlCalendarAdvance(calendar,AD162,AC163,,,trigger)</f>
        <v>47259</v>
      </c>
      <c r="AE163" s="45">
        <f>_xll.qlInterestRateIndexMaturity($V$5,AD163,trigger)</f>
        <v>47351</v>
      </c>
      <c r="AF163" s="49">
        <f>_xll.qlTenorBasisValue($V$13,AD163,trigger)</f>
        <v>1.0307735134799144E-3</v>
      </c>
      <c r="AG163" s="49">
        <f>_xll.qlTenorBasisForwardRate($V$13,AD163,_xll.ohTrigger($AA$9:$AA$12))</f>
        <v>2.1375888496165917E-2</v>
      </c>
      <c r="AH163" s="49">
        <f>_xll.qlTenorBasisForwardRate2($V$13,AD163,AE163,_xll.ohTrigger($AA$9:$AA$12))</f>
        <v>2.1375888496165917E-2</v>
      </c>
      <c r="AI163" s="49">
        <f>_xll.qlIndexFixing($V$5,_xll.qlInterestRateIndexFixingDate($V$5,AD163,trigger),,trigger)</f>
        <v>2.1265271138612117E-2</v>
      </c>
      <c r="AJ163" s="49">
        <f t="shared" si="15"/>
        <v>1.1061735755379942E-4</v>
      </c>
      <c r="AK163" s="52">
        <f t="shared" si="16"/>
        <v>0.99482513404887751</v>
      </c>
    </row>
    <row r="164" spans="29:37" x14ac:dyDescent="0.2">
      <c r="AC164" s="44" t="s">
        <v>74</v>
      </c>
      <c r="AD164" s="45">
        <f>_xll.qlCalendarAdvance(calendar,AD163,AC164,,,trigger)</f>
        <v>47290</v>
      </c>
      <c r="AE164" s="45">
        <f>_xll.qlInterestRateIndexMaturity($V$5,AD164,trigger)</f>
        <v>47382</v>
      </c>
      <c r="AF164" s="49">
        <f>_xll.qlTenorBasisValue($V$13,AD164,trigger)</f>
        <v>1.0237146287122574E-3</v>
      </c>
      <c r="AG164" s="49">
        <f>_xll.qlTenorBasisForwardRate($V$13,AD164,_xll.ohTrigger($AA$9:$AA$12))</f>
        <v>2.1381989900306101E-2</v>
      </c>
      <c r="AH164" s="49">
        <f>_xll.qlTenorBasisForwardRate2($V$13,AD164,AE164,_xll.ohTrigger($AA$9:$AA$12))</f>
        <v>2.1381989900306101E-2</v>
      </c>
      <c r="AI164" s="49">
        <f>_xll.qlIndexFixing($V$5,_xll.qlInterestRateIndexFixingDate($V$5,AD164,trigger),,trigger)</f>
        <v>2.1264275041204952E-2</v>
      </c>
      <c r="AJ164" s="49">
        <f t="shared" si="15"/>
        <v>1.1771485910114926E-4</v>
      </c>
      <c r="AK164" s="52">
        <f t="shared" si="16"/>
        <v>0.99449467240186729</v>
      </c>
    </row>
    <row r="165" spans="29:37" x14ac:dyDescent="0.2">
      <c r="AC165" s="44" t="s">
        <v>74</v>
      </c>
      <c r="AD165" s="45">
        <f>_xll.qlCalendarAdvance(calendar,AD164,AC165,,,trigger)</f>
        <v>47322</v>
      </c>
      <c r="AE165" s="45">
        <f>_xll.qlInterestRateIndexMaturity($V$5,AD165,trigger)</f>
        <v>47414</v>
      </c>
      <c r="AF165" s="49">
        <f>_xll.qlTenorBasisValue($V$13,AD165,trigger)</f>
        <v>1.0164589730490743E-3</v>
      </c>
      <c r="AG165" s="49">
        <f>_xll.qlTenorBasisForwardRate($V$13,AD165,_xll.ohTrigger($AA$9:$AA$12))</f>
        <v>2.138589864046634E-2</v>
      </c>
      <c r="AH165" s="49">
        <f>_xll.qlTenorBasisForwardRate2($V$13,AD165,AE165,_xll.ohTrigger($AA$9:$AA$12))</f>
        <v>2.138589864046634E-2</v>
      </c>
      <c r="AI165" s="49">
        <f>_xll.qlIndexFixing($V$5,_xll.qlInterestRateIndexFixingDate($V$5,AD165,trigger),,trigger)</f>
        <v>2.1261438481951382E-2</v>
      </c>
      <c r="AJ165" s="49">
        <f t="shared" si="15"/>
        <v>1.2446015851495795E-4</v>
      </c>
      <c r="AK165" s="52">
        <f t="shared" si="16"/>
        <v>0.99418026987748576</v>
      </c>
    </row>
    <row r="166" spans="29:37" x14ac:dyDescent="0.2">
      <c r="AC166" s="44" t="s">
        <v>74</v>
      </c>
      <c r="AD166" s="45">
        <f>_xll.qlCalendarAdvance(calendar,AD165,AC166,,,trigger)</f>
        <v>47353</v>
      </c>
      <c r="AE166" s="45">
        <f>_xll.qlInterestRateIndexMaturity($V$5,AD166,trigger)</f>
        <v>47445</v>
      </c>
      <c r="AF166" s="49">
        <f>_xll.qlTenorBasisValue($V$13,AD166,trigger)</f>
        <v>1.0094604925375919E-3</v>
      </c>
      <c r="AG166" s="49">
        <f>_xll.qlTenorBasisForwardRate($V$13,AD166,_xll.ohTrigger($AA$9:$AA$12))</f>
        <v>2.1387362877188645E-2</v>
      </c>
      <c r="AH166" s="49">
        <f>_xll.qlTenorBasisForwardRate2($V$13,AD166,AE166,_xll.ohTrigger($AA$9:$AA$12))</f>
        <v>2.1387362877188645E-2</v>
      </c>
      <c r="AI166" s="49">
        <f>_xll.qlIndexFixing($V$5,_xll.qlInterestRateIndexFixingDate($V$5,AD166,trigger),,trigger)</f>
        <v>2.125694881695769E-2</v>
      </c>
      <c r="AJ166" s="49">
        <f t="shared" si="15"/>
        <v>1.3041406023095448E-4</v>
      </c>
      <c r="AK166" s="52">
        <f t="shared" si="16"/>
        <v>0.99390228421428939</v>
      </c>
    </row>
    <row r="167" spans="29:37" x14ac:dyDescent="0.2">
      <c r="AC167" s="44" t="s">
        <v>74</v>
      </c>
      <c r="AD167" s="45">
        <f>_xll.qlCalendarAdvance(calendar,AD166,AC167,,,trigger)</f>
        <v>47385</v>
      </c>
      <c r="AE167" s="45">
        <f>_xll.qlInterestRateIndexMaturity($V$5,AD167,trigger)</f>
        <v>47476</v>
      </c>
      <c r="AF167" s="49">
        <f>_xll.qlTenorBasisValue($V$13,AD167,trigger)</f>
        <v>1.0022681413565898E-3</v>
      </c>
      <c r="AG167" s="49">
        <f>_xll.qlTenorBasisForwardRate($V$13,AD167,_xll.ohTrigger($AA$9:$AA$12))</f>
        <v>2.1385886153059253E-2</v>
      </c>
      <c r="AH167" s="49">
        <f>_xll.qlTenorBasisForwardRate2($V$13,AD167,AE167,_xll.ohTrigger($AA$9:$AA$12))</f>
        <v>2.1385886153059253E-2</v>
      </c>
      <c r="AI167" s="49">
        <f>_xll.qlIndexFixing($V$5,_xll.qlInterestRateIndexFixingDate($V$5,AD167,trigger),,trigger)</f>
        <v>2.1250028530766085E-2</v>
      </c>
      <c r="AJ167" s="49">
        <f t="shared" si="15"/>
        <v>1.3585762229316803E-4</v>
      </c>
      <c r="AK167" s="52">
        <f t="shared" si="16"/>
        <v>0.99364732322425964</v>
      </c>
    </row>
    <row r="168" spans="29:37" x14ac:dyDescent="0.2">
      <c r="AC168" s="44" t="s">
        <v>74</v>
      </c>
      <c r="AD168" s="45">
        <f>_xll.qlCalendarAdvance(calendar,AD167,AC168,,,trigger)</f>
        <v>47415</v>
      </c>
      <c r="AE168" s="45">
        <f>_xll.qlInterestRateIndexMaturity($V$5,AD168,trigger)</f>
        <v>47507</v>
      </c>
      <c r="AF168" s="49">
        <f>_xll.qlTenorBasisValue($V$13,AD168,trigger)</f>
        <v>9.9555513868827892E-4</v>
      </c>
      <c r="AG168" s="49">
        <f>_xll.qlTenorBasisForwardRate($V$13,AD168,_xll.ohTrigger($AA$9:$AA$12))</f>
        <v>2.1383405192024706E-2</v>
      </c>
      <c r="AH168" s="49">
        <f>_xll.qlTenorBasisForwardRate2($V$13,AD168,AE168,_xll.ohTrigger($AA$9:$AA$12))</f>
        <v>2.1383405192024706E-2</v>
      </c>
      <c r="AI168" s="49">
        <f>_xll.qlIndexFixing($V$5,_xll.qlInterestRateIndexFixingDate($V$5,AD168,trigger),,trigger)</f>
        <v>2.1242866733593945E-2</v>
      </c>
      <c r="AJ168" s="49">
        <f t="shared" si="15"/>
        <v>1.4053845843076118E-4</v>
      </c>
      <c r="AK168" s="52">
        <f t="shared" si="16"/>
        <v>0.99342768576058327</v>
      </c>
    </row>
    <row r="169" spans="29:37" x14ac:dyDescent="0.2">
      <c r="AC169" s="44" t="s">
        <v>74</v>
      </c>
      <c r="AD169" s="45">
        <f>_xll.qlCalendarAdvance(calendar,AD168,AC169,,,trigger)</f>
        <v>47448</v>
      </c>
      <c r="AE169" s="45">
        <f>_xll.qlInterestRateIndexMaturity($V$5,AD169,trigger)</f>
        <v>47540</v>
      </c>
      <c r="AF169" s="49">
        <f>_xll.qlTenorBasisValue($V$13,AD169,trigger)</f>
        <v>9.8820462064229809E-4</v>
      </c>
      <c r="AG169" s="49">
        <f>_xll.qlTenorBasisForwardRate($V$13,AD169,_xll.ohTrigger($AA$9:$AA$12))</f>
        <v>2.1377538344817527E-2</v>
      </c>
      <c r="AH169" s="49">
        <f>_xll.qlTenorBasisForwardRate2($V$13,AD169,AE169,_xll.ohTrigger($AA$9:$AA$12))</f>
        <v>2.1377538344817527E-2</v>
      </c>
      <c r="AI169" s="49">
        <f>_xll.qlIndexFixing($V$5,_xll.qlInterestRateIndexFixingDate($V$5,AD169,trigger),,trigger)</f>
        <v>2.1232618723375254E-2</v>
      </c>
      <c r="AJ169" s="49">
        <f t="shared" si="15"/>
        <v>1.4491962144227294E-4</v>
      </c>
      <c r="AK169" s="52">
        <f t="shared" si="16"/>
        <v>0.99322093970293801</v>
      </c>
    </row>
    <row r="170" spans="29:37" x14ac:dyDescent="0.2">
      <c r="AC170" s="44" t="s">
        <v>74</v>
      </c>
      <c r="AD170" s="45">
        <f>_xll.qlCalendarAdvance(calendar,AD169,AC170,,,trigger)</f>
        <v>47479</v>
      </c>
      <c r="AE170" s="45">
        <f>_xll.qlInterestRateIndexMaturity($V$5,AD170,trigger)</f>
        <v>47569</v>
      </c>
      <c r="AF170" s="49">
        <f>_xll.qlTenorBasisValue($V$13,AD170,trigger)</f>
        <v>9.8133223417013913E-4</v>
      </c>
      <c r="AG170" s="49">
        <f>_xll.qlTenorBasisForwardRate($V$13,AD170,_xll.ohTrigger($AA$9:$AA$12))</f>
        <v>2.1368698547706622E-2</v>
      </c>
      <c r="AH170" s="49">
        <f>_xll.qlTenorBasisForwardRate2($V$13,AD170,AE170,_xll.ohTrigger($AA$9:$AA$12))</f>
        <v>2.1368698547706622E-2</v>
      </c>
      <c r="AI170" s="49">
        <f>_xll.qlIndexFixing($V$5,_xll.qlInterestRateIndexFixingDate($V$5,AD170,trigger),,trigger)</f>
        <v>2.1220433371319736E-2</v>
      </c>
      <c r="AJ170" s="49">
        <f t="shared" si="15"/>
        <v>1.4826517638688586E-4</v>
      </c>
      <c r="AK170" s="52">
        <f t="shared" si="16"/>
        <v>0.99306157199719591</v>
      </c>
    </row>
    <row r="171" spans="29:37" x14ac:dyDescent="0.2">
      <c r="AC171" s="44" t="s">
        <v>74</v>
      </c>
      <c r="AD171" s="45">
        <f>_xll.qlCalendarAdvance(calendar,AD170,AC171,,,trigger)</f>
        <v>47511</v>
      </c>
      <c r="AE171" s="45">
        <f>_xll.qlInterestRateIndexMaturity($V$5,AD171,trigger)</f>
        <v>47602</v>
      </c>
      <c r="AF171" s="49">
        <f>_xll.qlTenorBasisValue($V$13,AD171,trigger)</f>
        <v>9.7427173249971667E-4</v>
      </c>
      <c r="AG171" s="49">
        <f>_xll.qlTenorBasisForwardRate($V$13,AD171,_xll.ohTrigger($AA$9:$AA$12))</f>
        <v>2.1358614682858035E-2</v>
      </c>
      <c r="AH171" s="49">
        <f>_xll.qlTenorBasisForwardRate2($V$13,AD171,AE171,_xll.ohTrigger($AA$9:$AA$12))</f>
        <v>2.1358614682858035E-2</v>
      </c>
      <c r="AI171" s="49">
        <f>_xll.qlIndexFixing($V$5,_xll.qlInterestRateIndexFixingDate($V$5,AD171,trigger),,trigger)</f>
        <v>2.1207409898473369E-2</v>
      </c>
      <c r="AJ171" s="49">
        <f t="shared" si="15"/>
        <v>1.5120478438466686E-4</v>
      </c>
      <c r="AK171" s="52">
        <f t="shared" si="16"/>
        <v>0.9929206651915482</v>
      </c>
    </row>
    <row r="172" spans="29:37" x14ac:dyDescent="0.2">
      <c r="AC172" s="44" t="s">
        <v>74</v>
      </c>
      <c r="AD172" s="45">
        <f>_xll.qlCalendarAdvance(calendar,AD171,AC172,,,trigger)</f>
        <v>47542</v>
      </c>
      <c r="AE172" s="45">
        <f>_xll.qlInterestRateIndexMaturity($V$5,AD172,trigger)</f>
        <v>47634</v>
      </c>
      <c r="AF172" s="49">
        <f>_xll.qlTenorBasisValue($V$13,AD172,trigger)</f>
        <v>9.6746476262599341E-4</v>
      </c>
      <c r="AG172" s="49">
        <f>_xll.qlTenorBasisForwardRate($V$13,AD172,_xll.ohTrigger($AA$9:$AA$12))</f>
        <v>2.1346414067577677E-2</v>
      </c>
      <c r="AH172" s="49">
        <f>_xll.qlTenorBasisForwardRate2($V$13,AD172,AE172,_xll.ohTrigger($AA$9:$AA$12))</f>
        <v>2.1346414067577677E-2</v>
      </c>
      <c r="AI172" s="49">
        <f>_xll.qlIndexFixing($V$5,_xll.qlInterestRateIndexFixingDate($V$5,AD172,trigger),,trigger)</f>
        <v>2.1193069074126641E-2</v>
      </c>
      <c r="AJ172" s="49">
        <f t="shared" si="15"/>
        <v>1.5334499345103642E-4</v>
      </c>
      <c r="AK172" s="52">
        <f t="shared" si="16"/>
        <v>0.99281635814963665</v>
      </c>
    </row>
    <row r="173" spans="29:37" x14ac:dyDescent="0.2">
      <c r="AC173" s="44" t="s">
        <v>74</v>
      </c>
      <c r="AD173" s="45">
        <f>_xll.qlCalendarAdvance(calendar,AD172,AC173,,,trigger)</f>
        <v>47570</v>
      </c>
      <c r="AE173" s="45">
        <f>_xll.qlInterestRateIndexMaturity($V$5,AD173,trigger)</f>
        <v>47662</v>
      </c>
      <c r="AF173" s="49">
        <f>_xll.qlTenorBasisValue($V$13,AD173,trigger)</f>
        <v>9.6134464062965213E-4</v>
      </c>
      <c r="AG173" s="49">
        <f>_xll.qlTenorBasisForwardRate($V$13,AD173,_xll.ohTrigger($AA$9:$AA$12))</f>
        <v>2.1332996924340368E-2</v>
      </c>
      <c r="AH173" s="49">
        <f>_xll.qlTenorBasisForwardRate2($V$13,AD173,AE173,_xll.ohTrigger($AA$9:$AA$12))</f>
        <v>2.1332996924340368E-2</v>
      </c>
      <c r="AI173" s="49">
        <f>_xll.qlIndexFixing($V$5,_xll.qlInterestRateIndexFixingDate($V$5,AD173,trigger),,trigger)</f>
        <v>2.1178353421788219E-2</v>
      </c>
      <c r="AJ173" s="49">
        <f t="shared" si="15"/>
        <v>1.5464350255214865E-4</v>
      </c>
      <c r="AK173" s="52">
        <f t="shared" si="16"/>
        <v>0.99275097150669422</v>
      </c>
    </row>
    <row r="174" spans="29:37" x14ac:dyDescent="0.2">
      <c r="AC174" s="44" t="s">
        <v>74</v>
      </c>
      <c r="AD174" s="45">
        <f>_xll.qlCalendarAdvance(calendar,AD173,AC174,,,trigger)</f>
        <v>47602</v>
      </c>
      <c r="AE174" s="45">
        <f>_xll.qlInterestRateIndexMaturity($V$5,AD174,trigger)</f>
        <v>47693</v>
      </c>
      <c r="AF174" s="49">
        <f>_xll.qlTenorBasisValue($V$13,AD174,trigger)</f>
        <v>9.5438320366405497E-4</v>
      </c>
      <c r="AG174" s="49">
        <f>_xll.qlTenorBasisForwardRate($V$13,AD174,_xll.ohTrigger($AA$9:$AA$12))</f>
        <v>2.1315004620801537E-2</v>
      </c>
      <c r="AH174" s="49">
        <f>_xll.qlTenorBasisForwardRate2($V$13,AD174,AE174,_xll.ohTrigger($AA$9:$AA$12))</f>
        <v>2.1315004620801537E-2</v>
      </c>
      <c r="AI174" s="49">
        <f>_xll.qlIndexFixing($V$5,_xll.qlInterestRateIndexFixingDate($V$5,AD174,trigger),,trigger)</f>
        <v>2.115959597842812E-2</v>
      </c>
      <c r="AJ174" s="49">
        <f t="shared" si="15"/>
        <v>1.5540864237341759E-4</v>
      </c>
      <c r="AK174" s="52">
        <f t="shared" si="16"/>
        <v>0.9927089557268145</v>
      </c>
    </row>
    <row r="175" spans="29:37" x14ac:dyDescent="0.2">
      <c r="AC175" s="44" t="s">
        <v>74</v>
      </c>
      <c r="AD175" s="45">
        <f>_xll.qlCalendarAdvance(calendar,AD174,AC175,,,trigger)</f>
        <v>47632</v>
      </c>
      <c r="AE175" s="45">
        <f>_xll.qlInterestRateIndexMaturity($V$5,AD175,trigger)</f>
        <v>47724</v>
      </c>
      <c r="AF175" s="49">
        <f>_xll.qlTenorBasisValue($V$13,AD175,trigger)</f>
        <v>9.4788910657307658E-4</v>
      </c>
      <c r="AG175" s="49">
        <f>_xll.qlTenorBasisForwardRate($V$13,AD175,_xll.ohTrigger($AA$9:$AA$12))</f>
        <v>2.1296472241418746E-2</v>
      </c>
      <c r="AH175" s="49">
        <f>_xll.qlTenorBasisForwardRate2($V$13,AD175,AE175,_xll.ohTrigger($AA$9:$AA$12))</f>
        <v>2.1296472241418746E-2</v>
      </c>
      <c r="AI175" s="49">
        <f>_xll.qlIndexFixing($V$5,_xll.qlInterestRateIndexFixingDate($V$5,AD175,trigger),,trigger)</f>
        <v>2.1141031042771329E-2</v>
      </c>
      <c r="AJ175" s="49">
        <f t="shared" si="15"/>
        <v>1.5544119864741718E-4</v>
      </c>
      <c r="AK175" s="52">
        <f t="shared" si="16"/>
        <v>0.99270108227854259</v>
      </c>
    </row>
    <row r="176" spans="29:37" x14ac:dyDescent="0.2">
      <c r="AC176" s="44" t="s">
        <v>74</v>
      </c>
      <c r="AD176" s="45">
        <f>_xll.qlCalendarAdvance(calendar,AD175,AC176,,,trigger)</f>
        <v>47665</v>
      </c>
      <c r="AE176" s="45">
        <f>_xll.qlInterestRateIndexMaturity($V$5,AD176,trigger)</f>
        <v>47757</v>
      </c>
      <c r="AF176" s="49">
        <f>_xll.qlTenorBasisValue($V$13,AD176,trigger)</f>
        <v>9.4078197704402567E-4</v>
      </c>
      <c r="AG176" s="49">
        <f>_xll.qlTenorBasisForwardRate($V$13,AD176,_xll.ohTrigger($AA$9:$AA$12))</f>
        <v>2.1273186582117982E-2</v>
      </c>
      <c r="AH176" s="49">
        <f>_xll.qlTenorBasisForwardRate2($V$13,AD176,AE176,_xll.ohTrigger($AA$9:$AA$12))</f>
        <v>2.1273186582117982E-2</v>
      </c>
      <c r="AI176" s="49">
        <f>_xll.qlIndexFixing($V$5,_xll.qlInterestRateIndexFixingDate($V$5,AD176,trigger),,trigger)</f>
        <v>2.1118525317555707E-2</v>
      </c>
      <c r="AJ176" s="49">
        <f t="shared" si="15"/>
        <v>1.5466126456227525E-4</v>
      </c>
      <c r="AK176" s="52">
        <f t="shared" si="16"/>
        <v>0.99272975564966459</v>
      </c>
    </row>
    <row r="177" spans="29:37" x14ac:dyDescent="0.2">
      <c r="AC177" s="44" t="s">
        <v>74</v>
      </c>
      <c r="AD177" s="45">
        <f>_xll.qlCalendarAdvance(calendar,AD176,AC177,,,trigger)</f>
        <v>47696</v>
      </c>
      <c r="AE177" s="45">
        <f>_xll.qlInterestRateIndexMaturity($V$5,AD177,trigger)</f>
        <v>47788</v>
      </c>
      <c r="AF177" s="49">
        <f>_xll.qlTenorBasisValue($V$13,AD177,trigger)</f>
        <v>9.3414059471047702E-4</v>
      </c>
      <c r="AG177" s="49">
        <f>_xll.qlTenorBasisForwardRate($V$13,AD177,_xll.ohTrigger($AA$9:$AA$12))</f>
        <v>2.1248928194461961E-2</v>
      </c>
      <c r="AH177" s="49">
        <f>_xll.qlTenorBasisForwardRate2($V$13,AD177,AE177,_xll.ohTrigger($AA$9:$AA$12))</f>
        <v>2.1248928194461961E-2</v>
      </c>
      <c r="AI177" s="49">
        <f>_xll.qlIndexFixing($V$5,_xll.qlInterestRateIndexFixingDate($V$5,AD177,trigger),,trigger)</f>
        <v>2.1095744351964374E-2</v>
      </c>
      <c r="AJ177" s="49">
        <f t="shared" si="15"/>
        <v>1.5318384249758676E-4</v>
      </c>
      <c r="AK177" s="52">
        <f t="shared" si="16"/>
        <v>0.99279098498071494</v>
      </c>
    </row>
    <row r="178" spans="29:37" x14ac:dyDescent="0.2">
      <c r="AC178" s="44" t="s">
        <v>74</v>
      </c>
      <c r="AD178" s="45">
        <f>_xll.qlCalendarAdvance(calendar,AD177,AC178,,,trigger)</f>
        <v>47728</v>
      </c>
      <c r="AE178" s="45">
        <f>_xll.qlInterestRateIndexMaturity($V$5,AD178,trigger)</f>
        <v>47819</v>
      </c>
      <c r="AF178" s="49">
        <f>_xll.qlTenorBasisValue($V$13,AD178,trigger)</f>
        <v>9.2732084453240162E-4</v>
      </c>
      <c r="AG178" s="49">
        <f>_xll.qlTenorBasisForwardRate($V$13,AD178,_xll.ohTrigger($AA$9:$AA$12))</f>
        <v>2.1221631017494216E-2</v>
      </c>
      <c r="AH178" s="49">
        <f>_xll.qlTenorBasisForwardRate2($V$13,AD178,AE178,_xll.ohTrigger($AA$9:$AA$12))</f>
        <v>2.1221631017494216E-2</v>
      </c>
      <c r="AI178" s="49">
        <f>_xll.qlIndexFixing($V$5,_xll.qlInterestRateIndexFixingDate($V$5,AD178,trigger),,trigger)</f>
        <v>2.1070477183604358E-2</v>
      </c>
      <c r="AJ178" s="49">
        <f t="shared" si="15"/>
        <v>1.5115383388985756E-4</v>
      </c>
      <c r="AK178" s="52">
        <f t="shared" si="16"/>
        <v>0.99287736961568818</v>
      </c>
    </row>
    <row r="179" spans="29:37" x14ac:dyDescent="0.2">
      <c r="AC179" s="44" t="s">
        <v>74</v>
      </c>
      <c r="AD179" s="45">
        <f>_xll.qlCalendarAdvance(calendar,AD178,AC179,,,trigger)</f>
        <v>47758</v>
      </c>
      <c r="AE179" s="45">
        <f>_xll.qlInterestRateIndexMaturity($V$5,AD179,trigger)</f>
        <v>47850</v>
      </c>
      <c r="AF179" s="49">
        <f>_xll.qlTenorBasisValue($V$13,AD179,trigger)</f>
        <v>9.209606728011765E-4</v>
      </c>
      <c r="AG179" s="49">
        <f>_xll.qlTenorBasisForwardRate($V$13,AD179,_xll.ohTrigger($AA$9:$AA$12))</f>
        <v>2.119484461379063E-2</v>
      </c>
      <c r="AH179" s="49">
        <f>_xll.qlTenorBasisForwardRate2($V$13,AD179,AE179,_xll.ohTrigger($AA$9:$AA$12))</f>
        <v>2.119484461379063E-2</v>
      </c>
      <c r="AI179" s="49">
        <f>_xll.qlIndexFixing($V$5,_xll.qlInterestRateIndexFixingDate($V$5,AD179,trigger),,trigger)</f>
        <v>2.1045880312501659E-2</v>
      </c>
      <c r="AJ179" s="49">
        <f t="shared" si="15"/>
        <v>1.489643012889709E-4</v>
      </c>
      <c r="AK179" s="52">
        <f t="shared" si="16"/>
        <v>0.99297167287595745</v>
      </c>
    </row>
    <row r="180" spans="29:37" x14ac:dyDescent="0.2">
      <c r="AC180" s="44" t="s">
        <v>74</v>
      </c>
      <c r="AD180" s="45">
        <f>_xll.qlCalendarAdvance(calendar,AD179,AC180,,,trigger)</f>
        <v>47791</v>
      </c>
      <c r="AE180" s="45">
        <f>_xll.qlInterestRateIndexMaturity($V$5,AD180,trigger)</f>
        <v>47883</v>
      </c>
      <c r="AF180" s="49">
        <f>_xll.qlTenorBasisValue($V$13,AD180,trigger)</f>
        <v>9.1400202438344732E-4</v>
      </c>
      <c r="AG180" s="49">
        <f>_xll.qlTenorBasisForwardRate($V$13,AD180,_xll.ohTrigger($AA$9:$AA$12))</f>
        <v>2.1163845139397969E-2</v>
      </c>
      <c r="AH180" s="49">
        <f>_xll.qlTenorBasisForwardRate2($V$13,AD180,AE180,_xll.ohTrigger($AA$9:$AA$12))</f>
        <v>2.1163845139397969E-2</v>
      </c>
      <c r="AI180" s="49">
        <f>_xll.qlIndexFixing($V$5,_xll.qlInterestRateIndexFixingDate($V$5,AD180,trigger),,trigger)</f>
        <v>2.101727406696843E-2</v>
      </c>
      <c r="AJ180" s="49">
        <f t="shared" si="15"/>
        <v>1.4657107242953965E-4</v>
      </c>
      <c r="AK180" s="52">
        <f t="shared" si="16"/>
        <v>0.99307445922684967</v>
      </c>
    </row>
    <row r="181" spans="29:37" x14ac:dyDescent="0.2">
      <c r="AC181" s="44" t="s">
        <v>74</v>
      </c>
      <c r="AD181" s="45">
        <f>_xll.qlCalendarAdvance(calendar,AD180,AC181,,,trigger)</f>
        <v>47821</v>
      </c>
      <c r="AE181" s="45">
        <f>_xll.qlInterestRateIndexMaturity($V$5,AD181,trigger)</f>
        <v>47911</v>
      </c>
      <c r="AF181" s="49">
        <f>_xll.qlTenorBasisValue($V$13,AD181,trigger)</f>
        <v>9.0771033635318223E-4</v>
      </c>
      <c r="AG181" s="49">
        <f>_xll.qlTenorBasisForwardRate($V$13,AD181,_xll.ohTrigger($AA$9:$AA$12))</f>
        <v>2.1134295590843344E-2</v>
      </c>
      <c r="AH181" s="49">
        <f>_xll.qlTenorBasisForwardRate2($V$13,AD181,AE181,_xll.ohTrigger($AA$9:$AA$12))</f>
        <v>2.1134295590843344E-2</v>
      </c>
      <c r="AI181" s="49">
        <f>_xll.qlIndexFixing($V$5,_xll.qlInterestRateIndexFixingDate($V$5,AD181,trigger),,trigger)</f>
        <v>2.0989817642416142E-2</v>
      </c>
      <c r="AJ181" s="49">
        <f t="shared" si="15"/>
        <v>1.4447794842720185E-4</v>
      </c>
      <c r="AK181" s="52">
        <f t="shared" si="16"/>
        <v>0.99316381528751785</v>
      </c>
    </row>
    <row r="182" spans="29:37" x14ac:dyDescent="0.2">
      <c r="AC182" s="44" t="s">
        <v>74</v>
      </c>
      <c r="AD182" s="45">
        <f>_xll.qlCalendarAdvance(calendar,AD181,AC182,,,trigger)</f>
        <v>47854</v>
      </c>
      <c r="AE182" s="45">
        <f>_xll.qlInterestRateIndexMaturity($V$5,AD182,trigger)</f>
        <v>47945</v>
      </c>
      <c r="AF182" s="49">
        <f>_xll.qlTenorBasisValue($V$13,AD182,trigger)</f>
        <v>9.0082751644212733E-4</v>
      </c>
      <c r="AG182" s="49">
        <f>_xll.qlTenorBasisForwardRate($V$13,AD182,_xll.ohTrigger($AA$9:$AA$12))</f>
        <v>2.1100938128544397E-2</v>
      </c>
      <c r="AH182" s="49">
        <f>_xll.qlTenorBasisForwardRate2($V$13,AD182,AE182,_xll.ohTrigger($AA$9:$AA$12))</f>
        <v>2.1100938128544397E-2</v>
      </c>
      <c r="AI182" s="49">
        <f>_xll.qlIndexFixing($V$5,_xll.qlInterestRateIndexFixingDate($V$5,AD182,trigger),,trigger)</f>
        <v>2.0958816212539783E-2</v>
      </c>
      <c r="AJ182" s="49">
        <f t="shared" si="15"/>
        <v>1.4212191600461443E-4</v>
      </c>
      <c r="AK182" s="52">
        <f t="shared" si="16"/>
        <v>0.9932646636306488</v>
      </c>
    </row>
    <row r="183" spans="29:37" x14ac:dyDescent="0.2">
      <c r="AC183" s="44" t="s">
        <v>74</v>
      </c>
      <c r="AD183" s="45">
        <f>_xll.qlCalendarAdvance(calendar,AD182,AC183,,,trigger)</f>
        <v>47885</v>
      </c>
      <c r="AE183" s="45">
        <f>_xll.qlInterestRateIndexMaturity($V$5,AD183,trigger)</f>
        <v>47974</v>
      </c>
      <c r="AF183" s="49">
        <f>_xll.qlTenorBasisValue($V$13,AD183,trigger)</f>
        <v>8.9439835245655713E-4</v>
      </c>
      <c r="AG183" s="49">
        <f>_xll.qlTenorBasisForwardRate($V$13,AD183,_xll.ohTrigger($AA$9:$AA$12))</f>
        <v>2.1068191803024241E-2</v>
      </c>
      <c r="AH183" s="49">
        <f>_xll.qlTenorBasisForwardRate2($V$13,AD183,AE183,_xll.ohTrigger($AA$9:$AA$12))</f>
        <v>2.1068191803024241E-2</v>
      </c>
      <c r="AI183" s="49">
        <f>_xll.qlIndexFixing($V$5,_xll.qlInterestRateIndexFixingDate($V$5,AD183,trigger),,trigger)</f>
        <v>2.0928173225313079E-2</v>
      </c>
      <c r="AJ183" s="49">
        <f t="shared" si="15"/>
        <v>1.4001857771116233E-4</v>
      </c>
      <c r="AK183" s="52">
        <f t="shared" si="16"/>
        <v>0.99335402966613096</v>
      </c>
    </row>
    <row r="184" spans="29:37" x14ac:dyDescent="0.2">
      <c r="AC184" s="44" t="s">
        <v>74</v>
      </c>
      <c r="AD184" s="45">
        <f>_xll.qlCalendarAdvance(calendar,AD183,AC184,,,trigger)</f>
        <v>47913</v>
      </c>
      <c r="AE184" s="45">
        <f>_xll.qlInterestRateIndexMaturity($V$5,AD184,trigger)</f>
        <v>48005</v>
      </c>
      <c r="AF184" s="49">
        <f>_xll.qlTenorBasisValue($V$13,AD184,trigger)</f>
        <v>8.8862193721728677E-4</v>
      </c>
      <c r="AG184" s="49">
        <f>_xll.qlTenorBasisForwardRate($V$13,AD184,_xll.ohTrigger($AA$9:$AA$12))</f>
        <v>2.1037994281583813E-2</v>
      </c>
      <c r="AH184" s="49">
        <f>_xll.qlTenorBasisForwardRate2($V$13,AD184,AE184,_xll.ohTrigger($AA$9:$AA$12))</f>
        <v>2.1037994281583813E-2</v>
      </c>
      <c r="AI184" s="49">
        <f>_xll.qlIndexFixing($V$5,_xll.qlInterestRateIndexFixingDate($V$5,AD184,trigger),,trigger)</f>
        <v>2.089997277954158E-2</v>
      </c>
      <c r="AJ184" s="49">
        <f t="shared" si="15"/>
        <v>1.3802150204223276E-4</v>
      </c>
      <c r="AK184" s="52">
        <f t="shared" si="16"/>
        <v>0.99343941726597706</v>
      </c>
    </row>
    <row r="185" spans="29:37" x14ac:dyDescent="0.2">
      <c r="AC185" s="44" t="s">
        <v>74</v>
      </c>
      <c r="AD185" s="45">
        <f>_xll.qlCalendarAdvance(calendar,AD184,AC185,,,trigger)</f>
        <v>47945</v>
      </c>
      <c r="AE185" s="45">
        <f>_xll.qlInterestRateIndexMaturity($V$5,AD185,trigger)</f>
        <v>48036</v>
      </c>
      <c r="AF185" s="49">
        <f>_xll.qlTenorBasisValue($V$13,AD185,trigger)</f>
        <v>8.8205603144162934E-4</v>
      </c>
      <c r="AG185" s="49">
        <f>_xll.qlTenorBasisForwardRate($V$13,AD185,_xll.ohTrigger($AA$9:$AA$12))</f>
        <v>2.1002116485984816E-2</v>
      </c>
      <c r="AH185" s="49">
        <f>_xll.qlTenorBasisForwardRate2($V$13,AD185,AE185,_xll.ohTrigger($AA$9:$AA$12))</f>
        <v>2.1002116485984816E-2</v>
      </c>
      <c r="AI185" s="49">
        <f>_xll.qlIndexFixing($V$5,_xll.qlInterestRateIndexFixingDate($V$5,AD185,trigger),,trigger)</f>
        <v>2.0866229099844001E-2</v>
      </c>
      <c r="AJ185" s="49">
        <f t="shared" si="15"/>
        <v>1.3588738614081497E-4</v>
      </c>
      <c r="AK185" s="52">
        <f t="shared" si="16"/>
        <v>0.99352982418550551</v>
      </c>
    </row>
    <row r="186" spans="29:37" x14ac:dyDescent="0.2">
      <c r="AC186" s="44" t="s">
        <v>74</v>
      </c>
      <c r="AD186" s="45">
        <f>_xll.qlCalendarAdvance(calendar,AD185,AC186,,,trigger)</f>
        <v>47975</v>
      </c>
      <c r="AE186" s="45">
        <f>_xll.qlInterestRateIndexMaturity($V$5,AD186,trigger)</f>
        <v>48067</v>
      </c>
      <c r="AF186" s="49">
        <f>_xll.qlTenorBasisValue($V$13,AD186,trigger)</f>
        <v>8.7593525320649841E-4</v>
      </c>
      <c r="AG186" s="49">
        <f>_xll.qlTenorBasisForwardRate($V$13,AD186,_xll.ohTrigger($AA$9:$AA$12))</f>
        <v>2.0967514038568957E-2</v>
      </c>
      <c r="AH186" s="49">
        <f>_xll.qlTenorBasisForwardRate2($V$13,AD186,AE186,_xll.ohTrigger($AA$9:$AA$12))</f>
        <v>2.0967514038568957E-2</v>
      </c>
      <c r="AI186" s="49">
        <f>_xll.qlIndexFixing($V$5,_xll.qlInterestRateIndexFixingDate($V$5,AD186,trigger),,trigger)</f>
        <v>2.0833643093639508E-2</v>
      </c>
      <c r="AJ186" s="49">
        <f t="shared" si="15"/>
        <v>1.338709449294484E-4</v>
      </c>
      <c r="AK186" s="52">
        <f t="shared" si="16"/>
        <v>0.99361531630868605</v>
      </c>
    </row>
    <row r="187" spans="29:37" x14ac:dyDescent="0.2">
      <c r="AC187" s="44" t="s">
        <v>74</v>
      </c>
      <c r="AD187" s="45">
        <f>_xll.qlCalendarAdvance(calendar,AD186,AC187,,,trigger)</f>
        <v>48008</v>
      </c>
      <c r="AE187" s="45">
        <f>_xll.qlInterestRateIndexMaturity($V$5,AD187,trigger)</f>
        <v>48100</v>
      </c>
      <c r="AF187" s="49">
        <f>_xll.qlTenorBasisValue($V$13,AD187,trigger)</f>
        <v>8.6924142825425062E-4</v>
      </c>
      <c r="AG187" s="49">
        <f>_xll.qlTenorBasisForwardRate($V$13,AD187,_xll.ohTrigger($AA$9:$AA$12))</f>
        <v>2.092827954951133E-2</v>
      </c>
      <c r="AH187" s="49">
        <f>_xll.qlTenorBasisForwardRate2($V$13,AD187,AE187,_xll.ohTrigger($AA$9:$AA$12))</f>
        <v>2.092827954951133E-2</v>
      </c>
      <c r="AI187" s="49">
        <f>_xll.qlIndexFixing($V$5,_xll.qlInterestRateIndexFixingDate($V$5,AD187,trigger),,trigger)</f>
        <v>2.0796560490412275E-2</v>
      </c>
      <c r="AJ187" s="49">
        <f t="shared" si="15"/>
        <v>1.317190590990544E-4</v>
      </c>
      <c r="AK187" s="52">
        <f t="shared" si="16"/>
        <v>0.99370616878528217</v>
      </c>
    </row>
    <row r="188" spans="29:37" x14ac:dyDescent="0.2">
      <c r="AC188" s="44" t="s">
        <v>74</v>
      </c>
      <c r="AD188" s="45">
        <f>_xll.qlCalendarAdvance(calendar,AD187,AC188,,,trigger)</f>
        <v>48038</v>
      </c>
      <c r="AE188" s="45">
        <f>_xll.qlInterestRateIndexMaturity($V$5,AD188,trigger)</f>
        <v>48130</v>
      </c>
      <c r="AF188" s="49">
        <f>_xll.qlTenorBasisValue($V$13,AD188,trigger)</f>
        <v>8.6319176548319758E-4</v>
      </c>
      <c r="AG188" s="49">
        <f>_xll.qlTenorBasisForwardRate($V$13,AD188,_xll.ohTrigger($AA$9:$AA$12))</f>
        <v>2.0891599320248679E-2</v>
      </c>
      <c r="AH188" s="49">
        <f>_xll.qlTenorBasisForwardRate2($V$13,AD188,AE188,_xll.ohTrigger($AA$9:$AA$12))</f>
        <v>2.0891599320248679E-2</v>
      </c>
      <c r="AI188" s="49">
        <f>_xll.qlIndexFixing($V$5,_xll.qlInterestRateIndexFixingDate($V$5,AD188,trigger),,trigger)</f>
        <v>2.076180066716992E-2</v>
      </c>
      <c r="AJ188" s="49">
        <f t="shared" si="15"/>
        <v>1.2979865307875815E-4</v>
      </c>
      <c r="AK188" s="52">
        <f t="shared" si="16"/>
        <v>0.99378704085364333</v>
      </c>
    </row>
    <row r="189" spans="29:37" x14ac:dyDescent="0.2">
      <c r="AC189" s="44" t="s">
        <v>74</v>
      </c>
      <c r="AD189" s="45">
        <f>_xll.qlCalendarAdvance(calendar,AD188,AC189,,,trigger)</f>
        <v>48071</v>
      </c>
      <c r="AE189" s="45">
        <f>_xll.qlInterestRateIndexMaturity($V$5,AD189,trigger)</f>
        <v>48163</v>
      </c>
      <c r="AF189" s="49">
        <f>_xll.qlTenorBasisValue($V$13,AD189,trigger)</f>
        <v>8.565764907141791E-4</v>
      </c>
      <c r="AG189" s="49">
        <f>_xll.qlTenorBasisForwardRate($V$13,AD189,_xll.ohTrigger($AA$9:$AA$12))</f>
        <v>2.0850158338560704E-2</v>
      </c>
      <c r="AH189" s="49">
        <f>_xll.qlTenorBasisForwardRate2($V$13,AD189,AE189,_xll.ohTrigger($AA$9:$AA$12))</f>
        <v>2.0850158338560704E-2</v>
      </c>
      <c r="AI189" s="49">
        <f>_xll.qlIndexFixing($V$5,_xll.qlInterestRateIndexFixingDate($V$5,AD189,trigger),,trigger)</f>
        <v>2.0722431592320217E-2</v>
      </c>
      <c r="AJ189" s="49">
        <f t="shared" si="15"/>
        <v>1.2772674624048769E-4</v>
      </c>
      <c r="AK189" s="52">
        <f t="shared" si="16"/>
        <v>0.99387406348832052</v>
      </c>
    </row>
    <row r="190" spans="29:37" x14ac:dyDescent="0.2">
      <c r="AC190" s="44" t="s">
        <v>74</v>
      </c>
      <c r="AD190" s="45">
        <f>_xll.qlCalendarAdvance(calendar,AD189,AC190,,,trigger)</f>
        <v>48102</v>
      </c>
      <c r="AE190" s="45">
        <f>_xll.qlInterestRateIndexMaturity($V$5,AD190,trigger)</f>
        <v>48193</v>
      </c>
      <c r="AF190" s="49">
        <f>_xll.qlTenorBasisValue($V$13,AD190,trigger)</f>
        <v>8.5039983487317564E-4</v>
      </c>
      <c r="AG190" s="49">
        <f>_xll.qlTenorBasisForwardRate($V$13,AD190,_xll.ohTrigger($AA$9:$AA$12))</f>
        <v>2.0810265212506066E-2</v>
      </c>
      <c r="AH190" s="49">
        <f>_xll.qlTenorBasisForwardRate2($V$13,AD190,AE190,_xll.ohTrigger($AA$9:$AA$12))</f>
        <v>2.0810265212506066E-2</v>
      </c>
      <c r="AI190" s="49">
        <f>_xll.qlIndexFixing($V$5,_xll.qlInterestRateIndexFixingDate($V$5,AD190,trigger),,trigger)</f>
        <v>2.0684422202815831E-2</v>
      </c>
      <c r="AJ190" s="49">
        <f t="shared" si="15"/>
        <v>1.2584300969023521E-4</v>
      </c>
      <c r="AK190" s="52">
        <f t="shared" si="16"/>
        <v>0.99395283969689108</v>
      </c>
    </row>
    <row r="191" spans="29:37" x14ac:dyDescent="0.2">
      <c r="AC191" s="44" t="s">
        <v>74</v>
      </c>
      <c r="AD191" s="45">
        <f>_xll.qlCalendarAdvance(calendar,AD190,AC191,,,trigger)</f>
        <v>48134</v>
      </c>
      <c r="AE191" s="45">
        <f>_xll.qlInterestRateIndexMaturity($V$5,AD191,trigger)</f>
        <v>48226</v>
      </c>
      <c r="AF191" s="49">
        <f>_xll.qlTenorBasisValue($V$13,AD191,trigger)</f>
        <v>8.4406236475449736E-4</v>
      </c>
      <c r="AG191" s="49">
        <f>_xll.qlTenorBasisForwardRate($V$13,AD191,_xll.ohTrigger($AA$9:$AA$12))</f>
        <v>2.0767945143616694E-2</v>
      </c>
      <c r="AH191" s="49">
        <f>_xll.qlTenorBasisForwardRate2($V$13,AD191,AE191,_xll.ohTrigger($AA$9:$AA$12))</f>
        <v>2.0767945143616694E-2</v>
      </c>
      <c r="AI191" s="49">
        <f>_xll.qlIndexFixing($V$5,_xll.qlInterestRateIndexFixingDate($V$5,AD191,trigger),,trigger)</f>
        <v>2.0644051775001969E-2</v>
      </c>
      <c r="AJ191" s="49">
        <f t="shared" si="15"/>
        <v>1.2389336861472547E-4</v>
      </c>
      <c r="AK191" s="52">
        <f t="shared" si="16"/>
        <v>0.99403439445944386</v>
      </c>
    </row>
    <row r="192" spans="29:37" x14ac:dyDescent="0.2">
      <c r="AC192" s="44" t="s">
        <v>74</v>
      </c>
      <c r="AD192" s="45">
        <f>_xll.qlCalendarAdvance(calendar,AD191,AC192,,,trigger)</f>
        <v>48165</v>
      </c>
      <c r="AE192" s="45">
        <f>_xll.qlInterestRateIndexMaturity($V$5,AD192,trigger)</f>
        <v>48257</v>
      </c>
      <c r="AF192" s="49">
        <f>_xll.qlTenorBasisValue($V$13,AD192,trigger)</f>
        <v>8.3796028691540496E-4</v>
      </c>
      <c r="AG192" s="49">
        <f>_xll.qlTenorBasisForwardRate($V$13,AD192,_xll.ohTrigger($AA$9:$AA$12))</f>
        <v>2.0726037041468148E-2</v>
      </c>
      <c r="AH192" s="49">
        <f>_xll.qlTenorBasisForwardRate2($V$13,AD192,AE192,_xll.ohTrigger($AA$9:$AA$12))</f>
        <v>2.0726037041468148E-2</v>
      </c>
      <c r="AI192" s="49">
        <f>_xll.qlIndexFixing($V$5,_xll.qlInterestRateIndexFixingDate($V$5,AD192,trigger),,trigger)</f>
        <v>2.0603969129792076E-2</v>
      </c>
      <c r="AJ192" s="49">
        <f t="shared" si="15"/>
        <v>1.2206791167607145E-4</v>
      </c>
      <c r="AK192" s="52">
        <f t="shared" si="16"/>
        <v>0.9941104075307865</v>
      </c>
    </row>
    <row r="193" spans="29:37" x14ac:dyDescent="0.2">
      <c r="AC193" s="44" t="s">
        <v>74</v>
      </c>
      <c r="AD193" s="45">
        <f>_xll.qlCalendarAdvance(calendar,AD192,AC193,,,trigger)</f>
        <v>48197</v>
      </c>
      <c r="AE193" s="45">
        <f>_xll.qlInterestRateIndexMaturity($V$5,AD193,trigger)</f>
        <v>48288</v>
      </c>
      <c r="AF193" s="49">
        <f>_xll.qlTenorBasisValue($V$13,AD193,trigger)</f>
        <v>8.3170002834883499E-4</v>
      </c>
      <c r="AG193" s="49">
        <f>_xll.qlTenorBasisForwardRate($V$13,AD193,_xll.ohTrigger($AA$9:$AA$12))</f>
        <v>2.0681910845089219E-2</v>
      </c>
      <c r="AH193" s="49">
        <f>_xll.qlTenorBasisForwardRate2($V$13,AD193,AE193,_xll.ohTrigger($AA$9:$AA$12))</f>
        <v>2.0681910845089219E-2</v>
      </c>
      <c r="AI193" s="49">
        <f>_xll.qlIndexFixing($V$5,_xll.qlInterestRateIndexFixingDate($V$5,AD193,trigger),,trigger)</f>
        <v>2.0561662645586867E-2</v>
      </c>
      <c r="AJ193" s="49">
        <f t="shared" si="15"/>
        <v>1.2024819950235202E-4</v>
      </c>
      <c r="AK193" s="52">
        <f t="shared" si="16"/>
        <v>0.99418582739268968</v>
      </c>
    </row>
    <row r="194" spans="29:37" x14ac:dyDescent="0.2">
      <c r="AC194" s="44" t="s">
        <v>74</v>
      </c>
      <c r="AD194" s="45">
        <f>_xll.qlCalendarAdvance(calendar,AD193,AC194,,,trigger)</f>
        <v>48228</v>
      </c>
      <c r="AE194" s="45">
        <f>_xll.qlInterestRateIndexMaturity($V$5,AD194,trigger)</f>
        <v>48319</v>
      </c>
      <c r="AF194" s="49">
        <f>_xll.qlTenorBasisValue($V$13,AD194,trigger)</f>
        <v>8.2567295057855495E-4</v>
      </c>
      <c r="AG194" s="49">
        <f>_xll.qlTenorBasisForwardRate($V$13,AD194,_xll.ohTrigger($AA$9:$AA$12))</f>
        <v>2.063814179392864E-2</v>
      </c>
      <c r="AH194" s="49">
        <f>_xll.qlTenorBasisForwardRate2($V$13,AD194,AE194,_xll.ohTrigger($AA$9:$AA$12))</f>
        <v>2.063814179392864E-2</v>
      </c>
      <c r="AI194" s="49">
        <f>_xll.qlIndexFixing($V$5,_xll.qlInterestRateIndexFixingDate($V$5,AD194,trigger),,trigger)</f>
        <v>2.0519634554624272E-2</v>
      </c>
      <c r="AJ194" s="49">
        <f t="shared" si="15"/>
        <v>1.1850723930436832E-4</v>
      </c>
      <c r="AK194" s="52">
        <f t="shared" si="16"/>
        <v>0.99425785322692029</v>
      </c>
    </row>
    <row r="195" spans="29:37" x14ac:dyDescent="0.2">
      <c r="AC195" s="44" t="s">
        <v>74</v>
      </c>
      <c r="AD195" s="45">
        <f>_xll.qlCalendarAdvance(calendar,AD194,AC195,,,trigger)</f>
        <v>48260</v>
      </c>
      <c r="AE195" s="45">
        <f>_xll.qlInterestRateIndexMaturity($V$5,AD195,trigger)</f>
        <v>48351</v>
      </c>
      <c r="AF195" s="49">
        <f>_xll.qlTenorBasisValue($V$13,AD195,trigger)</f>
        <v>8.1949029966538959E-4</v>
      </c>
      <c r="AG195" s="49">
        <f>_xll.qlTenorBasisForwardRate($V$13,AD195,_xll.ohTrigger($AA$9:$AA$12))</f>
        <v>2.0592021408852797E-2</v>
      </c>
      <c r="AH195" s="49">
        <f>_xll.qlTenorBasisForwardRate2($V$13,AD195,AE195,_xll.ohTrigger($AA$9:$AA$12))</f>
        <v>2.0592021408852797E-2</v>
      </c>
      <c r="AI195" s="49">
        <f>_xll.qlIndexFixing($V$5,_xll.qlInterestRateIndexFixingDate($V$5,AD195,trigger),,trigger)</f>
        <v>2.0475265905371198E-2</v>
      </c>
      <c r="AJ195" s="49">
        <f t="shared" si="15"/>
        <v>1.167555034815998E-4</v>
      </c>
      <c r="AK195" s="52">
        <f t="shared" si="16"/>
        <v>0.99433006108708666</v>
      </c>
    </row>
    <row r="196" spans="29:37" x14ac:dyDescent="0.2">
      <c r="AC196" s="44" t="s">
        <v>74</v>
      </c>
      <c r="AD196" s="45">
        <f>_xll.qlCalendarAdvance(calendar,AD195,AC196,,,trigger)</f>
        <v>48289</v>
      </c>
      <c r="AE196" s="45">
        <f>_xll.qlInterestRateIndexMaturity($V$5,AD196,trigger)</f>
        <v>48381</v>
      </c>
      <c r="AF196" s="49">
        <f>_xll.qlTenorBasisValue($V$13,AD196,trigger)</f>
        <v>8.1392142964490906E-4</v>
      </c>
      <c r="AG196" s="49">
        <f>_xll.qlTenorBasisForwardRate($V$13,AD196,_xll.ohTrigger($AA$9:$AA$12))</f>
        <v>2.0549255021417651E-2</v>
      </c>
      <c r="AH196" s="49">
        <f>_xll.qlTenorBasisForwardRate2($V$13,AD196,AE196,_xll.ohTrigger($AA$9:$AA$12))</f>
        <v>2.0549255021417651E-2</v>
      </c>
      <c r="AI196" s="49">
        <f>_xll.qlIndexFixing($V$5,_xll.qlInterestRateIndexFixingDate($V$5,AD196,trigger),,trigger)</f>
        <v>2.0434065797692993E-2</v>
      </c>
      <c r="AJ196" s="49">
        <f t="shared" ref="AJ196:AJ259" si="17">AG196-AI196</f>
        <v>1.1518922372465851E-4</v>
      </c>
      <c r="AK196" s="52">
        <f t="shared" ref="AK196:AK259" si="18">AI196/AH196</f>
        <v>0.99439448176566003</v>
      </c>
    </row>
    <row r="197" spans="29:37" x14ac:dyDescent="0.2">
      <c r="AC197" s="44" t="s">
        <v>74</v>
      </c>
      <c r="AD197" s="45">
        <f>_xll.qlCalendarAdvance(calendar,AD196,AC197,,,trigger)</f>
        <v>48320</v>
      </c>
      <c r="AE197" s="45">
        <f>_xll.qlInterestRateIndexMaturity($V$5,AD197,trigger)</f>
        <v>48411</v>
      </c>
      <c r="AF197" s="49">
        <f>_xll.qlTenorBasisValue($V$13,AD197,trigger)</f>
        <v>8.0800447795805548E-4</v>
      </c>
      <c r="AG197" s="49">
        <f>_xll.qlTenorBasisForwardRate($V$13,AD197,_xll.ohTrigger($AA$9:$AA$12))</f>
        <v>2.0503044727204767E-2</v>
      </c>
      <c r="AH197" s="49">
        <f>_xll.qlTenorBasisForwardRate2($V$13,AD197,AE197,_xll.ohTrigger($AA$9:$AA$12))</f>
        <v>2.0503044727204767E-2</v>
      </c>
      <c r="AI197" s="49">
        <f>_xll.qlIndexFixing($V$5,_xll.qlInterestRateIndexFixingDate($V$5,AD197,trigger),,trigger)</f>
        <v>2.038944598064233E-2</v>
      </c>
      <c r="AJ197" s="49">
        <f t="shared" si="17"/>
        <v>1.1359874656243635E-4</v>
      </c>
      <c r="AK197" s="52">
        <f t="shared" si="18"/>
        <v>0.99445942063367265</v>
      </c>
    </row>
    <row r="198" spans="29:37" x14ac:dyDescent="0.2">
      <c r="AC198" s="44" t="s">
        <v>74</v>
      </c>
      <c r="AD198" s="45">
        <f>_xll.qlCalendarAdvance(calendar,AD197,AC198,,,trigger)</f>
        <v>48351</v>
      </c>
      <c r="AE198" s="45">
        <f>_xll.qlInterestRateIndexMaturity($V$5,AD198,trigger)</f>
        <v>48443</v>
      </c>
      <c r="AF198" s="49">
        <f>_xll.qlTenorBasisValue($V$13,AD198,trigger)</f>
        <v>8.0212476113401235E-4</v>
      </c>
      <c r="AG198" s="49">
        <f>_xll.qlTenorBasisForwardRate($V$13,AD198,_xll.ohTrigger($AA$9:$AA$12))</f>
        <v>2.0455637069934484E-2</v>
      </c>
      <c r="AH198" s="49">
        <f>_xll.qlTenorBasisForwardRate2($V$13,AD198,AE198,_xll.ohTrigger($AA$9:$AA$12))</f>
        <v>2.0455637069934484E-2</v>
      </c>
      <c r="AI198" s="49">
        <f>_xll.qlIndexFixing($V$5,_xll.qlInterestRateIndexFixingDate($V$5,AD198,trigger),,trigger)</f>
        <v>2.034362041128656E-2</v>
      </c>
      <c r="AJ198" s="49">
        <f t="shared" si="17"/>
        <v>1.120166586479239E-4</v>
      </c>
      <c r="AK198" s="52">
        <f t="shared" si="18"/>
        <v>0.99452392226822572</v>
      </c>
    </row>
    <row r="199" spans="29:37" x14ac:dyDescent="0.2">
      <c r="AC199" s="44" t="s">
        <v>74</v>
      </c>
      <c r="AD199" s="45">
        <f>_xll.qlCalendarAdvance(calendar,AD198,AC199,,,trigger)</f>
        <v>48382</v>
      </c>
      <c r="AE199" s="45">
        <f>_xll.qlInterestRateIndexMaturity($V$5,AD199,trigger)</f>
        <v>48474</v>
      </c>
      <c r="AF199" s="49">
        <f>_xll.qlTenorBasisValue($V$13,AD199,trigger)</f>
        <v>7.9628232975283316E-4</v>
      </c>
      <c r="AG199" s="49">
        <f>_xll.qlTenorBasisForwardRate($V$13,AD199,_xll.ohTrigger($AA$9:$AA$12))</f>
        <v>2.0407587004573999E-2</v>
      </c>
      <c r="AH199" s="49">
        <f>_xll.qlTenorBasisForwardRate2($V$13,AD199,AE199,_xll.ohTrigger($AA$9:$AA$12))</f>
        <v>2.0407587004573999E-2</v>
      </c>
      <c r="AI199" s="49">
        <f>_xll.qlIndexFixing($V$5,_xll.qlInterestRateIndexFixingDate($V$5,AD199,trigger),,trigger)</f>
        <v>2.0297086769565775E-2</v>
      </c>
      <c r="AJ199" s="49">
        <f t="shared" si="17"/>
        <v>1.1050023500822417E-4</v>
      </c>
      <c r="AK199" s="52">
        <f t="shared" si="18"/>
        <v>0.99458533559193174</v>
      </c>
    </row>
    <row r="200" spans="29:37" x14ac:dyDescent="0.2">
      <c r="AC200" s="44" t="s">
        <v>74</v>
      </c>
      <c r="AD200" s="45">
        <f>_xll.qlCalendarAdvance(calendar,AD199,AC200,,,trigger)</f>
        <v>48414</v>
      </c>
      <c r="AE200" s="45">
        <f>_xll.qlInterestRateIndexMaturity($V$5,AD200,trigger)</f>
        <v>48506</v>
      </c>
      <c r="AF200" s="49">
        <f>_xll.qlTenorBasisValue($V$13,AD200,trigger)</f>
        <v>7.9029058704755111E-4</v>
      </c>
      <c r="AG200" s="49">
        <f>_xll.qlTenorBasisForwardRate($V$13,AD200,_xll.ohTrigger($AA$9:$AA$12))</f>
        <v>2.0357145497252534E-2</v>
      </c>
      <c r="AH200" s="49">
        <f>_xll.qlTenorBasisForwardRate2($V$13,AD200,AE200,_xll.ohTrigger($AA$9:$AA$12))</f>
        <v>2.0357145497252534E-2</v>
      </c>
      <c r="AI200" s="49">
        <f>_xll.qlIndexFixing($V$5,_xll.qlInterestRateIndexFixingDate($V$5,AD200,trigger),,trigger)</f>
        <v>2.0248160500911022E-2</v>
      </c>
      <c r="AJ200" s="49">
        <f t="shared" si="17"/>
        <v>1.0898499634151224E-4</v>
      </c>
      <c r="AK200" s="52">
        <f t="shared" si="18"/>
        <v>0.99464635175122063</v>
      </c>
    </row>
    <row r="201" spans="29:37" x14ac:dyDescent="0.2">
      <c r="AC201" s="44" t="s">
        <v>74</v>
      </c>
      <c r="AD201" s="45">
        <f>_xll.qlCalendarAdvance(calendar,AD200,AC201,,,trigger)</f>
        <v>48445</v>
      </c>
      <c r="AE201" s="45">
        <f>_xll.qlInterestRateIndexMaturity($V$5,AD201,trigger)</f>
        <v>48537</v>
      </c>
      <c r="AF201" s="49">
        <f>_xll.qlTenorBasisValue($V$13,AD201,trigger)</f>
        <v>7.8452405282507503E-4</v>
      </c>
      <c r="AG201" s="49">
        <f>_xll.qlTenorBasisForwardRate($V$13,AD201,_xll.ohTrigger($AA$9:$AA$12))</f>
        <v>2.0307484377894886E-2</v>
      </c>
      <c r="AH201" s="49">
        <f>_xll.qlTenorBasisForwardRate2($V$13,AD201,AE201,_xll.ohTrigger($AA$9:$AA$12))</f>
        <v>2.0307484377894886E-2</v>
      </c>
      <c r="AI201" s="49">
        <f>_xll.qlIndexFixing($V$5,_xll.qlInterestRateIndexFixingDate($V$5,AD201,trigger),,trigger)</f>
        <v>2.0199917831143333E-2</v>
      </c>
      <c r="AJ201" s="49">
        <f t="shared" si="17"/>
        <v>1.0756654675155367E-4</v>
      </c>
      <c r="AK201" s="52">
        <f t="shared" si="18"/>
        <v>0.99470310823586583</v>
      </c>
    </row>
    <row r="202" spans="29:37" x14ac:dyDescent="0.2">
      <c r="AC202" s="44" t="s">
        <v>74</v>
      </c>
      <c r="AD202" s="45">
        <f>_xll.qlCalendarAdvance(calendar,AD201,AC202,,,trigger)</f>
        <v>48477</v>
      </c>
      <c r="AE202" s="45">
        <f>_xll.qlInterestRateIndexMaturity($V$5,AD202,trigger)</f>
        <v>48568</v>
      </c>
      <c r="AF202" s="49">
        <f>_xll.qlTenorBasisValue($V$13,AD202,trigger)</f>
        <v>7.7861072193867692E-4</v>
      </c>
      <c r="AG202" s="49">
        <f>_xll.qlTenorBasisForwardRate($V$13,AD202,_xll.ohTrigger($AA$9:$AA$12))</f>
        <v>2.0255676458569367E-2</v>
      </c>
      <c r="AH202" s="49">
        <f>_xll.qlTenorBasisForwardRate2($V$13,AD202,AE202,_xll.ohTrigger($AA$9:$AA$12))</f>
        <v>2.0255676458569367E-2</v>
      </c>
      <c r="AI202" s="49">
        <f>_xll.qlIndexFixing($V$5,_xll.qlInterestRateIndexFixingDate($V$5,AD202,trigger),,trigger)</f>
        <v>2.0149506839985221E-2</v>
      </c>
      <c r="AJ202" s="49">
        <f t="shared" si="17"/>
        <v>1.0616961858414542E-4</v>
      </c>
      <c r="AK202" s="52">
        <f t="shared" si="18"/>
        <v>0.99475852515706875</v>
      </c>
    </row>
    <row r="203" spans="29:37" x14ac:dyDescent="0.2">
      <c r="AC203" s="44" t="s">
        <v>74</v>
      </c>
      <c r="AD203" s="45">
        <f>_xll.qlCalendarAdvance(calendar,AD202,AC203,,,trigger)</f>
        <v>48507</v>
      </c>
      <c r="AE203" s="45">
        <f>_xll.qlInterestRateIndexMaturity($V$5,AD203,trigger)</f>
        <v>48599</v>
      </c>
      <c r="AF203" s="49">
        <f>_xll.qlTenorBasisValue($V$13,AD203,trigger)</f>
        <v>7.7310317926948741E-4</v>
      </c>
      <c r="AG203" s="49">
        <f>_xll.qlTenorBasisForwardRate($V$13,AD203,_xll.ohTrigger($AA$9:$AA$12))</f>
        <v>2.0205887792582446E-2</v>
      </c>
      <c r="AH203" s="49">
        <f>_xll.qlTenorBasisForwardRate2($V$13,AD203,AE203,_xll.ohTrigger($AA$9:$AA$12))</f>
        <v>2.0205887792582446E-2</v>
      </c>
      <c r="AI203" s="49">
        <f>_xll.qlIndexFixing($V$5,_xll.qlInterestRateIndexFixingDate($V$5,AD203,trigger),,trigger)</f>
        <v>2.0101008683555424E-2</v>
      </c>
      <c r="AJ203" s="49">
        <f t="shared" si="17"/>
        <v>1.0487910902702222E-4</v>
      </c>
      <c r="AK203" s="52">
        <f t="shared" si="18"/>
        <v>0.99480947780648754</v>
      </c>
    </row>
    <row r="204" spans="29:37" x14ac:dyDescent="0.2">
      <c r="AC204" s="44" t="s">
        <v>74</v>
      </c>
      <c r="AD204" s="45">
        <f>_xll.qlCalendarAdvance(calendar,AD203,AC204,,,trigger)</f>
        <v>48540</v>
      </c>
      <c r="AE204" s="45">
        <f>_xll.qlInterestRateIndexMaturity($V$5,AD204,trigger)</f>
        <v>48632</v>
      </c>
      <c r="AF204" s="49">
        <f>_xll.qlTenorBasisValue($V$13,AD204,trigger)</f>
        <v>7.6708536442007206E-4</v>
      </c>
      <c r="AG204" s="49">
        <f>_xll.qlTenorBasisForwardRate($V$13,AD204,_xll.ohTrigger($AA$9:$AA$12))</f>
        <v>2.015061696407542E-2</v>
      </c>
      <c r="AH204" s="49">
        <f>_xll.qlTenorBasisForwardRate2($V$13,AD204,AE204,_xll.ohTrigger($AA$9:$AA$12))</f>
        <v>2.015061696407542E-2</v>
      </c>
      <c r="AI204" s="49">
        <f>_xll.qlIndexFixing($V$5,_xll.qlInterestRateIndexFixingDate($V$5,AD204,trigger),,trigger)</f>
        <v>2.0047085103741875E-2</v>
      </c>
      <c r="AJ204" s="49">
        <f t="shared" si="17"/>
        <v>1.0353186033354445E-4</v>
      </c>
      <c r="AK204" s="52">
        <f t="shared" si="18"/>
        <v>0.99486209973033968</v>
      </c>
    </row>
    <row r="205" spans="29:37" x14ac:dyDescent="0.2">
      <c r="AC205" s="44" t="s">
        <v>74</v>
      </c>
      <c r="AD205" s="45">
        <f>_xll.qlCalendarAdvance(calendar,AD204,AC205,,,trigger)</f>
        <v>48570</v>
      </c>
      <c r="AE205" s="45">
        <f>_xll.qlInterestRateIndexMaturity($V$5,AD205,trigger)</f>
        <v>48660</v>
      </c>
      <c r="AF205" s="49">
        <f>_xll.qlTenorBasisValue($V$13,AD205,trigger)</f>
        <v>7.6165143135121832E-4</v>
      </c>
      <c r="AG205" s="49">
        <f>_xll.qlTenorBasisForwardRate($V$13,AD205,_xll.ohTrigger($AA$9:$AA$12))</f>
        <v>2.01002739093461E-2</v>
      </c>
      <c r="AH205" s="49">
        <f>_xll.qlTenorBasisForwardRate2($V$13,AD205,AE205,_xll.ohTrigger($AA$9:$AA$12))</f>
        <v>2.01002739093461E-2</v>
      </c>
      <c r="AI205" s="49">
        <f>_xll.qlIndexFixing($V$5,_xll.qlInterestRateIndexFixingDate($V$5,AD205,trigger),,trigger)</f>
        <v>1.9997889449963502E-2</v>
      </c>
      <c r="AJ205" s="49">
        <f t="shared" si="17"/>
        <v>1.0238445938259844E-4</v>
      </c>
      <c r="AK205" s="52">
        <f t="shared" si="18"/>
        <v>0.99490631521518758</v>
      </c>
    </row>
    <row r="206" spans="29:37" x14ac:dyDescent="0.2">
      <c r="AC206" s="44" t="s">
        <v>74</v>
      </c>
      <c r="AD206" s="45">
        <f>_xll.qlCalendarAdvance(calendar,AD205,AC206,,,trigger)</f>
        <v>48603</v>
      </c>
      <c r="AE206" s="45">
        <f>_xll.qlInterestRateIndexMaturity($V$5,AD206,trigger)</f>
        <v>48694</v>
      </c>
      <c r="AF206" s="49">
        <f>_xll.qlTenorBasisValue($V$13,AD206,trigger)</f>
        <v>7.5571459243313575E-4</v>
      </c>
      <c r="AG206" s="49">
        <f>_xll.qlTenorBasisForwardRate($V$13,AD206,_xll.ohTrigger($AA$9:$AA$12))</f>
        <v>2.0043208390022105E-2</v>
      </c>
      <c r="AH206" s="49">
        <f>_xll.qlTenorBasisForwardRate2($V$13,AD206,AE206,_xll.ohTrigger($AA$9:$AA$12))</f>
        <v>2.0043208390022105E-2</v>
      </c>
      <c r="AI206" s="49">
        <f>_xll.qlIndexFixing($V$5,_xll.qlInterestRateIndexFixingDate($V$5,AD206,trigger),,trigger)</f>
        <v>1.9942071371504749E-2</v>
      </c>
      <c r="AJ206" s="49">
        <f t="shared" si="17"/>
        <v>1.0113701851735546E-4</v>
      </c>
      <c r="AK206" s="52">
        <f t="shared" si="18"/>
        <v>0.99495405044195906</v>
      </c>
    </row>
    <row r="207" spans="29:37" x14ac:dyDescent="0.2">
      <c r="AC207" s="44" t="s">
        <v>74</v>
      </c>
      <c r="AD207" s="45">
        <f>_xll.qlCalendarAdvance(calendar,AD206,AC207,,,trigger)</f>
        <v>48634</v>
      </c>
      <c r="AE207" s="45">
        <f>_xll.qlInterestRateIndexMaturity($V$5,AD207,trigger)</f>
        <v>48723</v>
      </c>
      <c r="AF207" s="49">
        <f>_xll.qlTenorBasisValue($V$13,AD207,trigger)</f>
        <v>7.501761913908388E-4</v>
      </c>
      <c r="AG207" s="49">
        <f>_xll.qlTenorBasisForwardRate($V$13,AD207,_xll.ohTrigger($AA$9:$AA$12))</f>
        <v>1.9989845981880087E-2</v>
      </c>
      <c r="AH207" s="49">
        <f>_xll.qlTenorBasisForwardRate2($V$13,AD207,AE207,_xll.ohTrigger($AA$9:$AA$12))</f>
        <v>1.9989845981880087E-2</v>
      </c>
      <c r="AI207" s="49">
        <f>_xll.qlIndexFixing($V$5,_xll.qlInterestRateIndexFixingDate($V$5,AD207,trigger),,trigger)</f>
        <v>1.9889790115267869E-2</v>
      </c>
      <c r="AJ207" s="49">
        <f t="shared" si="17"/>
        <v>1.0005586661221769E-4</v>
      </c>
      <c r="AK207" s="52">
        <f t="shared" si="18"/>
        <v>0.99499466545650661</v>
      </c>
    </row>
    <row r="208" spans="29:37" x14ac:dyDescent="0.2">
      <c r="AC208" s="44" t="s">
        <v>74</v>
      </c>
      <c r="AD208" s="45">
        <f>_xll.qlCalendarAdvance(calendar,AD207,AC208,,,trigger)</f>
        <v>48662</v>
      </c>
      <c r="AE208" s="45">
        <f>_xll.qlInterestRateIndexMaturity($V$5,AD208,trigger)</f>
        <v>48754</v>
      </c>
      <c r="AF208" s="49">
        <f>_xll.qlTenorBasisValue($V$13,AD208,trigger)</f>
        <v>7.452059181215023E-4</v>
      </c>
      <c r="AG208" s="49">
        <f>_xll.qlTenorBasisForwardRate($V$13,AD208,_xll.ohTrigger($AA$9:$AA$12))</f>
        <v>1.9939502072476568E-2</v>
      </c>
      <c r="AH208" s="49">
        <f>_xll.qlTenorBasisForwardRate2($V$13,AD208,AE208,_xll.ohTrigger($AA$9:$AA$12))</f>
        <v>1.9939502072476568E-2</v>
      </c>
      <c r="AI208" s="49">
        <f>_xll.qlIndexFixing($V$5,_xll.qlInterestRateIndexFixingDate($V$5,AD208,trigger),,trigger)</f>
        <v>1.9840429919540312E-2</v>
      </c>
      <c r="AJ208" s="49">
        <f t="shared" si="17"/>
        <v>9.9072152936256069E-5</v>
      </c>
      <c r="AK208" s="52">
        <f t="shared" si="18"/>
        <v>0.99503136274034598</v>
      </c>
    </row>
    <row r="209" spans="29:37" x14ac:dyDescent="0.2">
      <c r="AC209" s="44" t="s">
        <v>74</v>
      </c>
      <c r="AD209" s="45">
        <f>_xll.qlCalendarAdvance(calendar,AD208,AC209,,,trigger)</f>
        <v>48694</v>
      </c>
      <c r="AE209" s="45">
        <f>_xll.qlInterestRateIndexMaturity($V$5,AD209,trigger)</f>
        <v>48785</v>
      </c>
      <c r="AF209" s="49">
        <f>_xll.qlTenorBasisValue($V$13,AD209,trigger)</f>
        <v>7.3956295589098922E-4</v>
      </c>
      <c r="AG209" s="49">
        <f>_xll.qlTenorBasisForwardRate($V$13,AD209,_xll.ohTrigger($AA$9:$AA$12))</f>
        <v>1.9882810154676047E-2</v>
      </c>
      <c r="AH209" s="49">
        <f>_xll.qlTenorBasisForwardRate2($V$13,AD209,AE209,_xll.ohTrigger($AA$9:$AA$12))</f>
        <v>1.9882810154676047E-2</v>
      </c>
      <c r="AI209" s="49">
        <f>_xll.qlIndexFixing($V$5,_xll.qlInterestRateIndexFixingDate($V$5,AD209,trigger),,trigger)</f>
        <v>1.9784757894022346E-2</v>
      </c>
      <c r="AJ209" s="49">
        <f t="shared" si="17"/>
        <v>9.8052260653701262E-5</v>
      </c>
      <c r="AK209" s="52">
        <f t="shared" si="18"/>
        <v>0.99506849082745774</v>
      </c>
    </row>
    <row r="210" spans="29:37" x14ac:dyDescent="0.2">
      <c r="AC210" s="44" t="s">
        <v>74</v>
      </c>
      <c r="AD210" s="45">
        <f>_xll.qlCalendarAdvance(calendar,AD209,AC210,,,trigger)</f>
        <v>48724</v>
      </c>
      <c r="AE210" s="45">
        <f>_xll.qlInterestRateIndexMaturity($V$5,AD210,trigger)</f>
        <v>48816</v>
      </c>
      <c r="AF210" s="49">
        <f>_xll.qlTenorBasisValue($V$13,AD210,trigger)</f>
        <v>7.3430883742207074E-4</v>
      </c>
      <c r="AG210" s="49">
        <f>_xll.qlTenorBasisForwardRate($V$13,AD210,_xll.ohTrigger($AA$9:$AA$12))</f>
        <v>1.9828382446855631E-2</v>
      </c>
      <c r="AH210" s="49">
        <f>_xll.qlTenorBasisForwardRate2($V$13,AD210,AE210,_xll.ohTrigger($AA$9:$AA$12))</f>
        <v>1.9828382446855631E-2</v>
      </c>
      <c r="AI210" s="49">
        <f>_xll.qlIndexFixing($V$5,_xll.qlInterestRateIndexFixingDate($V$5,AD210,trigger),,trigger)</f>
        <v>1.9731250873238348E-2</v>
      </c>
      <c r="AJ210" s="49">
        <f t="shared" si="17"/>
        <v>9.7131573617282446E-5</v>
      </c>
      <c r="AK210" s="52">
        <f t="shared" si="18"/>
        <v>0.99510138691960293</v>
      </c>
    </row>
    <row r="211" spans="29:37" x14ac:dyDescent="0.2">
      <c r="AC211" s="44" t="s">
        <v>74</v>
      </c>
      <c r="AD211" s="45">
        <f>_xll.qlCalendarAdvance(calendar,AD210,AC211,,,trigger)</f>
        <v>48757</v>
      </c>
      <c r="AE211" s="45">
        <f>_xll.qlInterestRateIndexMaturity($V$5,AD211,trigger)</f>
        <v>48849</v>
      </c>
      <c r="AF211" s="49">
        <f>_xll.qlTenorBasisValue($V$13,AD211,trigger)</f>
        <v>7.2856968806336516E-4</v>
      </c>
      <c r="AG211" s="49">
        <f>_xll.qlTenorBasisForwardRate($V$13,AD211,_xll.ohTrigger($AA$9:$AA$12))</f>
        <v>1.9768256180347381E-2</v>
      </c>
      <c r="AH211" s="49">
        <f>_xll.qlTenorBasisForwardRate2($V$13,AD211,AE211,_xll.ohTrigger($AA$9:$AA$12))</f>
        <v>1.9768256180347381E-2</v>
      </c>
      <c r="AI211" s="49">
        <f>_xll.qlIndexFixing($V$5,_xll.qlInterestRateIndexFixingDate($V$5,AD211,trigger),,trigger)</f>
        <v>1.9672064842243025E-2</v>
      </c>
      <c r="AJ211" s="49">
        <f t="shared" si="17"/>
        <v>9.6191338104355956E-5</v>
      </c>
      <c r="AK211" s="52">
        <f t="shared" si="18"/>
        <v>0.99513405040754255</v>
      </c>
    </row>
    <row r="212" spans="29:37" x14ac:dyDescent="0.2">
      <c r="AC212" s="44" t="s">
        <v>74</v>
      </c>
      <c r="AD212" s="45">
        <f>_xll.qlCalendarAdvance(calendar,AD211,AC212,,,trigger)</f>
        <v>48787</v>
      </c>
      <c r="AE212" s="45">
        <f>_xll.qlInterestRateIndexMaturity($V$5,AD212,trigger)</f>
        <v>48879</v>
      </c>
      <c r="AF212" s="49">
        <f>_xll.qlTenorBasisValue($V$13,AD212,trigger)</f>
        <v>7.2338895267029654E-4</v>
      </c>
      <c r="AG212" s="49">
        <f>_xll.qlTenorBasisForwardRate($V$13,AD212,_xll.ohTrigger($AA$9:$AA$12))</f>
        <v>1.9713028601427745E-2</v>
      </c>
      <c r="AH212" s="49">
        <f>_xll.qlTenorBasisForwardRate2($V$13,AD212,AE212,_xll.ohTrigger($AA$9:$AA$12))</f>
        <v>1.9713028601427745E-2</v>
      </c>
      <c r="AI212" s="49">
        <f>_xll.qlIndexFixing($V$5,_xll.qlInterestRateIndexFixingDate($V$5,AD212,trigger),,trigger)</f>
        <v>1.9617635099287642E-2</v>
      </c>
      <c r="AJ212" s="49">
        <f t="shared" si="17"/>
        <v>9.5393502140102976E-5</v>
      </c>
      <c r="AK212" s="52">
        <f t="shared" si="18"/>
        <v>0.99516089059328028</v>
      </c>
    </row>
    <row r="213" spans="29:37" x14ac:dyDescent="0.2">
      <c r="AC213" s="44" t="s">
        <v>74</v>
      </c>
      <c r="AD213" s="45">
        <f>_xll.qlCalendarAdvance(calendar,AD212,AC213,,,trigger)</f>
        <v>48820</v>
      </c>
      <c r="AE213" s="45">
        <f>_xll.qlInterestRateIndexMaturity($V$5,AD213,trigger)</f>
        <v>48912</v>
      </c>
      <c r="AF213" s="49">
        <f>_xll.qlTenorBasisValue($V$13,AD213,trigger)</f>
        <v>7.177304360375705E-4</v>
      </c>
      <c r="AG213" s="49">
        <f>_xll.qlTenorBasisForwardRate($V$13,AD213,_xll.ohTrigger($AA$9:$AA$12))</f>
        <v>1.9651675011409714E-2</v>
      </c>
      <c r="AH213" s="49">
        <f>_xll.qlTenorBasisForwardRate2($V$13,AD213,AE213,_xll.ohTrigger($AA$9:$AA$12))</f>
        <v>1.9651675011409714E-2</v>
      </c>
      <c r="AI213" s="49">
        <f>_xll.qlIndexFixing($V$5,_xll.qlInterestRateIndexFixingDate($V$5,AD213,trigger),,trigger)</f>
        <v>1.9557095620763482E-2</v>
      </c>
      <c r="AJ213" s="49">
        <f t="shared" si="17"/>
        <v>9.4579390646231526E-5</v>
      </c>
      <c r="AK213" s="52">
        <f t="shared" si="18"/>
        <v>0.99518720971157326</v>
      </c>
    </row>
    <row r="214" spans="29:37" x14ac:dyDescent="0.2">
      <c r="AC214" s="44" t="s">
        <v>74</v>
      </c>
      <c r="AD214" s="45">
        <f>_xll.qlCalendarAdvance(calendar,AD213,AC214,,,trigger)</f>
        <v>48851</v>
      </c>
      <c r="AE214" s="45">
        <f>_xll.qlInterestRateIndexMaturity($V$5,AD214,trigger)</f>
        <v>48942</v>
      </c>
      <c r="AF214" s="49">
        <f>_xll.qlTenorBasisValue($V$13,AD214,trigger)</f>
        <v>7.1245326022042208E-4</v>
      </c>
      <c r="AG214" s="49">
        <f>_xll.qlTenorBasisForwardRate($V$13,AD214,_xll.ohTrigger($AA$9:$AA$12))</f>
        <v>1.959389810366689E-2</v>
      </c>
      <c r="AH214" s="49">
        <f>_xll.qlTenorBasisForwardRate2($V$13,AD214,AE214,_xll.ohTrigger($AA$9:$AA$12))</f>
        <v>1.959389810366689E-2</v>
      </c>
      <c r="AI214" s="49">
        <f>_xll.qlIndexFixing($V$5,_xll.qlInterestRateIndexFixingDate($V$5,AD214,trigger),,trigger)</f>
        <v>1.9500016746344908E-2</v>
      </c>
      <c r="AJ214" s="49">
        <f t="shared" si="17"/>
        <v>9.3881357321981551E-5</v>
      </c>
      <c r="AK214" s="52">
        <f t="shared" si="18"/>
        <v>0.99520864317935731</v>
      </c>
    </row>
    <row r="215" spans="29:37" x14ac:dyDescent="0.2">
      <c r="AC215" s="44" t="s">
        <v>74</v>
      </c>
      <c r="AD215" s="45">
        <f>_xll.qlCalendarAdvance(calendar,AD214,AC215,,,trigger)</f>
        <v>48883</v>
      </c>
      <c r="AE215" s="45">
        <f>_xll.qlInterestRateIndexMaturity($V$5,AD215,trigger)</f>
        <v>48975</v>
      </c>
      <c r="AF215" s="49">
        <f>_xll.qlTenorBasisValue($V$13,AD215,trigger)</f>
        <v>7.0704481430015518E-4</v>
      </c>
      <c r="AG215" s="49">
        <f>_xll.qlTenorBasisForwardRate($V$13,AD215,_xll.ohTrigger($AA$9:$AA$12))</f>
        <v>1.95328699617629E-2</v>
      </c>
      <c r="AH215" s="49">
        <f>_xll.qlTenorBasisForwardRate2($V$13,AD215,AE215,_xll.ohTrigger($AA$9:$AA$12))</f>
        <v>1.95328699617629E-2</v>
      </c>
      <c r="AI215" s="49">
        <f>_xll.qlIndexFixing($V$5,_xll.qlInterestRateIndexFixingDate($V$5,AD215,trigger),,trigger)</f>
        <v>1.9439656656682205E-2</v>
      </c>
      <c r="AJ215" s="49">
        <f t="shared" si="17"/>
        <v>9.3213305080695058E-5</v>
      </c>
      <c r="AK215" s="52">
        <f t="shared" si="18"/>
        <v>0.99522787458969586</v>
      </c>
    </row>
    <row r="216" spans="29:37" x14ac:dyDescent="0.2">
      <c r="AC216" s="44" t="s">
        <v>74</v>
      </c>
      <c r="AD216" s="45">
        <f>_xll.qlCalendarAdvance(calendar,AD215,AC216,,,trigger)</f>
        <v>48913</v>
      </c>
      <c r="AE216" s="45">
        <f>_xll.qlInterestRateIndexMaturity($V$5,AD216,trigger)</f>
        <v>49003</v>
      </c>
      <c r="AF216" s="49">
        <f>_xll.qlTenorBasisValue($V$13,AD216,trigger)</f>
        <v>7.0201028555835342E-4</v>
      </c>
      <c r="AG216" s="49">
        <f>_xll.qlTenorBasisForwardRate($V$13,AD216,_xll.ohTrigger($AA$9:$AA$12))</f>
        <v>1.9476433176454755E-2</v>
      </c>
      <c r="AH216" s="49">
        <f>_xll.qlTenorBasisForwardRate2($V$13,AD216,AE216,_xll.ohTrigger($AA$9:$AA$12))</f>
        <v>1.9476433176454755E-2</v>
      </c>
      <c r="AI216" s="49">
        <f>_xll.qlIndexFixing($V$5,_xll.qlInterestRateIndexFixingDate($V$5,AD216,trigger),,trigger)</f>
        <v>1.9383775203180242E-2</v>
      </c>
      <c r="AJ216" s="49">
        <f t="shared" si="17"/>
        <v>9.2657973274512528E-5</v>
      </c>
      <c r="AK216" s="52">
        <f t="shared" si="18"/>
        <v>0.9952425594340073</v>
      </c>
    </row>
    <row r="217" spans="29:37" x14ac:dyDescent="0.2">
      <c r="AC217" s="44" t="s">
        <v>74</v>
      </c>
      <c r="AD217" s="45">
        <f>_xll.qlCalendarAdvance(calendar,AD216,AC217,,,trigger)</f>
        <v>48943</v>
      </c>
      <c r="AE217" s="45">
        <f>_xll.qlInterestRateIndexMaturity($V$5,AD217,trigger)</f>
        <v>49034</v>
      </c>
      <c r="AF217" s="49">
        <f>_xll.qlTenorBasisValue($V$13,AD217,trigger)</f>
        <v>6.9701042910739011E-4</v>
      </c>
      <c r="AG217" s="49">
        <f>_xll.qlTenorBasisForwardRate($V$13,AD217,_xll.ohTrigger($AA$9:$AA$12))</f>
        <v>1.9418244945355559E-2</v>
      </c>
      <c r="AH217" s="49">
        <f>_xll.qlTenorBasisForwardRate2($V$13,AD217,AE217,_xll.ohTrigger($AA$9:$AA$12))</f>
        <v>1.9418244945355559E-2</v>
      </c>
      <c r="AI217" s="49">
        <f>_xll.qlIndexFixing($V$5,_xll.qlInterestRateIndexFixingDate($V$5,AD217,trigger),,trigger)</f>
        <v>1.9326095581485094E-2</v>
      </c>
      <c r="AJ217" s="49">
        <f t="shared" si="17"/>
        <v>9.2149363870464712E-5</v>
      </c>
      <c r="AK217" s="52">
        <f t="shared" si="18"/>
        <v>0.99525449575233083</v>
      </c>
    </row>
    <row r="218" spans="29:37" x14ac:dyDescent="0.2">
      <c r="AC218" s="44" t="s">
        <v>74</v>
      </c>
      <c r="AD218" s="45">
        <f>_xll.qlCalendarAdvance(calendar,AD217,AC218,,,trigger)</f>
        <v>48974</v>
      </c>
      <c r="AE218" s="45">
        <f>_xll.qlInterestRateIndexMaturity($V$5,AD218,trigger)</f>
        <v>49062</v>
      </c>
      <c r="AF218" s="49">
        <f>_xll.qlTenorBasisValue($V$13,AD218,trigger)</f>
        <v>6.9188026973981964E-4</v>
      </c>
      <c r="AG218" s="49">
        <f>_xll.qlTenorBasisForwardRate($V$13,AD218,_xll.ohTrigger($AA$9:$AA$12))</f>
        <v>1.9359482346047958E-2</v>
      </c>
      <c r="AH218" s="49">
        <f>_xll.qlTenorBasisForwardRate2($V$13,AD218,AE218,_xll.ohTrigger($AA$9:$AA$12))</f>
        <v>1.9359482346047958E-2</v>
      </c>
      <c r="AI218" s="49">
        <f>_xll.qlIndexFixing($V$5,_xll.qlInterestRateIndexFixingDate($V$5,AD218,trigger),,trigger)</f>
        <v>1.9267788756881916E-2</v>
      </c>
      <c r="AJ218" s="49">
        <f t="shared" si="17"/>
        <v>9.1693589166042672E-5</v>
      </c>
      <c r="AK218" s="52">
        <f t="shared" si="18"/>
        <v>0.99526363424770181</v>
      </c>
    </row>
    <row r="219" spans="29:37" x14ac:dyDescent="0.2">
      <c r="AC219" s="44" t="s">
        <v>74</v>
      </c>
      <c r="AD219" s="45">
        <f>_xll.qlCalendarAdvance(calendar,AD218,AC219,,,trigger)</f>
        <v>49003</v>
      </c>
      <c r="AE219" s="45">
        <f>_xll.qlInterestRateIndexMaturity($V$5,AD219,trigger)</f>
        <v>49095</v>
      </c>
      <c r="AF219" s="49">
        <f>_xll.qlTenorBasisValue($V$13,AD219,trigger)</f>
        <v>6.8711447982578724E-4</v>
      </c>
      <c r="AG219" s="49">
        <f>_xll.qlTenorBasisForwardRate($V$13,AD219,_xll.ohTrigger($AA$9:$AA$12))</f>
        <v>1.9300985302643407E-2</v>
      </c>
      <c r="AH219" s="49">
        <f>_xll.qlTenorBasisForwardRate2($V$13,AD219,AE219,_xll.ohTrigger($AA$9:$AA$12))</f>
        <v>1.9300985302643407E-2</v>
      </c>
      <c r="AI219" s="49">
        <f>_xll.qlIndexFixing($V$5,_xll.qlInterestRateIndexFixingDate($V$5,AD219,trigger),,trigger)</f>
        <v>1.9209670238574915E-2</v>
      </c>
      <c r="AJ219" s="49">
        <f t="shared" si="17"/>
        <v>9.131506406849163E-5</v>
      </c>
      <c r="AK219" s="52">
        <f t="shared" si="18"/>
        <v>0.99526889106246896</v>
      </c>
    </row>
    <row r="220" spans="29:37" x14ac:dyDescent="0.2">
      <c r="AC220" s="44" t="s">
        <v>74</v>
      </c>
      <c r="AD220" s="45">
        <f>_xll.qlCalendarAdvance(calendar,AD219,AC220,,,trigger)</f>
        <v>49031</v>
      </c>
      <c r="AE220" s="45">
        <f>_xll.qlInterestRateIndexMaturity($V$5,AD220,trigger)</f>
        <v>49123</v>
      </c>
      <c r="AF220" s="49">
        <f>_xll.qlTenorBasisValue($V$13,AD220,trigger)</f>
        <v>6.8254359452522893E-4</v>
      </c>
      <c r="AG220" s="49">
        <f>_xll.qlTenorBasisForwardRate($V$13,AD220,_xll.ohTrigger($AA$9:$AA$12))</f>
        <v>1.9245915187226879E-2</v>
      </c>
      <c r="AH220" s="49">
        <f>_xll.qlTenorBasisForwardRate2($V$13,AD220,AE220,_xll.ohTrigger($AA$9:$AA$12))</f>
        <v>1.9245915187226879E-2</v>
      </c>
      <c r="AI220" s="49">
        <f>_xll.qlIndexFixing($V$5,_xll.qlInterestRateIndexFixingDate($V$5,AD220,trigger),,trigger)</f>
        <v>1.9154906452270026E-2</v>
      </c>
      <c r="AJ220" s="49">
        <f t="shared" si="17"/>
        <v>9.1008734956852383E-5</v>
      </c>
      <c r="AK220" s="52">
        <f t="shared" si="18"/>
        <v>0.99527127008139094</v>
      </c>
    </row>
    <row r="221" spans="29:37" x14ac:dyDescent="0.2">
      <c r="AC221" s="44" t="s">
        <v>74</v>
      </c>
      <c r="AD221" s="45">
        <f>_xll.qlCalendarAdvance(calendar,AD220,AC221,,,trigger)</f>
        <v>49062</v>
      </c>
      <c r="AE221" s="45">
        <f>_xll.qlInterestRateIndexMaturity($V$5,AD221,trigger)</f>
        <v>49156</v>
      </c>
      <c r="AF221" s="49">
        <f>_xll.qlTenorBasisValue($V$13,AD221,trigger)</f>
        <v>6.7751792734336278E-4</v>
      </c>
      <c r="AG221" s="49">
        <f>_xll.qlTenorBasisForwardRate($V$13,AD221,_xll.ohTrigger($AA$9:$AA$12))</f>
        <v>1.9183581542235519E-2</v>
      </c>
      <c r="AH221" s="49">
        <f>_xll.qlTenorBasisForwardRate2($V$13,AD221,AE221,_xll.ohTrigger($AA$9:$AA$12))</f>
        <v>1.9183581542235519E-2</v>
      </c>
      <c r="AI221" s="49">
        <f>_xll.qlIndexFixing($V$5,_xll.qlInterestRateIndexFixingDate($V$5,AD221,trigger),,trigger)</f>
        <v>1.9092847455616967E-2</v>
      </c>
      <c r="AJ221" s="49">
        <f t="shared" si="17"/>
        <v>9.0734086618551174E-5</v>
      </c>
      <c r="AK221" s="52">
        <f t="shared" si="18"/>
        <v>0.9952702217560998</v>
      </c>
    </row>
    <row r="222" spans="29:37" x14ac:dyDescent="0.2">
      <c r="AC222" s="44" t="s">
        <v>74</v>
      </c>
      <c r="AD222" s="45">
        <f>_xll.qlCalendarAdvance(calendar,AD221,AC222,,,trigger)</f>
        <v>49093</v>
      </c>
      <c r="AE222" s="45">
        <f>_xll.qlInterestRateIndexMaturity($V$5,AD222,trigger)</f>
        <v>49185</v>
      </c>
      <c r="AF222" s="49">
        <f>_xll.qlTenorBasisValue($V$13,AD222,trigger)</f>
        <v>6.7252891024283969E-4</v>
      </c>
      <c r="AG222" s="49">
        <f>_xll.qlTenorBasisForwardRate($V$13,AD222,_xll.ohTrigger($AA$9:$AA$12))</f>
        <v>1.912279851651293E-2</v>
      </c>
      <c r="AH222" s="49">
        <f>_xll.qlTenorBasisForwardRate2($V$13,AD222,AE222,_xll.ohTrigger($AA$9:$AA$12))</f>
        <v>1.912279851651293E-2</v>
      </c>
      <c r="AI222" s="49">
        <f>_xll.qlIndexFixing($V$5,_xll.qlInterestRateIndexFixingDate($V$5,AD222,trigger),,trigger)</f>
        <v>1.9032279160024264E-2</v>
      </c>
      <c r="AJ222" s="49">
        <f t="shared" si="17"/>
        <v>9.0519356488665687E-5</v>
      </c>
      <c r="AK222" s="52">
        <f t="shared" si="18"/>
        <v>0.99526641686829986</v>
      </c>
    </row>
    <row r="223" spans="29:37" x14ac:dyDescent="0.2">
      <c r="AC223" s="44" t="s">
        <v>74</v>
      </c>
      <c r="AD223" s="45">
        <f>_xll.qlCalendarAdvance(calendar,AD222,AC223,,,trigger)</f>
        <v>49124</v>
      </c>
      <c r="AE223" s="45">
        <f>_xll.qlInterestRateIndexMaturity($V$5,AD223,trigger)</f>
        <v>49216</v>
      </c>
      <c r="AF223" s="49">
        <f>_xll.qlTenorBasisValue($V$13,AD223,trigger)</f>
        <v>6.6757645323106446E-4</v>
      </c>
      <c r="AG223" s="49">
        <f>_xll.qlTenorBasisForwardRate($V$13,AD223,_xll.ohTrigger($AA$9:$AA$12))</f>
        <v>1.9060669016537746E-2</v>
      </c>
      <c r="AH223" s="49">
        <f>_xll.qlTenorBasisForwardRate2($V$13,AD223,AE223,_xll.ohTrigger($AA$9:$AA$12))</f>
        <v>1.9060669016537746E-2</v>
      </c>
      <c r="AI223" s="49">
        <f>_xll.qlIndexFixing($V$5,_xll.qlInterestRateIndexFixingDate($V$5,AD223,trigger),,trigger)</f>
        <v>1.8970295269389315E-2</v>
      </c>
      <c r="AJ223" s="49">
        <f t="shared" si="17"/>
        <v>9.0373747148431161E-5</v>
      </c>
      <c r="AK223" s="52">
        <f t="shared" si="18"/>
        <v>0.99525862670035248</v>
      </c>
    </row>
    <row r="224" spans="29:37" x14ac:dyDescent="0.2">
      <c r="AC224" s="44" t="s">
        <v>74</v>
      </c>
      <c r="AD224" s="45">
        <f>_xll.qlCalendarAdvance(calendar,AD223,AC224,,,trigger)</f>
        <v>49156</v>
      </c>
      <c r="AE224" s="45">
        <f>_xll.qlInterestRateIndexMaturity($V$5,AD224,trigger)</f>
        <v>49248</v>
      </c>
      <c r="AF224" s="49">
        <f>_xll.qlTenorBasisValue($V$13,AD224,trigger)</f>
        <v>6.6250248796804231E-4</v>
      </c>
      <c r="AG224" s="49">
        <f>_xll.qlTenorBasisForwardRate($V$13,AD224,_xll.ohTrigger($AA$9:$AA$12))</f>
        <v>1.8996162139894857E-2</v>
      </c>
      <c r="AH224" s="49">
        <f>_xll.qlTenorBasisForwardRate2($V$13,AD224,AE224,_xll.ohTrigger($AA$9:$AA$12))</f>
        <v>1.8996162139894857E-2</v>
      </c>
      <c r="AI224" s="49">
        <f>_xll.qlIndexFixing($V$5,_xll.qlInterestRateIndexFixingDate($V$5,AD224,trigger),,trigger)</f>
        <v>1.8905868360463225E-2</v>
      </c>
      <c r="AJ224" s="49">
        <f t="shared" si="17"/>
        <v>9.0293779431632054E-5</v>
      </c>
      <c r="AK224" s="52">
        <f t="shared" si="18"/>
        <v>0.99524673569499589</v>
      </c>
    </row>
    <row r="225" spans="29:37" x14ac:dyDescent="0.2">
      <c r="AC225" s="44" t="s">
        <v>74</v>
      </c>
      <c r="AD225" s="45">
        <f>_xll.qlCalendarAdvance(calendar,AD224,AC225,,,trigger)</f>
        <v>49187</v>
      </c>
      <c r="AE225" s="45">
        <f>_xll.qlInterestRateIndexMaturity($V$5,AD225,trigger)</f>
        <v>49278</v>
      </c>
      <c r="AF225" s="49">
        <f>_xll.qlTenorBasisValue($V$13,AD225,trigger)</f>
        <v>6.5762403662898532E-4</v>
      </c>
      <c r="AG225" s="49">
        <f>_xll.qlTenorBasisForwardRate($V$13,AD225,_xll.ohTrigger($AA$9:$AA$12))</f>
        <v>1.8933850080584218E-2</v>
      </c>
      <c r="AH225" s="49">
        <f>_xll.qlTenorBasisForwardRate2($V$13,AD225,AE225,_xll.ohTrigger($AA$9:$AA$12))</f>
        <v>1.8933850080584218E-2</v>
      </c>
      <c r="AI225" s="49">
        <f>_xll.qlIndexFixing($V$5,_xll.qlInterestRateIndexFixingDate($V$5,AD225,trigger),,trigger)</f>
        <v>1.8843570539322587E-2</v>
      </c>
      <c r="AJ225" s="49">
        <f t="shared" si="17"/>
        <v>9.0279541261631402E-5</v>
      </c>
      <c r="AK225" s="52">
        <f t="shared" si="18"/>
        <v>0.99523184450719782</v>
      </c>
    </row>
    <row r="226" spans="29:37" x14ac:dyDescent="0.2">
      <c r="AC226" s="44" t="s">
        <v>74</v>
      </c>
      <c r="AD226" s="45">
        <f>_xll.qlCalendarAdvance(calendar,AD225,AC226,,,trigger)</f>
        <v>49219</v>
      </c>
      <c r="AE226" s="45">
        <f>_xll.qlInterestRateIndexMaturity($V$5,AD226,trigger)</f>
        <v>49311</v>
      </c>
      <c r="AF226" s="49">
        <f>_xll.qlTenorBasisValue($V$13,AD226,trigger)</f>
        <v>6.5262625128592144E-4</v>
      </c>
      <c r="AG226" s="49">
        <f>_xll.qlTenorBasisForwardRate($V$13,AD226,_xll.ohTrigger($AA$9:$AA$12))</f>
        <v>1.8868134662836728E-2</v>
      </c>
      <c r="AH226" s="49">
        <f>_xll.qlTenorBasisForwardRate2($V$13,AD226,AE226,_xll.ohTrigger($AA$9:$AA$12))</f>
        <v>1.8868134662836728E-2</v>
      </c>
      <c r="AI226" s="49">
        <f>_xll.qlIndexFixing($V$5,_xll.qlInterestRateIndexFixingDate($V$5,AD226,trigger),,trigger)</f>
        <v>1.8777786370304975E-2</v>
      </c>
      <c r="AJ226" s="49">
        <f t="shared" si="17"/>
        <v>9.0348292531752805E-5</v>
      </c>
      <c r="AK226" s="52">
        <f t="shared" si="18"/>
        <v>0.99521159382492086</v>
      </c>
    </row>
    <row r="227" spans="29:37" x14ac:dyDescent="0.2">
      <c r="AC227" s="44" t="s">
        <v>74</v>
      </c>
      <c r="AD227" s="45">
        <f>_xll.qlCalendarAdvance(calendar,AD226,AC227,,,trigger)</f>
        <v>49250</v>
      </c>
      <c r="AE227" s="45">
        <f>_xll.qlInterestRateIndexMaturity($V$5,AD227,trigger)</f>
        <v>49342</v>
      </c>
      <c r="AF227" s="49">
        <f>_xll.qlTenorBasisValue($V$13,AD227,trigger)</f>
        <v>6.478213850833139E-4</v>
      </c>
      <c r="AG227" s="49">
        <f>_xll.qlTenorBasisForwardRate($V$13,AD227,_xll.ohTrigger($AA$9:$AA$12))</f>
        <v>1.8804673882784933E-2</v>
      </c>
      <c r="AH227" s="49">
        <f>_xll.qlTenorBasisForwardRate2($V$13,AD227,AE227,_xll.ohTrigger($AA$9:$AA$12))</f>
        <v>1.8804673882784933E-2</v>
      </c>
      <c r="AI227" s="49">
        <f>_xll.qlIndexFixing($V$5,_xll.qlInterestRateIndexFixingDate($V$5,AD227,trigger),,trigger)</f>
        <v>1.8714194056726498E-2</v>
      </c>
      <c r="AJ227" s="49">
        <f t="shared" si="17"/>
        <v>9.0479826058434409E-5</v>
      </c>
      <c r="AK227" s="52">
        <f t="shared" si="18"/>
        <v>0.99518843950060387</v>
      </c>
    </row>
    <row r="228" spans="29:37" x14ac:dyDescent="0.2">
      <c r="AC228" s="44" t="s">
        <v>74</v>
      </c>
      <c r="AD228" s="45">
        <f>_xll.qlCalendarAdvance(calendar,AD227,AC228,,,trigger)</f>
        <v>49282</v>
      </c>
      <c r="AE228" s="45">
        <f>_xll.qlInterestRateIndexMaturity($V$5,AD228,trigger)</f>
        <v>49373</v>
      </c>
      <c r="AF228" s="49">
        <f>_xll.qlTenorBasisValue($V$13,AD228,trigger)</f>
        <v>6.4289932965603354E-4</v>
      </c>
      <c r="AG228" s="49">
        <f>_xll.qlTenorBasisForwardRate($V$13,AD228,_xll.ohTrigger($AA$9:$AA$12))</f>
        <v>1.8739417416313797E-2</v>
      </c>
      <c r="AH228" s="49">
        <f>_xll.qlTenorBasisForwardRate2($V$13,AD228,AE228,_xll.ohTrigger($AA$9:$AA$12))</f>
        <v>1.8739417416313797E-2</v>
      </c>
      <c r="AI228" s="49">
        <f>_xll.qlIndexFixing($V$5,_xll.qlInterestRateIndexFixingDate($V$5,AD228,trigger),,trigger)</f>
        <v>1.8648737438197501E-2</v>
      </c>
      <c r="AJ228" s="49">
        <f t="shared" si="17"/>
        <v>9.0679978116296051E-5</v>
      </c>
      <c r="AK228" s="52">
        <f t="shared" si="18"/>
        <v>0.9951610033491568</v>
      </c>
    </row>
    <row r="229" spans="29:37" x14ac:dyDescent="0.2">
      <c r="AC229" s="44" t="s">
        <v>74</v>
      </c>
      <c r="AD229" s="45">
        <f>_xll.qlCalendarAdvance(calendar,AD228,AC229,,,trigger)</f>
        <v>49313</v>
      </c>
      <c r="AE229" s="45">
        <f>_xll.qlInterestRateIndexMaturity($V$5,AD229,trigger)</f>
        <v>49403</v>
      </c>
      <c r="AF229" s="49">
        <f>_xll.qlTenorBasisValue($V$13,AD229,trigger)</f>
        <v>6.3816759773071587E-4</v>
      </c>
      <c r="AG229" s="49">
        <f>_xll.qlTenorBasisForwardRate($V$13,AD229,_xll.ohTrigger($AA$9:$AA$12))</f>
        <v>1.8675965789063831E-2</v>
      </c>
      <c r="AH229" s="49">
        <f>_xll.qlTenorBasisForwardRate2($V$13,AD229,AE229,_xll.ohTrigger($AA$9:$AA$12))</f>
        <v>1.8675965789063831E-2</v>
      </c>
      <c r="AI229" s="49">
        <f>_xll.qlIndexFixing($V$5,_xll.qlInterestRateIndexFixingDate($V$5,AD229,trigger),,trigger)</f>
        <v>1.8585022541398821E-2</v>
      </c>
      <c r="AJ229" s="49">
        <f t="shared" si="17"/>
        <v>9.0943247665009608E-5</v>
      </c>
      <c r="AK229" s="52">
        <f t="shared" si="18"/>
        <v>0.99513046614605261</v>
      </c>
    </row>
    <row r="230" spans="29:37" x14ac:dyDescent="0.2">
      <c r="AC230" s="44" t="s">
        <v>74</v>
      </c>
      <c r="AD230" s="45">
        <f>_xll.qlCalendarAdvance(calendar,AD229,AC230,,,trigger)</f>
        <v>49345</v>
      </c>
      <c r="AE230" s="45">
        <f>_xll.qlInterestRateIndexMaturity($V$5,AD230,trigger)</f>
        <v>49436</v>
      </c>
      <c r="AF230" s="49">
        <f>_xll.qlTenorBasisValue($V$13,AD230,trigger)</f>
        <v>6.3332079191534194E-4</v>
      </c>
      <c r="AG230" s="49">
        <f>_xll.qlTenorBasisForwardRate($V$13,AD230,_xll.ohTrigger($AA$9:$AA$12))</f>
        <v>1.8609089659457397E-2</v>
      </c>
      <c r="AH230" s="49">
        <f>_xll.qlTenorBasisForwardRate2($V$13,AD230,AE230,_xll.ohTrigger($AA$9:$AA$12))</f>
        <v>1.8609089659457397E-2</v>
      </c>
      <c r="AI230" s="49">
        <f>_xll.qlIndexFixing($V$5,_xll.qlInterestRateIndexFixingDate($V$5,AD230,trigger),,trigger)</f>
        <v>1.8517778836447417E-2</v>
      </c>
      <c r="AJ230" s="49">
        <f t="shared" si="17"/>
        <v>9.1310823009980308E-5</v>
      </c>
      <c r="AK230" s="52">
        <f t="shared" si="18"/>
        <v>0.99509321387123439</v>
      </c>
    </row>
    <row r="231" spans="29:37" x14ac:dyDescent="0.2">
      <c r="AC231" s="44" t="s">
        <v>74</v>
      </c>
      <c r="AD231" s="45">
        <f>_xll.qlCalendarAdvance(calendar,AD230,AC231,,,trigger)</f>
        <v>49373</v>
      </c>
      <c r="AE231" s="45">
        <f>_xll.qlInterestRateIndexMaturity($V$5,AD231,trigger)</f>
        <v>49465</v>
      </c>
      <c r="AF231" s="49">
        <f>_xll.qlTenorBasisValue($V$13,AD231,trigger)</f>
        <v>6.2911103700782022E-4</v>
      </c>
      <c r="AG231" s="49">
        <f>_xll.qlTenorBasisForwardRate($V$13,AD231,_xll.ohTrigger($AA$9:$AA$12))</f>
        <v>1.8550294187905225E-2</v>
      </c>
      <c r="AH231" s="49">
        <f>_xll.qlTenorBasisForwardRate2($V$13,AD231,AE231,_xll.ohTrigger($AA$9:$AA$12))</f>
        <v>1.8550294187905225E-2</v>
      </c>
      <c r="AI231" s="49">
        <f>_xll.qlIndexFixing($V$5,_xll.qlInterestRateIndexFixingDate($V$5,AD231,trigger),,trigger)</f>
        <v>1.8458595029724564E-2</v>
      </c>
      <c r="AJ231" s="49">
        <f t="shared" si="17"/>
        <v>9.1699158180660184E-5</v>
      </c>
      <c r="AK231" s="52">
        <f t="shared" si="18"/>
        <v>0.99505672755095997</v>
      </c>
    </row>
    <row r="232" spans="29:37" x14ac:dyDescent="0.2">
      <c r="AC232" s="44" t="s">
        <v>74</v>
      </c>
      <c r="AD232" s="45">
        <f>_xll.qlCalendarAdvance(calendar,AD231,AC232,,,trigger)</f>
        <v>49404</v>
      </c>
      <c r="AE232" s="45">
        <f>_xll.qlInterestRateIndexMaturity($V$5,AD232,trigger)</f>
        <v>49495</v>
      </c>
      <c r="AF232" s="49">
        <f>_xll.qlTenorBasisValue($V$13,AD232,trigger)</f>
        <v>6.2448409036507926E-4</v>
      </c>
      <c r="AG232" s="49">
        <f>_xll.qlTenorBasisForwardRate($V$13,AD232,_xll.ohTrigger($AA$9:$AA$12))</f>
        <v>1.8486194952261611E-2</v>
      </c>
      <c r="AH232" s="49">
        <f>_xll.qlTenorBasisForwardRate2($V$13,AD232,AE232,_xll.ohTrigger($AA$9:$AA$12))</f>
        <v>1.8486194952261611E-2</v>
      </c>
      <c r="AI232" s="49">
        <f>_xll.qlIndexFixing($V$5,_xll.qlInterestRateIndexFixingDate($V$5,AD232,trigger),,trigger)</f>
        <v>1.8394022856693306E-2</v>
      </c>
      <c r="AJ232" s="49">
        <f t="shared" si="17"/>
        <v>9.2172095568304746E-5</v>
      </c>
      <c r="AK232" s="52">
        <f t="shared" si="18"/>
        <v>0.99501400391988026</v>
      </c>
    </row>
    <row r="233" spans="29:37" x14ac:dyDescent="0.2">
      <c r="AC233" s="44" t="s">
        <v>74</v>
      </c>
      <c r="AD233" s="45">
        <f>_xll.qlCalendarAdvance(calendar,AD232,AC233,,,trigger)</f>
        <v>49436</v>
      </c>
      <c r="AE233" s="45">
        <f>_xll.qlInterestRateIndexMaturity($V$5,AD233,trigger)</f>
        <v>49528</v>
      </c>
      <c r="AF233" s="49">
        <f>_xll.qlTenorBasisValue($V$13,AD233,trigger)</f>
        <v>6.1974507342430808E-4</v>
      </c>
      <c r="AG233" s="49">
        <f>_xll.qlTenorBasisForwardRate($V$13,AD233,_xll.ohTrigger($AA$9:$AA$12))</f>
        <v>1.841866771066053E-2</v>
      </c>
      <c r="AH233" s="49">
        <f>_xll.qlTenorBasisForwardRate2($V$13,AD233,AE233,_xll.ohTrigger($AA$9:$AA$12))</f>
        <v>1.841866771066053E-2</v>
      </c>
      <c r="AI233" s="49">
        <f>_xll.qlIndexFixing($V$5,_xll.qlInterestRateIndexFixingDate($V$5,AD233,trigger),,trigger)</f>
        <v>1.8325902281552665E-2</v>
      </c>
      <c r="AJ233" s="49">
        <f t="shared" si="17"/>
        <v>9.2765429107865421E-5</v>
      </c>
      <c r="AK233" s="52">
        <f t="shared" si="18"/>
        <v>0.99496351035997166</v>
      </c>
    </row>
    <row r="234" spans="29:37" x14ac:dyDescent="0.2">
      <c r="AC234" s="44" t="s">
        <v>74</v>
      </c>
      <c r="AD234" s="45">
        <f>_xll.qlCalendarAdvance(calendar,AD233,AC234,,,trigger)</f>
        <v>49467</v>
      </c>
      <c r="AE234" s="45">
        <f>_xll.qlInterestRateIndexMaturity($V$5,AD234,trigger)</f>
        <v>49559</v>
      </c>
      <c r="AF234" s="49">
        <f>_xll.qlTenorBasisValue($V$13,AD234,trigger)</f>
        <v>6.1519004309380093E-4</v>
      </c>
      <c r="AG234" s="49">
        <f>_xll.qlTenorBasisForwardRate($V$13,AD234,_xll.ohTrigger($AA$9:$AA$12))</f>
        <v>1.8353632878394945E-2</v>
      </c>
      <c r="AH234" s="49">
        <f>_xll.qlTenorBasisForwardRate2($V$13,AD234,AE234,_xll.ohTrigger($AA$9:$AA$12))</f>
        <v>1.8353632878394945E-2</v>
      </c>
      <c r="AI234" s="49">
        <f>_xll.qlIndexFixing($V$5,_xll.qlInterestRateIndexFixingDate($V$5,AD234,trigger),,trigger)</f>
        <v>1.8260230392622267E-2</v>
      </c>
      <c r="AJ234" s="49">
        <f t="shared" si="17"/>
        <v>9.3402485772678401E-5</v>
      </c>
      <c r="AK234" s="52">
        <f t="shared" si="18"/>
        <v>0.99491095379364225</v>
      </c>
    </row>
    <row r="235" spans="29:37" x14ac:dyDescent="0.2">
      <c r="AC235" s="44" t="s">
        <v>74</v>
      </c>
      <c r="AD235" s="45">
        <f>_xll.qlCalendarAdvance(calendar,AD234,AC235,,,trigger)</f>
        <v>49499</v>
      </c>
      <c r="AE235" s="45">
        <f>_xll.qlInterestRateIndexMaturity($V$5,AD235,trigger)</f>
        <v>49591</v>
      </c>
      <c r="AF235" s="49">
        <f>_xll.qlTenorBasisValue($V$13,AD235,trigger)</f>
        <v>6.1052498604248734E-4</v>
      </c>
      <c r="AG235" s="49">
        <f>_xll.qlTenorBasisForwardRate($V$13,AD235,_xll.ohTrigger($AA$9:$AA$12))</f>
        <v>1.8286342437324406E-2</v>
      </c>
      <c r="AH235" s="49">
        <f>_xll.qlTenorBasisForwardRate2($V$13,AD235,AE235,_xll.ohTrigger($AA$9:$AA$12))</f>
        <v>1.8286342437324406E-2</v>
      </c>
      <c r="AI235" s="49">
        <f>_xll.qlIndexFixing($V$5,_xll.qlInterestRateIndexFixingDate($V$5,AD235,trigger),,trigger)</f>
        <v>1.8192203666817678E-2</v>
      </c>
      <c r="AJ235" s="49">
        <f t="shared" si="17"/>
        <v>9.413877050672842E-5</v>
      </c>
      <c r="AK235" s="52">
        <f t="shared" si="18"/>
        <v>0.99485196283349797</v>
      </c>
    </row>
    <row r="236" spans="29:37" x14ac:dyDescent="0.2">
      <c r="AC236" s="44" t="s">
        <v>74</v>
      </c>
      <c r="AD236" s="45">
        <f>_xll.qlCalendarAdvance(calendar,AD235,AC236,,,trigger)</f>
        <v>49530</v>
      </c>
      <c r="AE236" s="45">
        <f>_xll.qlInterestRateIndexMaturity($V$5,AD236,trigger)</f>
        <v>49622</v>
      </c>
      <c r="AF236" s="49">
        <f>_xll.qlTenorBasisValue($V$13,AD236,trigger)</f>
        <v>6.060413309149263E-4</v>
      </c>
      <c r="AG236" s="49">
        <f>_xll.qlTenorBasisForwardRate($V$13,AD236,_xll.ohTrigger($AA$9:$AA$12))</f>
        <v>1.8221044607401257E-2</v>
      </c>
      <c r="AH236" s="49">
        <f>_xll.qlTenorBasisForwardRate2($V$13,AD236,AE236,_xll.ohTrigger($AA$9:$AA$12))</f>
        <v>1.8221044607401257E-2</v>
      </c>
      <c r="AI236" s="49">
        <f>_xll.qlIndexFixing($V$5,_xll.qlInterestRateIndexFixingDate($V$5,AD236,trigger),,trigger)</f>
        <v>1.8126128614363846E-2</v>
      </c>
      <c r="AJ236" s="49">
        <f t="shared" si="17"/>
        <v>9.4915993037410218E-5</v>
      </c>
      <c r="AK236" s="52">
        <f t="shared" si="18"/>
        <v>0.99479085886223806</v>
      </c>
    </row>
    <row r="237" spans="29:37" x14ac:dyDescent="0.2">
      <c r="AC237" s="44" t="s">
        <v>74</v>
      </c>
      <c r="AD237" s="45">
        <f>_xll.qlCalendarAdvance(calendar,AD236,AC237,,,trigger)</f>
        <v>49562</v>
      </c>
      <c r="AE237" s="45">
        <f>_xll.qlInterestRateIndexMaturity($V$5,AD237,trigger)</f>
        <v>49653</v>
      </c>
      <c r="AF237" s="49">
        <f>_xll.qlTenorBasisValue($V$13,AD237,trigger)</f>
        <v>6.0144966342374703E-4</v>
      </c>
      <c r="AG237" s="49">
        <f>_xll.qlTenorBasisForwardRate($V$13,AD237,_xll.ohTrigger($AA$9:$AA$12))</f>
        <v>1.8154219132821676E-2</v>
      </c>
      <c r="AH237" s="49">
        <f>_xll.qlTenorBasisForwardRate2($V$13,AD237,AE237,_xll.ohTrigger($AA$9:$AA$12))</f>
        <v>1.8154219132821676E-2</v>
      </c>
      <c r="AI237" s="49">
        <f>_xll.qlIndexFixing($V$5,_xll.qlInterestRateIndexFixingDate($V$5,AD237,trigger),,trigger)</f>
        <v>1.8058494285234639E-2</v>
      </c>
      <c r="AJ237" s="49">
        <f t="shared" si="17"/>
        <v>9.5724847587037171E-5</v>
      </c>
      <c r="AK237" s="52">
        <f t="shared" si="18"/>
        <v>0.99472712944100294</v>
      </c>
    </row>
    <row r="238" spans="29:37" x14ac:dyDescent="0.2">
      <c r="AC238" s="44" t="s">
        <v>74</v>
      </c>
      <c r="AD238" s="45">
        <f>_xll.qlCalendarAdvance(calendar,AD237,AC238,,,trigger)</f>
        <v>49592</v>
      </c>
      <c r="AE238" s="45">
        <f>_xll.qlInterestRateIndexMaturity($V$5,AD238,trigger)</f>
        <v>49684</v>
      </c>
      <c r="AF238" s="49">
        <f>_xll.qlTenorBasisValue($V$13,AD238,trigger)</f>
        <v>5.9717862847929115E-4</v>
      </c>
      <c r="AG238" s="49">
        <f>_xll.qlTenorBasisForwardRate($V$13,AD238,_xll.ohTrigger($AA$9:$AA$12))</f>
        <v>1.8090497082876772E-2</v>
      </c>
      <c r="AH238" s="49">
        <f>_xll.qlTenorBasisForwardRate2($V$13,AD238,AE238,_xll.ohTrigger($AA$9:$AA$12))</f>
        <v>1.8090497082876772E-2</v>
      </c>
      <c r="AI238" s="49">
        <f>_xll.qlIndexFixing($V$5,_xll.qlInterestRateIndexFixingDate($V$5,AD238,trigger),,trigger)</f>
        <v>1.7994000050451257E-2</v>
      </c>
      <c r="AJ238" s="49">
        <f t="shared" si="17"/>
        <v>9.6497032425514606E-5</v>
      </c>
      <c r="AK238" s="52">
        <f t="shared" si="18"/>
        <v>0.99466587170139997</v>
      </c>
    </row>
    <row r="239" spans="29:37" x14ac:dyDescent="0.2">
      <c r="AC239" s="44" t="s">
        <v>74</v>
      </c>
      <c r="AD239" s="45">
        <f>_xll.qlCalendarAdvance(calendar,AD238,AC239,,,trigger)</f>
        <v>49625</v>
      </c>
      <c r="AE239" s="45">
        <f>_xll.qlInterestRateIndexMaturity($V$5,AD239,trigger)</f>
        <v>49717</v>
      </c>
      <c r="AF239" s="49">
        <f>_xll.qlTenorBasisValue($V$13,AD239,trigger)</f>
        <v>5.9251794944791512E-4</v>
      </c>
      <c r="AG239" s="49">
        <f>_xll.qlTenorBasisForwardRate($V$13,AD239,_xll.ohTrigger($AA$9:$AA$12))</f>
        <v>1.8021227754904064E-2</v>
      </c>
      <c r="AH239" s="49">
        <f>_xll.qlTenorBasisForwardRate2($V$13,AD239,AE239,_xll.ohTrigger($AA$9:$AA$12))</f>
        <v>1.8021227754904064E-2</v>
      </c>
      <c r="AI239" s="49">
        <f>_xll.qlIndexFixing($V$5,_xll.qlInterestRateIndexFixingDate($V$5,AD239,trigger),,trigger)</f>
        <v>1.7923955232981584E-2</v>
      </c>
      <c r="AJ239" s="49">
        <f t="shared" si="17"/>
        <v>9.7272521922479871E-5</v>
      </c>
      <c r="AK239" s="52">
        <f t="shared" si="18"/>
        <v>0.99460233657520869</v>
      </c>
    </row>
    <row r="240" spans="29:37" x14ac:dyDescent="0.2">
      <c r="AC240" s="44" t="s">
        <v>74</v>
      </c>
      <c r="AD240" s="45">
        <f>_xll.qlCalendarAdvance(calendar,AD239,AC240,,,trigger)</f>
        <v>49655</v>
      </c>
      <c r="AE240" s="45">
        <f>_xll.qlInterestRateIndexMaturity($V$5,AD240,trigger)</f>
        <v>49746</v>
      </c>
      <c r="AF240" s="49">
        <f>_xll.qlTenorBasisValue($V$13,AD240,trigger)</f>
        <v>5.8831488106829866E-4</v>
      </c>
      <c r="AG240" s="49">
        <f>_xll.qlTenorBasisForwardRate($V$13,AD240,_xll.ohTrigger($AA$9:$AA$12))</f>
        <v>1.7959033136856206E-2</v>
      </c>
      <c r="AH240" s="49">
        <f>_xll.qlTenorBasisForwardRate2($V$13,AD240,AE240,_xll.ohTrigger($AA$9:$AA$12))</f>
        <v>1.7959033136856206E-2</v>
      </c>
      <c r="AI240" s="49">
        <f>_xll.qlIndexFixing($V$5,_xll.qlInterestRateIndexFixingDate($V$5,AD240,trigger),,trigger)</f>
        <v>1.7861124241284068E-2</v>
      </c>
      <c r="AJ240" s="49">
        <f t="shared" si="17"/>
        <v>9.7908895572137999E-5</v>
      </c>
      <c r="AK240" s="52">
        <f t="shared" si="18"/>
        <v>0.99454820898062679</v>
      </c>
    </row>
    <row r="241" spans="29:37" x14ac:dyDescent="0.2">
      <c r="AC241" s="44" t="s">
        <v>74</v>
      </c>
      <c r="AD241" s="45">
        <f>_xll.qlCalendarAdvance(calendar,AD240,AC241,,,trigger)</f>
        <v>49688</v>
      </c>
      <c r="AE241" s="45">
        <f>_xll.qlInterestRateIndexMaturity($V$5,AD241,trigger)</f>
        <v>49780</v>
      </c>
      <c r="AF241" s="49">
        <f>_xll.qlTenorBasisValue($V$13,AD241,trigger)</f>
        <v>5.8372864649262131E-4</v>
      </c>
      <c r="AG241" s="49">
        <f>_xll.qlTenorBasisForwardRate($V$13,AD241,_xll.ohTrigger($AA$9:$AA$12))</f>
        <v>1.7889591923502788E-2</v>
      </c>
      <c r="AH241" s="49">
        <f>_xll.qlTenorBasisForwardRate2($V$13,AD241,AE241,_xll.ohTrigger($AA$9:$AA$12))</f>
        <v>1.7889591923502788E-2</v>
      </c>
      <c r="AI241" s="49">
        <f>_xll.qlIndexFixing($V$5,_xll.qlInterestRateIndexFixingDate($V$5,AD241,trigger),,trigger)</f>
        <v>1.7791012634512708E-2</v>
      </c>
      <c r="AJ241" s="49">
        <f t="shared" si="17"/>
        <v>9.8579288990079811E-5</v>
      </c>
      <c r="AK241" s="52">
        <f t="shared" si="18"/>
        <v>0.99448957307625507</v>
      </c>
    </row>
    <row r="242" spans="29:37" x14ac:dyDescent="0.2">
      <c r="AC242" s="44" t="s">
        <v>74</v>
      </c>
      <c r="AD242" s="45">
        <f>_xll.qlCalendarAdvance(calendar,AD241,AC242,,,trigger)</f>
        <v>49719</v>
      </c>
      <c r="AE242" s="45">
        <f>_xll.qlInterestRateIndexMaturity($V$5,AD242,trigger)</f>
        <v>49809</v>
      </c>
      <c r="AF242" s="49">
        <f>_xll.qlTenorBasisValue($V$13,AD242,trigger)</f>
        <v>5.794556542361584E-4</v>
      </c>
      <c r="AG242" s="49">
        <f>_xll.qlTenorBasisForwardRate($V$13,AD242,_xll.ohTrigger($AA$9:$AA$12))</f>
        <v>1.7826346235558788E-2</v>
      </c>
      <c r="AH242" s="49">
        <f>_xll.qlTenorBasisForwardRate2($V$13,AD242,AE242,_xll.ohTrigger($AA$9:$AA$12))</f>
        <v>1.7826346235558788E-2</v>
      </c>
      <c r="AI242" s="49">
        <f>_xll.qlIndexFixing($V$5,_xll.qlInterestRateIndexFixingDate($V$5,AD242,trigger),,trigger)</f>
        <v>1.7727236521658973E-2</v>
      </c>
      <c r="AJ242" s="49">
        <f t="shared" si="17"/>
        <v>9.9109713899814267E-5</v>
      </c>
      <c r="AK242" s="52">
        <f t="shared" si="18"/>
        <v>0.99444026764710103</v>
      </c>
    </row>
    <row r="243" spans="29:37" x14ac:dyDescent="0.2">
      <c r="AC243" s="44" t="s">
        <v>74</v>
      </c>
      <c r="AD243" s="45">
        <f>_xll.qlCalendarAdvance(calendar,AD242,AC243,,,trigger)</f>
        <v>49748</v>
      </c>
      <c r="AE243" s="45">
        <f>_xll.qlInterestRateIndexMaturity($V$5,AD243,trigger)</f>
        <v>49842</v>
      </c>
      <c r="AF243" s="49">
        <f>_xll.qlTenorBasisValue($V$13,AD243,trigger)</f>
        <v>5.7548915148370567E-4</v>
      </c>
      <c r="AG243" s="49">
        <f>_xll.qlTenorBasisForwardRate($V$13,AD243,_xll.ohTrigger($AA$9:$AA$12))</f>
        <v>1.77639208847983E-2</v>
      </c>
      <c r="AH243" s="49">
        <f>_xll.qlTenorBasisForwardRate2($V$13,AD243,AE243,_xll.ohTrigger($AA$9:$AA$12))</f>
        <v>1.77639208847983E-2</v>
      </c>
      <c r="AI243" s="49">
        <f>_xll.qlIndexFixing($V$5,_xll.qlInterestRateIndexFixingDate($V$5,AD243,trigger),,trigger)</f>
        <v>1.7664294482747665E-2</v>
      </c>
      <c r="AJ243" s="49">
        <f t="shared" si="17"/>
        <v>9.9626402050634333E-5</v>
      </c>
      <c r="AK243" s="52">
        <f t="shared" si="18"/>
        <v>0.99439164344984832</v>
      </c>
    </row>
    <row r="244" spans="29:37" x14ac:dyDescent="0.2">
      <c r="AC244" s="44" t="s">
        <v>74</v>
      </c>
      <c r="AD244" s="45">
        <f>_xll.qlCalendarAdvance(calendar,AD243,AC244,,,trigger)</f>
        <v>49780</v>
      </c>
      <c r="AE244" s="45">
        <f>_xll.qlInterestRateIndexMaturity($V$5,AD244,trigger)</f>
        <v>49871</v>
      </c>
      <c r="AF244" s="49">
        <f>_xll.qlTenorBasisValue($V$13,AD244,trigger)</f>
        <v>5.7114673445911063E-4</v>
      </c>
      <c r="AG244" s="49">
        <f>_xll.qlTenorBasisForwardRate($V$13,AD244,_xll.ohTrigger($AA$9:$AA$12))</f>
        <v>1.7699717594223442E-2</v>
      </c>
      <c r="AH244" s="49">
        <f>_xll.qlTenorBasisForwardRate2($V$13,AD244,AE244,_xll.ohTrigger($AA$9:$AA$12))</f>
        <v>1.7699717594223442E-2</v>
      </c>
      <c r="AI244" s="49">
        <f>_xll.qlIndexFixing($V$5,_xll.qlInterestRateIndexFixingDate($V$5,AD244,trigger),,trigger)</f>
        <v>1.7599672521929195E-2</v>
      </c>
      <c r="AJ244" s="49">
        <f t="shared" si="17"/>
        <v>1.0004507229424697E-4</v>
      </c>
      <c r="AK244" s="52">
        <f t="shared" si="18"/>
        <v>0.99434764584453605</v>
      </c>
    </row>
    <row r="245" spans="29:37" x14ac:dyDescent="0.2">
      <c r="AC245" s="44" t="s">
        <v>74</v>
      </c>
      <c r="AD245" s="45">
        <f>_xll.qlCalendarAdvance(calendar,AD244,AC245,,,trigger)</f>
        <v>49810</v>
      </c>
      <c r="AE245" s="45">
        <f>_xll.qlInterestRateIndexMaturity($V$5,AD245,trigger)</f>
        <v>49902</v>
      </c>
      <c r="AF245" s="49">
        <f>_xll.qlTenorBasisValue($V$13,AD245,trigger)</f>
        <v>5.6710836399384882E-4</v>
      </c>
      <c r="AG245" s="49">
        <f>_xll.qlTenorBasisForwardRate($V$13,AD245,_xll.ohTrigger($AA$9:$AA$12))</f>
        <v>1.7637554912040772E-2</v>
      </c>
      <c r="AH245" s="49">
        <f>_xll.qlTenorBasisForwardRate2($V$13,AD245,AE245,_xll.ohTrigger($AA$9:$AA$12))</f>
        <v>1.7637554912040772E-2</v>
      </c>
      <c r="AI245" s="49">
        <f>_xll.qlIndexFixing($V$5,_xll.qlInterestRateIndexFixingDate($V$5,AD245,trigger),,trigger)</f>
        <v>1.7537133611106846E-2</v>
      </c>
      <c r="AJ245" s="49">
        <f t="shared" si="17"/>
        <v>1.0042130093392693E-4</v>
      </c>
      <c r="AK245" s="52">
        <f t="shared" si="18"/>
        <v>0.99430639329347337</v>
      </c>
    </row>
    <row r="246" spans="29:37" x14ac:dyDescent="0.2">
      <c r="AC246" s="44" t="s">
        <v>74</v>
      </c>
      <c r="AD246" s="45">
        <f>_xll.qlCalendarAdvance(calendar,AD245,AC246,,,trigger)</f>
        <v>49842</v>
      </c>
      <c r="AE246" s="45">
        <f>_xll.qlInterestRateIndexMaturity($V$5,AD246,trigger)</f>
        <v>49934</v>
      </c>
      <c r="AF246" s="49">
        <f>_xll.qlTenorBasisValue($V$13,AD246,trigger)</f>
        <v>5.6283542774583672E-4</v>
      </c>
      <c r="AG246" s="49">
        <f>_xll.qlTenorBasisForwardRate($V$13,AD246,_xll.ohTrigger($AA$9:$AA$12))</f>
        <v>1.757220898893775E-2</v>
      </c>
      <c r="AH246" s="49">
        <f>_xll.qlTenorBasisForwardRate2($V$13,AD246,AE246,_xll.ohTrigger($AA$9:$AA$12))</f>
        <v>1.757220898893775E-2</v>
      </c>
      <c r="AI246" s="49">
        <f>_xll.qlIndexFixing($V$5,_xll.qlInterestRateIndexFixingDate($V$5,AD246,trigger),,trigger)</f>
        <v>1.7471463657662136E-2</v>
      </c>
      <c r="AJ246" s="49">
        <f t="shared" si="17"/>
        <v>1.0074533127561389E-4</v>
      </c>
      <c r="AK246" s="52">
        <f t="shared" si="18"/>
        <v>0.99426678049760076</v>
      </c>
    </row>
    <row r="247" spans="29:37" x14ac:dyDescent="0.2">
      <c r="AC247" s="44" t="s">
        <v>74</v>
      </c>
      <c r="AD247" s="45">
        <f>_xll.qlCalendarAdvance(calendar,AD246,AC247,,,trigger)</f>
        <v>49872</v>
      </c>
      <c r="AE247" s="45">
        <f>_xll.qlInterestRateIndexMaturity($V$5,AD247,trigger)</f>
        <v>49964</v>
      </c>
      <c r="AF247" s="49">
        <f>_xll.qlTenorBasisValue($V$13,AD247,trigger)</f>
        <v>5.5886189153617118E-4</v>
      </c>
      <c r="AG247" s="49">
        <f>_xll.qlTenorBasisForwardRate($V$13,AD247,_xll.ohTrigger($AA$9:$AA$12))</f>
        <v>1.7511277722839034E-2</v>
      </c>
      <c r="AH247" s="49">
        <f>_xll.qlTenorBasisForwardRate2($V$13,AD247,AE247,_xll.ohTrigger($AA$9:$AA$12))</f>
        <v>1.7511277722839034E-2</v>
      </c>
      <c r="AI247" s="49">
        <f>_xll.qlIndexFixing($V$5,_xll.qlInterestRateIndexFixingDate($V$5,AD247,trigger),,trigger)</f>
        <v>1.7410291487359876E-2</v>
      </c>
      <c r="AJ247" s="49">
        <f t="shared" si="17"/>
        <v>1.0098623547915783E-4</v>
      </c>
      <c r="AK247" s="52">
        <f t="shared" si="18"/>
        <v>0.99423307441766817</v>
      </c>
    </row>
    <row r="248" spans="29:37" x14ac:dyDescent="0.2">
      <c r="AC248" s="44" t="s">
        <v>74</v>
      </c>
      <c r="AD248" s="45">
        <f>_xll.qlCalendarAdvance(calendar,AD247,AC248,,,trigger)</f>
        <v>49905</v>
      </c>
      <c r="AE248" s="45">
        <f>_xll.qlInterestRateIndexMaturity($V$5,AD248,trigger)</f>
        <v>49997</v>
      </c>
      <c r="AF248" s="49">
        <f>_xll.qlTenorBasisValue($V$13,AD248,trigger)</f>
        <v>5.5452697476550883E-4</v>
      </c>
      <c r="AG248" s="49">
        <f>_xll.qlTenorBasisForwardRate($V$13,AD248,_xll.ohTrigger($AA$9:$AA$12))</f>
        <v>1.7444647522746038E-2</v>
      </c>
      <c r="AH248" s="49">
        <f>_xll.qlTenorBasisForwardRate2($V$13,AD248,AE248,_xll.ohTrigger($AA$9:$AA$12))</f>
        <v>1.7444647522746038E-2</v>
      </c>
      <c r="AI248" s="49">
        <f>_xll.qlIndexFixing($V$5,_xll.qlInterestRateIndexFixingDate($V$5,AD248,trigger),,trigger)</f>
        <v>1.7343468198516676E-2</v>
      </c>
      <c r="AJ248" s="49">
        <f t="shared" si="17"/>
        <v>1.0117932422936196E-4</v>
      </c>
      <c r="AK248" s="52">
        <f t="shared" si="18"/>
        <v>0.99419997887045675</v>
      </c>
    </row>
    <row r="249" spans="29:37" x14ac:dyDescent="0.2">
      <c r="AC249" s="44" t="s">
        <v>74</v>
      </c>
      <c r="AD249" s="45">
        <f>_xll.qlCalendarAdvance(calendar,AD248,AC249,,,trigger)</f>
        <v>49936</v>
      </c>
      <c r="AE249" s="45">
        <f>_xll.qlInterestRateIndexMaturity($V$5,AD249,trigger)</f>
        <v>50027</v>
      </c>
      <c r="AF249" s="49">
        <f>_xll.qlTenorBasisValue($V$13,AD249,trigger)</f>
        <v>5.5048894118704369E-4</v>
      </c>
      <c r="AG249" s="49">
        <f>_xll.qlTenorBasisForwardRate($V$13,AD249,_xll.ohTrigger($AA$9:$AA$12))</f>
        <v>1.7383032648880081E-2</v>
      </c>
      <c r="AH249" s="49">
        <f>_xll.qlTenorBasisForwardRate2($V$13,AD249,AE249,_xll.ohTrigger($AA$9:$AA$12))</f>
        <v>1.7383032648880081E-2</v>
      </c>
      <c r="AI249" s="49">
        <f>_xll.qlIndexFixing($V$5,_xll.qlInterestRateIndexFixingDate($V$5,AD249,trigger),,trigger)</f>
        <v>1.7281747659474433E-2</v>
      </c>
      <c r="AJ249" s="49">
        <f t="shared" si="17"/>
        <v>1.0128498940564779E-4</v>
      </c>
      <c r="AK249" s="52">
        <f t="shared" si="18"/>
        <v>0.99417334181834072</v>
      </c>
    </row>
    <row r="250" spans="29:37" x14ac:dyDescent="0.2">
      <c r="AC250" s="44" t="s">
        <v>74</v>
      </c>
      <c r="AD250" s="45">
        <f>_xll.qlCalendarAdvance(calendar,AD249,AC250,,,trigger)</f>
        <v>49968</v>
      </c>
      <c r="AE250" s="45">
        <f>_xll.qlInterestRateIndexMaturity($V$5,AD250,trigger)</f>
        <v>50060</v>
      </c>
      <c r="AF250" s="49">
        <f>_xll.qlTenorBasisValue($V$13,AD250,trigger)</f>
        <v>5.4635518404053747E-4</v>
      </c>
      <c r="AG250" s="49">
        <f>_xll.qlTenorBasisForwardRate($V$13,AD250,_xll.ohTrigger($AA$9:$AA$12))</f>
        <v>1.731868658728836E-2</v>
      </c>
      <c r="AH250" s="49">
        <f>_xll.qlTenorBasisForwardRate2($V$13,AD250,AE250,_xll.ohTrigger($AA$9:$AA$12))</f>
        <v>1.731868658728836E-2</v>
      </c>
      <c r="AI250" s="49">
        <f>_xll.qlIndexFixing($V$5,_xll.qlInterestRateIndexFixingDate($V$5,AD250,trigger),,trigger)</f>
        <v>1.7217354112271294E-2</v>
      </c>
      <c r="AJ250" s="49">
        <f t="shared" si="17"/>
        <v>1.0133247501706646E-4</v>
      </c>
      <c r="AK250" s="52">
        <f t="shared" si="18"/>
        <v>0.9941489515093227</v>
      </c>
    </row>
    <row r="251" spans="29:37" x14ac:dyDescent="0.2">
      <c r="AC251" s="44" t="s">
        <v>74</v>
      </c>
      <c r="AD251" s="45">
        <f>_xll.qlCalendarAdvance(calendar,AD250,AC251,,,trigger)</f>
        <v>49999</v>
      </c>
      <c r="AE251" s="45">
        <f>_xll.qlInterestRateIndexMaturity($V$5,AD251,trigger)</f>
        <v>50091</v>
      </c>
      <c r="AF251" s="49">
        <f>_xll.qlTenorBasisValue($V$13,AD251,trigger)</f>
        <v>5.4238389429188969E-4</v>
      </c>
      <c r="AG251" s="49">
        <f>_xll.qlTenorBasisForwardRate($V$13,AD251,_xll.ohTrigger($AA$9:$AA$12))</f>
        <v>1.7257350641664101E-2</v>
      </c>
      <c r="AH251" s="49">
        <f>_xll.qlTenorBasisForwardRate2($V$13,AD251,AE251,_xll.ohTrigger($AA$9:$AA$12))</f>
        <v>1.7257350641664101E-2</v>
      </c>
      <c r="AI251" s="49">
        <f>_xll.qlIndexFixing($V$5,_xll.qlInterestRateIndexFixingDate($V$5,AD251,trigger),,trigger)</f>
        <v>1.7156049684020964E-2</v>
      </c>
      <c r="AJ251" s="49">
        <f t="shared" si="17"/>
        <v>1.0130095764313701E-4</v>
      </c>
      <c r="AK251" s="52">
        <f t="shared" si="18"/>
        <v>0.99412998207276571</v>
      </c>
    </row>
    <row r="252" spans="29:37" x14ac:dyDescent="0.2">
      <c r="AC252" s="44" t="s">
        <v>74</v>
      </c>
      <c r="AD252" s="45">
        <f>_xll.qlCalendarAdvance(calendar,AD251,AC252,,,trigger)</f>
        <v>50031</v>
      </c>
      <c r="AE252" s="45">
        <f>_xll.qlInterestRateIndexMaturity($V$5,AD252,trigger)</f>
        <v>50122</v>
      </c>
      <c r="AF252" s="49">
        <f>_xll.qlTenorBasisValue($V$13,AD252,trigger)</f>
        <v>5.3831868200385755E-4</v>
      </c>
      <c r="AG252" s="49">
        <f>_xll.qlTenorBasisForwardRate($V$13,AD252,_xll.ohTrigger($AA$9:$AA$12))</f>
        <v>1.7195078145770572E-2</v>
      </c>
      <c r="AH252" s="49">
        <f>_xll.qlTenorBasisForwardRate2($V$13,AD252,AE252,_xll.ohTrigger($AA$9:$AA$12))</f>
        <v>1.7195078145770572E-2</v>
      </c>
      <c r="AI252" s="49">
        <f>_xll.qlIndexFixing($V$5,_xll.qlInterestRateIndexFixingDate($V$5,AD252,trigger),,trigger)</f>
        <v>1.709388768892341E-2</v>
      </c>
      <c r="AJ252" s="49">
        <f t="shared" si="17"/>
        <v>1.011904568471618E-4</v>
      </c>
      <c r="AK252" s="52">
        <f t="shared" si="18"/>
        <v>0.99411514992898997</v>
      </c>
    </row>
    <row r="253" spans="29:37" x14ac:dyDescent="0.2">
      <c r="AC253" s="44" t="s">
        <v>74</v>
      </c>
      <c r="AD253" s="45">
        <f>_xll.qlCalendarAdvance(calendar,AD252,AC253,,,trigger)</f>
        <v>50062</v>
      </c>
      <c r="AE253" s="45">
        <f>_xll.qlInterestRateIndexMaturity($V$5,AD253,trigger)</f>
        <v>50152</v>
      </c>
      <c r="AF253" s="49">
        <f>_xll.qlTenorBasisValue($V$13,AD253,trigger)</f>
        <v>5.3441345120937083E-4</v>
      </c>
      <c r="AG253" s="49">
        <f>_xll.qlTenorBasisForwardRate($V$13,AD253,_xll.ohTrigger($AA$9:$AA$12))</f>
        <v>1.7135244956569373E-2</v>
      </c>
      <c r="AH253" s="49">
        <f>_xll.qlTenorBasisForwardRate2($V$13,AD253,AE253,_xll.ohTrigger($AA$9:$AA$12))</f>
        <v>1.7135244956569373E-2</v>
      </c>
      <c r="AI253" s="49">
        <f>_xll.qlIndexFixing($V$5,_xll.qlInterestRateIndexFixingDate($V$5,AD253,trigger),,trigger)</f>
        <v>1.703423433824014E-2</v>
      </c>
      <c r="AJ253" s="49">
        <f t="shared" si="17"/>
        <v>1.0101061832923364E-4</v>
      </c>
      <c r="AK253" s="52">
        <f t="shared" si="18"/>
        <v>0.99410509633301114</v>
      </c>
    </row>
    <row r="254" spans="29:37" x14ac:dyDescent="0.2">
      <c r="AC254" s="44" t="s">
        <v>74</v>
      </c>
      <c r="AD254" s="45">
        <f>_xll.qlCalendarAdvance(calendar,AD253,AC254,,,trigger)</f>
        <v>50094</v>
      </c>
      <c r="AE254" s="45">
        <f>_xll.qlInterestRateIndexMaturity($V$5,AD254,trigger)</f>
        <v>50185</v>
      </c>
      <c r="AF254" s="49">
        <f>_xll.qlTenorBasisValue($V$13,AD254,trigger)</f>
        <v>5.3041607098009661E-4</v>
      </c>
      <c r="AG254" s="49">
        <f>_xll.qlTenorBasisForwardRate($V$13,AD254,_xll.ohTrigger($AA$9:$AA$12))</f>
        <v>1.7072870799090544E-2</v>
      </c>
      <c r="AH254" s="49">
        <f>_xll.qlTenorBasisForwardRate2($V$13,AD254,AE254,_xll.ohTrigger($AA$9:$AA$12))</f>
        <v>1.7072870799090544E-2</v>
      </c>
      <c r="AI254" s="49">
        <f>_xll.qlIndexFixing($V$5,_xll.qlInterestRateIndexFixingDate($V$5,AD254,trigger),,trigger)</f>
        <v>1.6972123556748479E-2</v>
      </c>
      <c r="AJ254" s="49">
        <f t="shared" si="17"/>
        <v>1.0074724234206481E-4</v>
      </c>
      <c r="AK254" s="52">
        <f t="shared" si="18"/>
        <v>0.99409898642544459</v>
      </c>
    </row>
    <row r="255" spans="29:37" x14ac:dyDescent="0.2">
      <c r="AC255" s="44" t="s">
        <v>74</v>
      </c>
      <c r="AD255" s="45">
        <f>_xll.qlCalendarAdvance(calendar,AD254,AC255,,,trigger)</f>
        <v>50122</v>
      </c>
      <c r="AE255" s="45">
        <f>_xll.qlInterestRateIndexMaturity($V$5,AD255,trigger)</f>
        <v>50214</v>
      </c>
      <c r="AF255" s="49">
        <f>_xll.qlTenorBasisValue($V$13,AD255,trigger)</f>
        <v>5.2694640624665853E-4</v>
      </c>
      <c r="AG255" s="49">
        <f>_xll.qlTenorBasisForwardRate($V$13,AD255,_xll.ohTrigger($AA$9:$AA$12))</f>
        <v>1.7018691612797707E-2</v>
      </c>
      <c r="AH255" s="49">
        <f>_xll.qlTenorBasisForwardRate2($V$13,AD255,AE255,_xll.ohTrigger($AA$9:$AA$12))</f>
        <v>1.7018691612797707E-2</v>
      </c>
      <c r="AI255" s="49">
        <f>_xll.qlIndexFixing($V$5,_xll.qlInterestRateIndexFixingDate($V$5,AD255,trigger),,trigger)</f>
        <v>1.6918244493243497E-2</v>
      </c>
      <c r="AJ255" s="49">
        <f t="shared" si="17"/>
        <v>1.0044711955421032E-4</v>
      </c>
      <c r="AK255" s="52">
        <f t="shared" si="18"/>
        <v>0.99409783537773988</v>
      </c>
    </row>
    <row r="256" spans="29:37" x14ac:dyDescent="0.2">
      <c r="AC256" s="44" t="s">
        <v>74</v>
      </c>
      <c r="AD256" s="45">
        <f>_xll.qlCalendarAdvance(calendar,AD255,AC256,,,trigger)</f>
        <v>50153</v>
      </c>
      <c r="AE256" s="45">
        <f>_xll.qlInterestRateIndexMaturity($V$5,AD256,trigger)</f>
        <v>50244</v>
      </c>
      <c r="AF256" s="49">
        <f>_xll.qlTenorBasisValue($V$13,AD256,trigger)</f>
        <v>5.23135362738734E-4</v>
      </c>
      <c r="AG256" s="49">
        <f>_xll.qlTenorBasisForwardRate($V$13,AD256,_xll.ohTrigger($AA$9:$AA$12))</f>
        <v>1.6960379787455189E-2</v>
      </c>
      <c r="AH256" s="49">
        <f>_xll.qlTenorBasisForwardRate2($V$13,AD256,AE256,_xll.ohTrigger($AA$9:$AA$12))</f>
        <v>1.6960379787455189E-2</v>
      </c>
      <c r="AI256" s="49">
        <f>_xll.qlIndexFixing($V$5,_xll.qlInterestRateIndexFixingDate($V$5,AD256,trigger),,trigger)</f>
        <v>1.6860335742929583E-2</v>
      </c>
      <c r="AJ256" s="49">
        <f t="shared" si="17"/>
        <v>1.0004404452560595E-4</v>
      </c>
      <c r="AK256" s="52">
        <f t="shared" si="18"/>
        <v>0.99410130871010305</v>
      </c>
    </row>
    <row r="257" spans="29:37" x14ac:dyDescent="0.2">
      <c r="AC257" s="44" t="s">
        <v>74</v>
      </c>
      <c r="AD257" s="45">
        <f>_xll.qlCalendarAdvance(calendar,AD256,AC257,,,trigger)</f>
        <v>50185</v>
      </c>
      <c r="AE257" s="45">
        <f>_xll.qlInterestRateIndexMaturity($V$5,AD257,trigger)</f>
        <v>50277</v>
      </c>
      <c r="AF257" s="49">
        <f>_xll.qlTenorBasisValue($V$13,AD257,trigger)</f>
        <v>5.1923468207052813E-4</v>
      </c>
      <c r="AG257" s="49">
        <f>_xll.qlTenorBasisForwardRate($V$13,AD257,_xll.ohTrigger($AA$9:$AA$12))</f>
        <v>1.6899681212180748E-2</v>
      </c>
      <c r="AH257" s="49">
        <f>_xll.qlTenorBasisForwardRate2($V$13,AD257,AE257,_xll.ohTrigger($AA$9:$AA$12))</f>
        <v>1.6899681212180748E-2</v>
      </c>
      <c r="AI257" s="49">
        <f>_xll.qlIndexFixing($V$5,_xll.qlInterestRateIndexFixingDate($V$5,AD257,trigger),,trigger)</f>
        <v>1.6800143370793212E-2</v>
      </c>
      <c r="AJ257" s="49">
        <f t="shared" si="17"/>
        <v>9.9537841387536269E-5</v>
      </c>
      <c r="AK257" s="52">
        <f t="shared" si="18"/>
        <v>0.99411007579741839</v>
      </c>
    </row>
    <row r="258" spans="29:37" x14ac:dyDescent="0.2">
      <c r="AC258" s="44" t="s">
        <v>74</v>
      </c>
      <c r="AD258" s="45">
        <f>_xll.qlCalendarAdvance(calendar,AD257,AC258,,,trigger)</f>
        <v>50216</v>
      </c>
      <c r="AE258" s="45">
        <f>_xll.qlInterestRateIndexMaturity($V$5,AD258,trigger)</f>
        <v>50308</v>
      </c>
      <c r="AF258" s="49">
        <f>_xll.qlTenorBasisValue($V$13,AD258,trigger)</f>
        <v>5.1548797913947666E-4</v>
      </c>
      <c r="AG258" s="49">
        <f>_xll.qlTenorBasisForwardRate($V$13,AD258,_xll.ohTrigger($AA$9:$AA$12))</f>
        <v>1.6842002785052386E-2</v>
      </c>
      <c r="AH258" s="49">
        <f>_xll.qlTenorBasisForwardRate2($V$13,AD258,AE258,_xll.ohTrigger($AA$9:$AA$12))</f>
        <v>1.6842002785052386E-2</v>
      </c>
      <c r="AI258" s="49">
        <f>_xll.qlIndexFixing($V$5,_xll.qlInterestRateIndexFixingDate($V$5,AD258,trigger),,trigger)</f>
        <v>1.6743034983998917E-2</v>
      </c>
      <c r="AJ258" s="49">
        <f t="shared" si="17"/>
        <v>9.8967801053468502E-5</v>
      </c>
      <c r="AK258" s="52">
        <f t="shared" si="18"/>
        <v>0.99412375105760553</v>
      </c>
    </row>
    <row r="259" spans="29:37" x14ac:dyDescent="0.2">
      <c r="AC259" s="44" t="s">
        <v>74</v>
      </c>
      <c r="AD259" s="45">
        <f>_xll.qlCalendarAdvance(calendar,AD258,AC259,,,trigger)</f>
        <v>50248</v>
      </c>
      <c r="AE259" s="45">
        <f>_xll.qlInterestRateIndexMaturity($V$5,AD259,trigger)</f>
        <v>50340</v>
      </c>
      <c r="AF259" s="49">
        <f>_xll.qlTenorBasisValue($V$13,AD259,trigger)</f>
        <v>5.1165334478290182E-4</v>
      </c>
      <c r="AG259" s="49">
        <f>_xll.qlTenorBasisForwardRate($V$13,AD259,_xll.ohTrigger($AA$9:$AA$12))</f>
        <v>1.6783105907579057E-2</v>
      </c>
      <c r="AH259" s="49">
        <f>_xll.qlTenorBasisForwardRate2($V$13,AD259,AE259,_xll.ohTrigger($AA$9:$AA$12))</f>
        <v>1.6783105907579057E-2</v>
      </c>
      <c r="AI259" s="49">
        <f>_xll.qlIndexFixing($V$5,_xll.qlInterestRateIndexFixingDate($V$5,AD259,trigger),,trigger)</f>
        <v>1.6684813480276426E-2</v>
      </c>
      <c r="AJ259" s="49">
        <f t="shared" si="17"/>
        <v>9.8292427302630603E-5</v>
      </c>
      <c r="AK259" s="52">
        <f t="shared" si="18"/>
        <v>0.99414337084900106</v>
      </c>
    </row>
    <row r="260" spans="29:37" x14ac:dyDescent="0.2">
      <c r="AC260" s="44" t="s">
        <v>74</v>
      </c>
      <c r="AD260" s="45">
        <f>_xll.qlCalendarAdvance(calendar,AD259,AC260,,,trigger)</f>
        <v>50279</v>
      </c>
      <c r="AE260" s="45">
        <f>_xll.qlInterestRateIndexMaturity($V$5,AD260,trigger)</f>
        <v>50371</v>
      </c>
      <c r="AF260" s="49">
        <f>_xll.qlTenorBasisValue($V$13,AD260,trigger)</f>
        <v>5.0797026401697338E-4</v>
      </c>
      <c r="AG260" s="49">
        <f>_xll.qlTenorBasisForwardRate($V$13,AD260,_xll.ohTrigger($AA$9:$AA$12))</f>
        <v>1.6726694598209239E-2</v>
      </c>
      <c r="AH260" s="49">
        <f>_xll.qlTenorBasisForwardRate2($V$13,AD260,AE260,_xll.ohTrigger($AA$9:$AA$12))</f>
        <v>1.6726694598209239E-2</v>
      </c>
      <c r="AI260" s="49">
        <f>_xll.qlIndexFixing($V$5,_xll.qlInterestRateIndexFixingDate($V$5,AD260,trigger),,trigger)</f>
        <v>1.6629142196317993E-2</v>
      </c>
      <c r="AJ260" s="49">
        <f t="shared" ref="AJ260:AJ323" si="19">AG260-AI260</f>
        <v>9.7552401891246726E-5</v>
      </c>
      <c r="AK260" s="52">
        <f t="shared" ref="AK260:AK323" si="20">AI260/AH260</f>
        <v>0.99416786135966806</v>
      </c>
    </row>
    <row r="261" spans="29:37" x14ac:dyDescent="0.2">
      <c r="AC261" s="44" t="s">
        <v>74</v>
      </c>
      <c r="AD261" s="45">
        <f>_xll.qlCalendarAdvance(calendar,AD260,AC261,,,trigger)</f>
        <v>50311</v>
      </c>
      <c r="AE261" s="45">
        <f>_xll.qlInterestRateIndexMaturity($V$5,AD261,trigger)</f>
        <v>50402</v>
      </c>
      <c r="AF261" s="49">
        <f>_xll.qlTenorBasisValue($V$13,AD261,trigger)</f>
        <v>5.0420093038504061E-4</v>
      </c>
      <c r="AG261" s="49">
        <f>_xll.qlTenorBasisForwardRate($V$13,AD261,_xll.ohTrigger($AA$9:$AA$12))</f>
        <v>1.6669656145608249E-2</v>
      </c>
      <c r="AH261" s="49">
        <f>_xll.qlTenorBasisForwardRate2($V$13,AD261,AE261,_xll.ohTrigger($AA$9:$AA$12))</f>
        <v>1.6669656145608249E-2</v>
      </c>
      <c r="AI261" s="49">
        <f>_xll.qlIndexFixing($V$5,_xll.qlInterestRateIndexFixingDate($V$5,AD261,trigger),,trigger)</f>
        <v>1.6572947466278985E-2</v>
      </c>
      <c r="AJ261" s="49">
        <f t="shared" si="19"/>
        <v>9.6708679329263886E-5</v>
      </c>
      <c r="AK261" s="52">
        <f t="shared" si="20"/>
        <v>0.99419851984440943</v>
      </c>
    </row>
    <row r="262" spans="29:37" x14ac:dyDescent="0.2">
      <c r="AC262" s="44" t="s">
        <v>74</v>
      </c>
      <c r="AD262" s="45">
        <f>_xll.qlCalendarAdvance(calendar,AD261,AC262,,,trigger)</f>
        <v>50341</v>
      </c>
      <c r="AE262" s="45">
        <f>_xll.qlInterestRateIndexMaturity($V$5,AD262,trigger)</f>
        <v>50433</v>
      </c>
      <c r="AF262" s="49">
        <f>_xll.qlTenorBasisValue($V$13,AD262,trigger)</f>
        <v>5.0069704616306809E-4</v>
      </c>
      <c r="AG262" s="49">
        <f>_xll.qlTenorBasisForwardRate($V$13,AD262,_xll.ohTrigger($AA$9:$AA$12))</f>
        <v>1.6615866532028373E-2</v>
      </c>
      <c r="AH262" s="49">
        <f>_xll.qlTenorBasisForwardRate2($V$13,AD262,AE262,_xll.ohTrigger($AA$9:$AA$12))</f>
        <v>1.6615866532028373E-2</v>
      </c>
      <c r="AI262" s="49">
        <f>_xll.qlIndexFixing($V$5,_xll.qlInterestRateIndexFixingDate($V$5,AD262,trigger),,trigger)</f>
        <v>1.6520053376272065E-2</v>
      </c>
      <c r="AJ262" s="49">
        <f t="shared" si="19"/>
        <v>9.5813155756307306E-5</v>
      </c>
      <c r="AK262" s="52">
        <f t="shared" si="20"/>
        <v>0.99423363472668613</v>
      </c>
    </row>
    <row r="263" spans="29:37" x14ac:dyDescent="0.2">
      <c r="AC263" s="44" t="s">
        <v>74</v>
      </c>
      <c r="AD263" s="45">
        <f>_xll.qlCalendarAdvance(calendar,AD262,AC263,,,trigger)</f>
        <v>50374</v>
      </c>
      <c r="AE263" s="45">
        <f>_xll.qlInterestRateIndexMaturity($V$5,AD263,trigger)</f>
        <v>50462</v>
      </c>
      <c r="AF263" s="49">
        <f>_xll.qlTenorBasisValue($V$13,AD263,trigger)</f>
        <v>4.9687596007618189E-4</v>
      </c>
      <c r="AG263" s="49">
        <f>_xll.qlTenorBasisForwardRate($V$13,AD263,_xll.ohTrigger($AA$9:$AA$12))</f>
        <v>1.6559950338576147E-2</v>
      </c>
      <c r="AH263" s="49">
        <f>_xll.qlTenorBasisForwardRate2($V$13,AD263,AE263,_xll.ohTrigger($AA$9:$AA$12))</f>
        <v>1.6559950338576147E-2</v>
      </c>
      <c r="AI263" s="49">
        <f>_xll.qlIndexFixing($V$5,_xll.qlInterestRateIndexFixingDate($V$5,AD263,trigger),,trigger)</f>
        <v>1.6465153922395691E-2</v>
      </c>
      <c r="AJ263" s="49">
        <f t="shared" si="19"/>
        <v>9.4796416180455839E-5</v>
      </c>
      <c r="AK263" s="52">
        <f t="shared" si="20"/>
        <v>0.99427556156617036</v>
      </c>
    </row>
    <row r="264" spans="29:37" x14ac:dyDescent="0.2">
      <c r="AC264" s="44" t="s">
        <v>74</v>
      </c>
      <c r="AD264" s="45">
        <f>_xll.qlCalendarAdvance(calendar,AD263,AC264,,,trigger)</f>
        <v>50404</v>
      </c>
      <c r="AE264" s="45">
        <f>_xll.qlInterestRateIndexMaturity($V$5,AD264,trigger)</f>
        <v>50494</v>
      </c>
      <c r="AF264" s="49">
        <f>_xll.qlTenorBasisValue($V$13,AD264,trigger)</f>
        <v>4.9343223992651206E-4</v>
      </c>
      <c r="AG264" s="49">
        <f>_xll.qlTenorBasisForwardRate($V$13,AD264,_xll.ohTrigger($AA$9:$AA$12))</f>
        <v>1.6507079236747657E-2</v>
      </c>
      <c r="AH264" s="49">
        <f>_xll.qlTenorBasisForwardRate2($V$13,AD264,AE264,_xll.ohTrigger($AA$9:$AA$12))</f>
        <v>1.6507079236747657E-2</v>
      </c>
      <c r="AI264" s="49">
        <f>_xll.qlIndexFixing($V$5,_xll.qlInterestRateIndexFixingDate($V$5,AD264,trigger),,trigger)</f>
        <v>1.6413367963711956E-2</v>
      </c>
      <c r="AJ264" s="49">
        <f t="shared" si="19"/>
        <v>9.3711273035701481E-5</v>
      </c>
      <c r="AK264" s="52">
        <f t="shared" si="20"/>
        <v>0.99432296460859748</v>
      </c>
    </row>
    <row r="265" spans="29:37" x14ac:dyDescent="0.2">
      <c r="AC265" s="44" t="s">
        <v>74</v>
      </c>
      <c r="AD265" s="45">
        <f>_xll.qlCalendarAdvance(calendar,AD264,AC265,,,trigger)</f>
        <v>50437</v>
      </c>
      <c r="AE265" s="45">
        <f>_xll.qlInterestRateIndexMaturity($V$5,AD265,trigger)</f>
        <v>50528</v>
      </c>
      <c r="AF265" s="49">
        <f>_xll.qlTenorBasisValue($V$13,AD265,trigger)</f>
        <v>4.8967694208838699E-4</v>
      </c>
      <c r="AG265" s="49">
        <f>_xll.qlTenorBasisForwardRate($V$13,AD265,_xll.ohTrigger($AA$9:$AA$12))</f>
        <v>1.6450331691500581E-2</v>
      </c>
      <c r="AH265" s="49">
        <f>_xll.qlTenorBasisForwardRate2($V$13,AD265,AE265,_xll.ohTrigger($AA$9:$AA$12))</f>
        <v>1.6450331691500581E-2</v>
      </c>
      <c r="AI265" s="49">
        <f>_xll.qlIndexFixing($V$5,_xll.qlInterestRateIndexFixingDate($V$5,AD265,trigger),,trigger)</f>
        <v>1.6357900792370837E-2</v>
      </c>
      <c r="AJ265" s="49">
        <f t="shared" si="19"/>
        <v>9.2430899129743865E-5</v>
      </c>
      <c r="AK265" s="52">
        <f t="shared" si="20"/>
        <v>0.99438121365191068</v>
      </c>
    </row>
    <row r="266" spans="29:37" x14ac:dyDescent="0.2">
      <c r="AC266" s="44" t="s">
        <v>74</v>
      </c>
      <c r="AD266" s="45">
        <f>_xll.qlCalendarAdvance(calendar,AD265,AC266,,,trigger)</f>
        <v>50465</v>
      </c>
      <c r="AE266" s="45">
        <f>_xll.qlInterestRateIndexMaturity($V$5,AD266,trigger)</f>
        <v>50557</v>
      </c>
      <c r="AF266" s="49">
        <f>_xll.qlTenorBasisValue($V$13,AD266,trigger)</f>
        <v>4.8651741494409363E-4</v>
      </c>
      <c r="AG266" s="49">
        <f>_xll.qlTenorBasisForwardRate($V$13,AD266,_xll.ohTrigger($AA$9:$AA$12))</f>
        <v>1.6402814495046287E-2</v>
      </c>
      <c r="AH266" s="49">
        <f>_xll.qlTenorBasisForwardRate2($V$13,AD266,AE266,_xll.ohTrigger($AA$9:$AA$12))</f>
        <v>1.6402814495046287E-2</v>
      </c>
      <c r="AI266" s="49">
        <f>_xll.qlIndexFixing($V$5,_xll.qlInterestRateIndexFixingDate($V$5,AD266,trigger),,trigger)</f>
        <v>1.6311558374934469E-2</v>
      </c>
      <c r="AJ266" s="49">
        <f t="shared" si="19"/>
        <v>9.125612011181769E-5</v>
      </c>
      <c r="AK266" s="52">
        <f t="shared" si="20"/>
        <v>0.99443655720551027</v>
      </c>
    </row>
    <row r="267" spans="29:37" x14ac:dyDescent="0.2">
      <c r="AC267" s="44" t="s">
        <v>74</v>
      </c>
      <c r="AD267" s="45">
        <f>_xll.qlCalendarAdvance(calendar,AD266,AC267,,,trigger)</f>
        <v>50496</v>
      </c>
      <c r="AE267" s="45">
        <f>_xll.qlInterestRateIndexMaturity($V$5,AD267,trigger)</f>
        <v>50587</v>
      </c>
      <c r="AF267" s="49">
        <f>_xll.qlTenorBasisValue($V$13,AD267,trigger)</f>
        <v>4.8304788144972312E-4</v>
      </c>
      <c r="AG267" s="49">
        <f>_xll.qlTenorBasisForwardRate($V$13,AD267,_xll.ohTrigger($AA$9:$AA$12))</f>
        <v>1.6351918737050289E-2</v>
      </c>
      <c r="AH267" s="49">
        <f>_xll.qlTenorBasisForwardRate2($V$13,AD267,AE267,_xll.ohTrigger($AA$9:$AA$12))</f>
        <v>1.6351918737050289E-2</v>
      </c>
      <c r="AI267" s="49">
        <f>_xll.qlIndexFixing($V$5,_xll.qlInterestRateIndexFixingDate($V$5,AD267,trigger),,trigger)</f>
        <v>1.6262015680443977E-2</v>
      </c>
      <c r="AJ267" s="49">
        <f t="shared" si="19"/>
        <v>8.9903056606312204E-5</v>
      </c>
      <c r="AK267" s="52">
        <f t="shared" si="20"/>
        <v>0.99450198731708417</v>
      </c>
    </row>
    <row r="268" spans="29:37" x14ac:dyDescent="0.2">
      <c r="AC268" s="44" t="s">
        <v>74</v>
      </c>
      <c r="AD268" s="45">
        <f>_xll.qlCalendarAdvance(calendar,AD267,AC268,,,trigger)</f>
        <v>50528</v>
      </c>
      <c r="AE268" s="45">
        <f>_xll.qlInterestRateIndexMaturity($V$5,AD268,trigger)</f>
        <v>50620</v>
      </c>
      <c r="AF268" s="49">
        <f>_xll.qlTenorBasisValue($V$13,AD268,trigger)</f>
        <v>4.7949767210613578E-4</v>
      </c>
      <c r="AG268" s="49">
        <f>_xll.qlTenorBasisForwardRate($V$13,AD268,_xll.ohTrigger($AA$9:$AA$12))</f>
        <v>1.6299332042122212E-2</v>
      </c>
      <c r="AH268" s="49">
        <f>_xll.qlTenorBasisForwardRate2($V$13,AD268,AE268,_xll.ohTrigger($AA$9:$AA$12))</f>
        <v>1.6299332042122212E-2</v>
      </c>
      <c r="AI268" s="49">
        <f>_xll.qlIndexFixing($V$5,_xll.qlInterestRateIndexFixingDate($V$5,AD268,trigger),,trigger)</f>
        <v>1.6210966609654424E-2</v>
      </c>
      <c r="AJ268" s="49">
        <f t="shared" si="19"/>
        <v>8.8365432467787247E-5</v>
      </c>
      <c r="AK268" s="52">
        <f t="shared" si="20"/>
        <v>0.99457858565986479</v>
      </c>
    </row>
    <row r="269" spans="29:37" x14ac:dyDescent="0.2">
      <c r="AC269" s="44" t="s">
        <v>74</v>
      </c>
      <c r="AD269" s="45">
        <f>_xll.qlCalendarAdvance(calendar,AD268,AC269,,,trigger)</f>
        <v>50559</v>
      </c>
      <c r="AE269" s="45">
        <f>_xll.qlInterestRateIndexMaturity($V$5,AD269,trigger)</f>
        <v>50651</v>
      </c>
      <c r="AF269" s="49">
        <f>_xll.qlTenorBasisValue($V$13,AD269,trigger)</f>
        <v>4.7608848920344267E-4</v>
      </c>
      <c r="AG269" s="49">
        <f>_xll.qlTenorBasisForwardRate($V$13,AD269,_xll.ohTrigger($AA$9:$AA$12))</f>
        <v>1.6249669324820176E-2</v>
      </c>
      <c r="AH269" s="49">
        <f>_xll.qlTenorBasisForwardRate2($V$13,AD269,AE269,_xll.ohTrigger($AA$9:$AA$12))</f>
        <v>1.6249669324820176E-2</v>
      </c>
      <c r="AI269" s="49">
        <f>_xll.qlIndexFixing($V$5,_xll.qlInterestRateIndexFixingDate($V$5,AD269,trigger),,trigger)</f>
        <v>1.6162873934172421E-2</v>
      </c>
      <c r="AJ269" s="49">
        <f t="shared" si="19"/>
        <v>8.679539064775435E-5</v>
      </c>
      <c r="AK269" s="52">
        <f t="shared" si="20"/>
        <v>0.99465863649820985</v>
      </c>
    </row>
    <row r="270" spans="29:37" x14ac:dyDescent="0.2">
      <c r="AC270" s="44" t="s">
        <v>74</v>
      </c>
      <c r="AD270" s="45">
        <f>_xll.qlCalendarAdvance(calendar,AD269,AC270,,,trigger)</f>
        <v>50591</v>
      </c>
      <c r="AE270" s="45">
        <f>_xll.qlInterestRateIndexMaturity($V$5,AD270,trigger)</f>
        <v>50683</v>
      </c>
      <c r="AF270" s="49">
        <f>_xll.qlTenorBasisValue($V$13,AD270,trigger)</f>
        <v>4.7260019116472131E-4</v>
      </c>
      <c r="AG270" s="49">
        <f>_xll.qlTenorBasisForwardRate($V$13,AD270,_xll.ohTrigger($AA$9:$AA$12))</f>
        <v>1.6199306123717609E-2</v>
      </c>
      <c r="AH270" s="49">
        <f>_xll.qlTenorBasisForwardRate2($V$13,AD270,AE270,_xll.ohTrigger($AA$9:$AA$12))</f>
        <v>1.6199306123717609E-2</v>
      </c>
      <c r="AI270" s="49">
        <f>_xll.qlIndexFixing($V$5,_xll.qlInterestRateIndexFixingDate($V$5,AD270,trigger),,trigger)</f>
        <v>1.6114235688978403E-2</v>
      </c>
      <c r="AJ270" s="49">
        <f t="shared" si="19"/>
        <v>8.507043473920603E-5</v>
      </c>
      <c r="AK270" s="52">
        <f t="shared" si="20"/>
        <v>0.99474851366536909</v>
      </c>
    </row>
    <row r="271" spans="29:37" x14ac:dyDescent="0.2">
      <c r="AC271" s="44" t="s">
        <v>74</v>
      </c>
      <c r="AD271" s="45">
        <f>_xll.qlCalendarAdvance(calendar,AD270,AC271,,,trigger)</f>
        <v>50622</v>
      </c>
      <c r="AE271" s="45">
        <f>_xll.qlInterestRateIndexMaturity($V$5,AD271,trigger)</f>
        <v>50714</v>
      </c>
      <c r="AF271" s="49">
        <f>_xll.qlTenorBasisValue($V$13,AD271,trigger)</f>
        <v>4.6925060997679016E-4</v>
      </c>
      <c r="AG271" s="49">
        <f>_xll.qlTenorBasisForwardRate($V$13,AD271,_xll.ohTrigger($AA$9:$AA$12))</f>
        <v>1.6151413086651838E-2</v>
      </c>
      <c r="AH271" s="49">
        <f>_xll.qlTenorBasisForwardRate2($V$13,AD271,AE271,_xll.ohTrigger($AA$9:$AA$12))</f>
        <v>1.6151413086651838E-2</v>
      </c>
      <c r="AI271" s="49">
        <f>_xll.qlIndexFixing($V$5,_xll.qlInterestRateIndexFixingDate($V$5,AD271,trigger),,trigger)</f>
        <v>1.6068116248901039E-2</v>
      </c>
      <c r="AJ271" s="49">
        <f t="shared" si="19"/>
        <v>8.3296837750799352E-5</v>
      </c>
      <c r="AK271" s="52">
        <f t="shared" si="20"/>
        <v>0.99484275231498853</v>
      </c>
    </row>
    <row r="272" spans="29:37" x14ac:dyDescent="0.2">
      <c r="AC272" s="44" t="s">
        <v>74</v>
      </c>
      <c r="AD272" s="45">
        <f>_xll.qlCalendarAdvance(calendar,AD271,AC272,,,trigger)</f>
        <v>50654</v>
      </c>
      <c r="AE272" s="45">
        <f>_xll.qlInterestRateIndexMaturity($V$5,AD272,trigger)</f>
        <v>50745</v>
      </c>
      <c r="AF272" s="49">
        <f>_xll.qlTenorBasisValue($V$13,AD272,trigger)</f>
        <v>4.658234485451925E-4</v>
      </c>
      <c r="AG272" s="49">
        <f>_xll.qlTenorBasisForwardRate($V$13,AD272,_xll.ohTrigger($AA$9:$AA$12))</f>
        <v>1.6103307345282543E-2</v>
      </c>
      <c r="AH272" s="49">
        <f>_xll.qlTenorBasisForwardRate2($V$13,AD272,AE272,_xll.ohTrigger($AA$9:$AA$12))</f>
        <v>1.6103307345282543E-2</v>
      </c>
      <c r="AI272" s="49">
        <f>_xll.qlIndexFixing($V$5,_xll.qlInterestRateIndexFixingDate($V$5,AD272,trigger),,trigger)</f>
        <v>1.6021920440633927E-2</v>
      </c>
      <c r="AJ272" s="49">
        <f t="shared" si="19"/>
        <v>8.1386904648615699E-5</v>
      </c>
      <c r="AK272" s="52">
        <f t="shared" si="20"/>
        <v>0.99494595098363703</v>
      </c>
    </row>
    <row r="273" spans="29:37" x14ac:dyDescent="0.2">
      <c r="AC273" s="44" t="s">
        <v>74</v>
      </c>
      <c r="AD273" s="45">
        <f>_xll.qlCalendarAdvance(calendar,AD272,AC273,,,trigger)</f>
        <v>50684</v>
      </c>
      <c r="AE273" s="45">
        <f>_xll.qlInterestRateIndexMaturity($V$5,AD273,trigger)</f>
        <v>50776</v>
      </c>
      <c r="AF273" s="49">
        <f>_xll.qlTenorBasisValue($V$13,AD273,trigger)</f>
        <v>4.6263842111861884E-4</v>
      </c>
      <c r="AG273" s="49">
        <f>_xll.qlTenorBasisForwardRate($V$13,AD273,_xll.ohTrigger($AA$9:$AA$12))</f>
        <v>1.6058363362503422E-2</v>
      </c>
      <c r="AH273" s="49">
        <f>_xll.qlTenorBasisForwardRate2($V$13,AD273,AE273,_xll.ohTrigger($AA$9:$AA$12))</f>
        <v>1.6058363362503422E-2</v>
      </c>
      <c r="AI273" s="49">
        <f>_xll.qlIndexFixing($V$5,_xll.qlInterestRateIndexFixingDate($V$5,AD273,trigger),,trigger)</f>
        <v>1.5978922509015815E-2</v>
      </c>
      <c r="AJ273" s="49">
        <f t="shared" si="19"/>
        <v>7.9440853487607044E-5</v>
      </c>
      <c r="AK273" s="52">
        <f t="shared" si="20"/>
        <v>0.99505299190868335</v>
      </c>
    </row>
    <row r="274" spans="29:37" x14ac:dyDescent="0.2">
      <c r="AC274" s="44" t="s">
        <v>74</v>
      </c>
      <c r="AD274" s="45">
        <f>_xll.qlCalendarAdvance(calendar,AD273,AC274,,,trigger)</f>
        <v>50717</v>
      </c>
      <c r="AE274" s="45">
        <f>_xll.qlInterestRateIndexMaturity($V$5,AD274,trigger)</f>
        <v>50809</v>
      </c>
      <c r="AF274" s="49">
        <f>_xll.qlTenorBasisValue($V$13,AD274,trigger)</f>
        <v>4.5916591484829248E-4</v>
      </c>
      <c r="AG274" s="49">
        <f>_xll.qlTenorBasisForwardRate($V$13,AD274,_xll.ohTrigger($AA$9:$AA$12))</f>
        <v>1.6010374034112304E-2</v>
      </c>
      <c r="AH274" s="49">
        <f>_xll.qlTenorBasisForwardRate2($V$13,AD274,AE274,_xll.ohTrigger($AA$9:$AA$12))</f>
        <v>1.6010374034112304E-2</v>
      </c>
      <c r="AI274" s="49">
        <f>_xll.qlIndexFixing($V$5,_xll.qlInterestRateIndexFixingDate($V$5,AD274,trigger),,trigger)</f>
        <v>1.5933156758967889E-2</v>
      </c>
      <c r="AJ274" s="49">
        <f t="shared" si="19"/>
        <v>7.7217275144415148E-5</v>
      </c>
      <c r="AK274" s="52">
        <f t="shared" si="20"/>
        <v>0.99517704739565149</v>
      </c>
    </row>
    <row r="275" spans="29:37" x14ac:dyDescent="0.2">
      <c r="AC275" s="44" t="s">
        <v>74</v>
      </c>
      <c r="AD275" s="45">
        <f>_xll.qlCalendarAdvance(calendar,AD274,AC275,,,trigger)</f>
        <v>50747</v>
      </c>
      <c r="AE275" s="45">
        <f>_xll.qlInterestRateIndexMaturity($V$5,AD275,trigger)</f>
        <v>50837</v>
      </c>
      <c r="AF275" s="49">
        <f>_xll.qlTenorBasisValue($V$13,AD275,trigger)</f>
        <v>4.5603711469594009E-4</v>
      </c>
      <c r="AG275" s="49">
        <f>_xll.qlTenorBasisForwardRate($V$13,AD275,_xll.ohTrigger($AA$9:$AA$12))</f>
        <v>1.5968387981617482E-2</v>
      </c>
      <c r="AH275" s="49">
        <f>_xll.qlTenorBasisForwardRate2($V$13,AD275,AE275,_xll.ohTrigger($AA$9:$AA$12))</f>
        <v>1.5968387981617482E-2</v>
      </c>
      <c r="AI275" s="49">
        <f>_xll.qlIndexFixing($V$5,_xll.qlInterestRateIndexFixingDate($V$5,AD275,trigger),,trigger)</f>
        <v>1.5893229742638404E-2</v>
      </c>
      <c r="AJ275" s="49">
        <f t="shared" si="19"/>
        <v>7.5158238979078362E-5</v>
      </c>
      <c r="AK275" s="52">
        <f t="shared" si="20"/>
        <v>0.99529331081724726</v>
      </c>
    </row>
    <row r="276" spans="29:37" x14ac:dyDescent="0.2">
      <c r="AC276" s="44" t="s">
        <v>74</v>
      </c>
      <c r="AD276" s="45">
        <f>_xll.qlCalendarAdvance(calendar,AD275,AC276,,,trigger)</f>
        <v>50780</v>
      </c>
      <c r="AE276" s="45">
        <f>_xll.qlInterestRateIndexMaturity($V$5,AD276,trigger)</f>
        <v>50872</v>
      </c>
      <c r="AF276" s="49">
        <f>_xll.qlTenorBasisValue($V$13,AD276,trigger)</f>
        <v>4.5262605624798481E-4</v>
      </c>
      <c r="AG276" s="49">
        <f>_xll.qlTenorBasisForwardRate($V$13,AD276,_xll.ohTrigger($AA$9:$AA$12))</f>
        <v>1.5921842901817616E-2</v>
      </c>
      <c r="AH276" s="49">
        <f>_xll.qlTenorBasisForwardRate2($V$13,AD276,AE276,_xll.ohTrigger($AA$9:$AA$12))</f>
        <v>1.5921842901817616E-2</v>
      </c>
      <c r="AI276" s="49">
        <f>_xll.qlIndexFixing($V$5,_xll.qlInterestRateIndexFixingDate($V$5,AD276,trigger),,trigger)</f>
        <v>1.5849208923723785E-2</v>
      </c>
      <c r="AJ276" s="49">
        <f t="shared" si="19"/>
        <v>7.2633978093830653E-5</v>
      </c>
      <c r="AK276" s="52">
        <f t="shared" si="20"/>
        <v>0.99543809227727409</v>
      </c>
    </row>
    <row r="277" spans="29:37" x14ac:dyDescent="0.2">
      <c r="AC277" s="44" t="s">
        <v>74</v>
      </c>
      <c r="AD277" s="45">
        <f>_xll.qlCalendarAdvance(calendar,AD276,AC277,,,trigger)</f>
        <v>50811</v>
      </c>
      <c r="AE277" s="45">
        <f>_xll.qlInterestRateIndexMaturity($V$5,AD277,trigger)</f>
        <v>50900</v>
      </c>
      <c r="AF277" s="49">
        <f>_xll.qlTenorBasisValue($V$13,AD277,trigger)</f>
        <v>4.4945075993885685E-4</v>
      </c>
      <c r="AG277" s="49">
        <f>_xll.qlTenorBasisForwardRate($V$13,AD277,_xll.ohTrigger($AA$9:$AA$12))</f>
        <v>1.5880748512386481E-2</v>
      </c>
      <c r="AH277" s="49">
        <f>_xll.qlTenorBasisForwardRate2($V$13,AD277,AE277,_xll.ohTrigger($AA$9:$AA$12))</f>
        <v>1.5880748512386481E-2</v>
      </c>
      <c r="AI277" s="49">
        <f>_xll.qlIndexFixing($V$5,_xll.qlInterestRateIndexFixingDate($V$5,AD277,trigger),,trigger)</f>
        <v>1.5810422822415703E-2</v>
      </c>
      <c r="AJ277" s="49">
        <f t="shared" si="19"/>
        <v>7.0325689970777983E-5</v>
      </c>
      <c r="AK277" s="52">
        <f t="shared" si="20"/>
        <v>0.9955716388357938</v>
      </c>
    </row>
    <row r="278" spans="29:37" x14ac:dyDescent="0.2">
      <c r="AC278" s="44" t="s">
        <v>74</v>
      </c>
      <c r="AD278" s="45">
        <f>_xll.qlCalendarAdvance(calendar,AD277,AC278,,,trigger)</f>
        <v>50839</v>
      </c>
      <c r="AE278" s="45">
        <f>_xll.qlInterestRateIndexMaturity($V$5,AD278,trigger)</f>
        <v>50931</v>
      </c>
      <c r="AF278" s="49">
        <f>_xll.qlTenorBasisValue($V$13,AD278,trigger)</f>
        <v>4.4660676777338577E-4</v>
      </c>
      <c r="AG278" s="49">
        <f>_xll.qlTenorBasisForwardRate($V$13,AD278,_xll.ohTrigger($AA$9:$AA$12))</f>
        <v>1.5842743662738943E-2</v>
      </c>
      <c r="AH278" s="49">
        <f>_xll.qlTenorBasisForwardRate2($V$13,AD278,AE278,_xll.ohTrigger($AA$9:$AA$12))</f>
        <v>1.5842743662738943E-2</v>
      </c>
      <c r="AI278" s="49">
        <f>_xll.qlIndexFixing($V$5,_xll.qlInterestRateIndexFixingDate($V$5,AD278,trigger),,trigger)</f>
        <v>1.5774813938780909E-2</v>
      </c>
      <c r="AJ278" s="49">
        <f t="shared" si="19"/>
        <v>6.7929723958033705E-5</v>
      </c>
      <c r="AK278" s="52">
        <f t="shared" si="20"/>
        <v>0.99571225001148</v>
      </c>
    </row>
    <row r="279" spans="29:37" x14ac:dyDescent="0.2">
      <c r="AC279" s="44" t="s">
        <v>74</v>
      </c>
      <c r="AD279" s="45">
        <f>_xll.qlCalendarAdvance(calendar,AD278,AC279,,,trigger)</f>
        <v>50872</v>
      </c>
      <c r="AE279" s="45">
        <f>_xll.qlInterestRateIndexMaturity($V$5,AD279,trigger)</f>
        <v>50963</v>
      </c>
      <c r="AF279" s="49">
        <f>_xll.qlTenorBasisValue($V$13,AD279,trigger)</f>
        <v>4.4328399563283523E-4</v>
      </c>
      <c r="AG279" s="49">
        <f>_xll.qlTenorBasisForwardRate($V$13,AD279,_xll.ohTrigger($AA$9:$AA$12))</f>
        <v>1.5800448985945421E-2</v>
      </c>
      <c r="AH279" s="49">
        <f>_xll.qlTenorBasisForwardRate2($V$13,AD279,AE279,_xll.ohTrigger($AA$9:$AA$12))</f>
        <v>1.5800448985945421E-2</v>
      </c>
      <c r="AI279" s="49">
        <f>_xll.qlIndexFixing($V$5,_xll.qlInterestRateIndexFixingDate($V$5,AD279,trigger),,trigger)</f>
        <v>1.5735286576155621E-2</v>
      </c>
      <c r="AJ279" s="49">
        <f t="shared" si="19"/>
        <v>6.5162409789799869E-5</v>
      </c>
      <c r="AK279" s="52">
        <f t="shared" si="20"/>
        <v>0.99587591404220466</v>
      </c>
    </row>
    <row r="280" spans="29:37" x14ac:dyDescent="0.2">
      <c r="AC280" s="44" t="s">
        <v>74</v>
      </c>
      <c r="AD280" s="45">
        <f>_xll.qlCalendarAdvance(calendar,AD279,AC280,,,trigger)</f>
        <v>50902</v>
      </c>
      <c r="AE280" s="45">
        <f>_xll.qlInterestRateIndexMaturity($V$5,AD280,trigger)</f>
        <v>50994</v>
      </c>
      <c r="AF280" s="49">
        <f>_xll.qlTenorBasisValue($V$13,AD280,trigger)</f>
        <v>4.4029041636353672E-4</v>
      </c>
      <c r="AG280" s="49">
        <f>_xll.qlTenorBasisForwardRate($V$13,AD280,_xll.ohTrigger($AA$9:$AA$12))</f>
        <v>1.5762528702593433E-2</v>
      </c>
      <c r="AH280" s="49">
        <f>_xll.qlTenorBasisForwardRate2($V$13,AD280,AE280,_xll.ohTrigger($AA$9:$AA$12))</f>
        <v>1.5762528702593433E-2</v>
      </c>
      <c r="AI280" s="49">
        <f>_xll.qlIndexFixing($V$5,_xll.qlInterestRateIndexFixingDate($V$5,AD280,trigger),,trigger)</f>
        <v>1.5700073978892035E-2</v>
      </c>
      <c r="AJ280" s="49">
        <f t="shared" si="19"/>
        <v>6.2454723701397402E-5</v>
      </c>
      <c r="AK280" s="52">
        <f t="shared" si="20"/>
        <v>0.99603777256303283</v>
      </c>
    </row>
    <row r="281" spans="29:37" x14ac:dyDescent="0.2">
      <c r="AC281" s="44" t="s">
        <v>74</v>
      </c>
      <c r="AD281" s="45">
        <f>_xll.qlCalendarAdvance(calendar,AD280,AC281,,,trigger)</f>
        <v>50934</v>
      </c>
      <c r="AE281" s="45">
        <f>_xll.qlInterestRateIndexMaturity($V$5,AD281,trigger)</f>
        <v>51026</v>
      </c>
      <c r="AF281" s="49">
        <f>_xll.qlTenorBasisValue($V$13,AD281,trigger)</f>
        <v>4.3712554337019347E-4</v>
      </c>
      <c r="AG281" s="49">
        <f>_xll.qlTenorBasisForwardRate($V$13,AD281,_xll.ohTrigger($AA$9:$AA$12))</f>
        <v>1.5723522872392003E-2</v>
      </c>
      <c r="AH281" s="49">
        <f>_xll.qlTenorBasisForwardRate2($V$13,AD281,AE281,_xll.ohTrigger($AA$9:$AA$12))</f>
        <v>1.5723522872392003E-2</v>
      </c>
      <c r="AI281" s="49">
        <f>_xll.qlIndexFixing($V$5,_xll.qlInterestRateIndexFixingDate($V$5,AD281,trigger),,trigger)</f>
        <v>1.5664031731555807E-2</v>
      </c>
      <c r="AJ281" s="49">
        <f t="shared" si="19"/>
        <v>5.9491140836195194E-5</v>
      </c>
      <c r="AK281" s="52">
        <f t="shared" si="20"/>
        <v>0.99621642418693257</v>
      </c>
    </row>
    <row r="282" spans="29:37" x14ac:dyDescent="0.2">
      <c r="AC282" s="44" t="s">
        <v>74</v>
      </c>
      <c r="AD282" s="45">
        <f>_xll.qlCalendarAdvance(calendar,AD281,AC282,,,trigger)</f>
        <v>50964</v>
      </c>
      <c r="AE282" s="45">
        <f>_xll.qlInterestRateIndexMaturity($V$5,AD282,trigger)</f>
        <v>51056</v>
      </c>
      <c r="AF282" s="49">
        <f>_xll.qlTenorBasisValue($V$13,AD282,trigger)</f>
        <v>4.3418481020711982E-4</v>
      </c>
      <c r="AG282" s="49">
        <f>_xll.qlTenorBasisForwardRate($V$13,AD282,_xll.ohTrigger($AA$9:$AA$12))</f>
        <v>1.5688047514325211E-2</v>
      </c>
      <c r="AH282" s="49">
        <f>_xll.qlTenorBasisForwardRate2($V$13,AD282,AE282,_xll.ohTrigger($AA$9:$AA$12))</f>
        <v>1.5688047514325211E-2</v>
      </c>
      <c r="AI282" s="49">
        <f>_xll.qlIndexFixing($V$5,_xll.qlInterestRateIndexFixingDate($V$5,AD282,trigger),,trigger)</f>
        <v>1.5631448424041097E-2</v>
      </c>
      <c r="AJ282" s="49">
        <f t="shared" si="19"/>
        <v>5.6599090284114445E-5</v>
      </c>
      <c r="AK282" s="52">
        <f t="shared" si="20"/>
        <v>0.99639221577876835</v>
      </c>
    </row>
    <row r="283" spans="29:37" x14ac:dyDescent="0.2">
      <c r="AC283" s="44" t="s">
        <v>74</v>
      </c>
      <c r="AD283" s="45">
        <f>_xll.qlCalendarAdvance(calendar,AD282,AC283,,,trigger)</f>
        <v>50997</v>
      </c>
      <c r="AE283" s="45">
        <f>_xll.qlInterestRateIndexMaturity($V$5,AD283,trigger)</f>
        <v>51089</v>
      </c>
      <c r="AF283" s="49">
        <f>_xll.qlTenorBasisValue($V$13,AD283,trigger)</f>
        <v>4.3097923718401967E-4</v>
      </c>
      <c r="AG283" s="49">
        <f>_xll.qlTenorBasisForwardRate($V$13,AD283,_xll.ohTrigger($AA$9:$AA$12))</f>
        <v>1.5650270557605015E-2</v>
      </c>
      <c r="AH283" s="49">
        <f>_xll.qlTenorBasisForwardRate2($V$13,AD283,AE283,_xll.ohTrigger($AA$9:$AA$12))</f>
        <v>1.5650270557605015E-2</v>
      </c>
      <c r="AI283" s="49">
        <f>_xll.qlIndexFixing($V$5,_xll.qlInterestRateIndexFixingDate($V$5,AD283,trigger),,trigger)</f>
        <v>1.5596981458131908E-2</v>
      </c>
      <c r="AJ283" s="49">
        <f t="shared" si="19"/>
        <v>5.3289099473106602E-5</v>
      </c>
      <c r="AK283" s="52">
        <f t="shared" si="20"/>
        <v>0.99659500458621708</v>
      </c>
    </row>
    <row r="284" spans="29:37" x14ac:dyDescent="0.2">
      <c r="AC284" s="44" t="s">
        <v>74</v>
      </c>
      <c r="AD284" s="45">
        <f>_xll.qlCalendarAdvance(calendar,AD283,AC284,,,trigger)</f>
        <v>51028</v>
      </c>
      <c r="AE284" s="45">
        <f>_xll.qlInterestRateIndexMaturity($V$5,AD284,trigger)</f>
        <v>51119</v>
      </c>
      <c r="AF284" s="49">
        <f>_xll.qlTenorBasisValue($V$13,AD284,trigger)</f>
        <v>4.2799564775357921E-4</v>
      </c>
      <c r="AG284" s="49">
        <f>_xll.qlTenorBasisForwardRate($V$13,AD284,_xll.ohTrigger($AA$9:$AA$12))</f>
        <v>1.5616191054328774E-2</v>
      </c>
      <c r="AH284" s="49">
        <f>_xll.qlTenorBasisForwardRate2($V$13,AD284,AE284,_xll.ohTrigger($AA$9:$AA$12))</f>
        <v>1.5616191054328774E-2</v>
      </c>
      <c r="AI284" s="49">
        <f>_xll.qlIndexFixing($V$5,_xll.qlInterestRateIndexFixingDate($V$5,AD284,trigger),,trigger)</f>
        <v>1.5566083832464312E-2</v>
      </c>
      <c r="AJ284" s="49">
        <f t="shared" si="19"/>
        <v>5.0107221864461454E-5</v>
      </c>
      <c r="AK284" s="52">
        <f t="shared" si="20"/>
        <v>0.99679132884003929</v>
      </c>
    </row>
    <row r="285" spans="29:37" x14ac:dyDescent="0.2">
      <c r="AC285" s="44" t="s">
        <v>74</v>
      </c>
      <c r="AD285" s="45">
        <f>_xll.qlCalendarAdvance(calendar,AD284,AC285,,,trigger)</f>
        <v>51060</v>
      </c>
      <c r="AE285" s="45">
        <f>_xll.qlInterestRateIndexMaturity($V$5,AD285,trigger)</f>
        <v>51152</v>
      </c>
      <c r="AF285" s="49">
        <f>_xll.qlTenorBasisValue($V$13,AD285,trigger)</f>
        <v>4.2494376854100536E-4</v>
      </c>
      <c r="AG285" s="49">
        <f>_xll.qlTenorBasisForwardRate($V$13,AD285,_xll.ohTrigger($AA$9:$AA$12))</f>
        <v>1.5581870697764583E-2</v>
      </c>
      <c r="AH285" s="49">
        <f>_xll.qlTenorBasisForwardRate2($V$13,AD285,AE285,_xll.ohTrigger($AA$9:$AA$12))</f>
        <v>1.5581870697764583E-2</v>
      </c>
      <c r="AI285" s="49">
        <f>_xll.qlIndexFixing($V$5,_xll.qlInterestRateIndexFixingDate($V$5,AD285,trigger),,trigger)</f>
        <v>1.5535281569438925E-2</v>
      </c>
      <c r="AJ285" s="49">
        <f t="shared" si="19"/>
        <v>4.6589128325658785E-5</v>
      </c>
      <c r="AK285" s="52">
        <f t="shared" si="20"/>
        <v>0.99701004268169535</v>
      </c>
    </row>
    <row r="286" spans="29:37" x14ac:dyDescent="0.2">
      <c r="AC286" s="44" t="s">
        <v>74</v>
      </c>
      <c r="AD286" s="45">
        <f>_xll.qlCalendarAdvance(calendar,AD285,AC286,,,trigger)</f>
        <v>51091</v>
      </c>
      <c r="AE286" s="45">
        <f>_xll.qlInterestRateIndexMaturity($V$5,AD286,trigger)</f>
        <v>51183</v>
      </c>
      <c r="AF286" s="49">
        <f>_xll.qlTenorBasisValue($V$13,AD286,trigger)</f>
        <v>4.2201415407068781E-4</v>
      </c>
      <c r="AG286" s="49">
        <f>_xll.qlTenorBasisForwardRate($V$13,AD286,_xll.ohTrigger($AA$9:$AA$12))</f>
        <v>1.555005211470494E-2</v>
      </c>
      <c r="AH286" s="49">
        <f>_xll.qlTenorBasisForwardRate2($V$13,AD286,AE286,_xll.ohTrigger($AA$9:$AA$12))</f>
        <v>1.555005211470494E-2</v>
      </c>
      <c r="AI286" s="49">
        <f>_xll.qlIndexFixing($V$5,_xll.qlInterestRateIndexFixingDate($V$5,AD286,trigger),,trigger)</f>
        <v>1.5506946424921246E-2</v>
      </c>
      <c r="AJ286" s="49">
        <f t="shared" si="19"/>
        <v>4.3105689783693585E-5</v>
      </c>
      <c r="AK286" s="52">
        <f t="shared" si="20"/>
        <v>0.99722793920780939</v>
      </c>
    </row>
    <row r="287" spans="29:37" x14ac:dyDescent="0.2">
      <c r="AC287" s="44" t="s">
        <v>74</v>
      </c>
      <c r="AD287" s="45">
        <f>_xll.qlCalendarAdvance(calendar,AD286,AC287,,,trigger)</f>
        <v>51123</v>
      </c>
      <c r="AE287" s="45">
        <f>_xll.qlInterestRateIndexMaturity($V$5,AD287,trigger)</f>
        <v>51214</v>
      </c>
      <c r="AF287" s="49">
        <f>_xll.qlTenorBasisValue($V$13,AD287,trigger)</f>
        <v>4.1901760109730468E-4</v>
      </c>
      <c r="AG287" s="49">
        <f>_xll.qlTenorBasisForwardRate($V$13,AD287,_xll.ohTrigger($AA$9:$AA$12))</f>
        <v>1.5518649236690399E-2</v>
      </c>
      <c r="AH287" s="49">
        <f>_xll.qlTenorBasisForwardRate2($V$13,AD287,AE287,_xll.ohTrigger($AA$9:$AA$12))</f>
        <v>1.5518649236690399E-2</v>
      </c>
      <c r="AI287" s="49">
        <f>_xll.qlIndexFixing($V$5,_xll.qlInterestRateIndexFixingDate($V$5,AD287,trigger),,trigger)</f>
        <v>1.5479212022048321E-2</v>
      </c>
      <c r="AJ287" s="49">
        <f t="shared" si="19"/>
        <v>3.9437214642078222E-5</v>
      </c>
      <c r="AK287" s="52">
        <f t="shared" si="20"/>
        <v>0.99745872117859091</v>
      </c>
    </row>
    <row r="288" spans="29:37" x14ac:dyDescent="0.2">
      <c r="AC288" s="44" t="s">
        <v>74</v>
      </c>
      <c r="AD288" s="45">
        <f>_xll.qlCalendarAdvance(calendar,AD287,AC288,,,trigger)</f>
        <v>51154</v>
      </c>
      <c r="AE288" s="45">
        <f>_xll.qlInterestRateIndexMaturity($V$5,AD288,trigger)</f>
        <v>51245</v>
      </c>
      <c r="AF288" s="49">
        <f>_xll.qlTenorBasisValue($V$13,AD288,trigger)</f>
        <v>4.1614120665250498E-4</v>
      </c>
      <c r="AG288" s="49">
        <f>_xll.qlTenorBasisForwardRate($V$13,AD288,_xll.ohTrigger($AA$9:$AA$12))</f>
        <v>1.5489359962017979E-2</v>
      </c>
      <c r="AH288" s="49">
        <f>_xll.qlTenorBasisForwardRate2($V$13,AD288,AE288,_xll.ohTrigger($AA$9:$AA$12))</f>
        <v>1.5489359962017979E-2</v>
      </c>
      <c r="AI288" s="49">
        <f>_xll.qlIndexFixing($V$5,_xll.qlInterestRateIndexFixingDate($V$5,AD288,trigger),,trigger)</f>
        <v>1.5453659788257482E-2</v>
      </c>
      <c r="AJ288" s="49">
        <f t="shared" si="19"/>
        <v>3.5700173760496931E-5</v>
      </c>
      <c r="AK288" s="52">
        <f t="shared" si="20"/>
        <v>0.99769518083070974</v>
      </c>
    </row>
    <row r="289" spans="29:37" x14ac:dyDescent="0.2">
      <c r="AC289" s="44" t="s">
        <v>74</v>
      </c>
      <c r="AD289" s="45">
        <f>_xll.qlCalendarAdvance(calendar,AD288,AC289,,,trigger)</f>
        <v>51186</v>
      </c>
      <c r="AE289" s="45">
        <f>_xll.qlInterestRateIndexMaturity($V$5,AD289,trigger)</f>
        <v>51277</v>
      </c>
      <c r="AF289" s="49">
        <f>_xll.qlTenorBasisValue($V$13,AD289,trigger)</f>
        <v>4.1319920151507248E-4</v>
      </c>
      <c r="AG289" s="49">
        <f>_xll.qlTenorBasisForwardRate($V$13,AD289,_xll.ohTrigger($AA$9:$AA$12))</f>
        <v>1.5460476735265244E-2</v>
      </c>
      <c r="AH289" s="49">
        <f>_xll.qlTenorBasisForwardRate2($V$13,AD289,AE289,_xll.ohTrigger($AA$9:$AA$12))</f>
        <v>1.5460476735265244E-2</v>
      </c>
      <c r="AI289" s="49">
        <f>_xll.qlIndexFixing($V$5,_xll.qlInterestRateIndexFixingDate($V$5,AD289,trigger),,trigger)</f>
        <v>1.5428768567402461E-2</v>
      </c>
      <c r="AJ289" s="49">
        <f t="shared" si="19"/>
        <v>3.1708167862782785E-5</v>
      </c>
      <c r="AK289" s="52">
        <f t="shared" si="20"/>
        <v>0.99794908213985045</v>
      </c>
    </row>
    <row r="290" spans="29:37" x14ac:dyDescent="0.2">
      <c r="AC290" s="44" t="s">
        <v>74</v>
      </c>
      <c r="AD290" s="45">
        <f>_xll.qlCalendarAdvance(calendar,AD289,AC290,,,trigger)</f>
        <v>51215</v>
      </c>
      <c r="AE290" s="45">
        <f>_xll.qlInterestRateIndexMaturity($V$5,AD290,trigger)</f>
        <v>51307</v>
      </c>
      <c r="AF290" s="49">
        <f>_xll.qlTenorBasisValue($V$13,AD290,trigger)</f>
        <v>4.1055669015828758E-4</v>
      </c>
      <c r="AG290" s="49">
        <f>_xll.qlTenorBasisForwardRate($V$13,AD290,_xll.ohTrigger($AA$9:$AA$12))</f>
        <v>1.5435427697861544E-2</v>
      </c>
      <c r="AH290" s="49">
        <f>_xll.qlTenorBasisForwardRate2($V$13,AD290,AE290,_xll.ohTrigger($AA$9:$AA$12))</f>
        <v>1.5435427697861544E-2</v>
      </c>
      <c r="AI290" s="49">
        <f>_xll.qlIndexFixing($V$5,_xll.qlInterestRateIndexFixingDate($V$5,AD290,trigger),,trigger)</f>
        <v>1.5407521880674074E-2</v>
      </c>
      <c r="AJ290" s="49">
        <f t="shared" si="19"/>
        <v>2.7905817187470414E-5</v>
      </c>
      <c r="AK290" s="52">
        <f t="shared" si="20"/>
        <v>0.99819209303857925</v>
      </c>
    </row>
    <row r="291" spans="29:37" x14ac:dyDescent="0.2">
      <c r="AC291" s="44" t="s">
        <v>74</v>
      </c>
      <c r="AD291" s="45">
        <f>_xll.qlCalendarAdvance(calendar,AD290,AC291,,,trigger)</f>
        <v>51246</v>
      </c>
      <c r="AE291" s="45">
        <f>_xll.qlInterestRateIndexMaturity($V$5,AD291,trigger)</f>
        <v>51337</v>
      </c>
      <c r="AF291" s="49">
        <f>_xll.qlTenorBasisValue($V$13,AD291,trigger)</f>
        <v>4.0775666155352724E-4</v>
      </c>
      <c r="AG291" s="49">
        <f>_xll.qlTenorBasisForwardRate($V$13,AD291,_xll.ohTrigger($AA$9:$AA$12))</f>
        <v>1.5410104345684425E-2</v>
      </c>
      <c r="AH291" s="49">
        <f>_xll.qlTenorBasisForwardRate2($V$13,AD291,AE291,_xll.ohTrigger($AA$9:$AA$12))</f>
        <v>1.5410104345684425E-2</v>
      </c>
      <c r="AI291" s="49">
        <f>_xll.qlIndexFixing($V$5,_xll.qlInterestRateIndexFixingDate($V$5,AD291,trigger),,trigger)</f>
        <v>1.5386254930709648E-2</v>
      </c>
      <c r="AJ291" s="49">
        <f t="shared" si="19"/>
        <v>2.3849414974776162E-5</v>
      </c>
      <c r="AK291" s="52">
        <f t="shared" si="20"/>
        <v>0.99845235214247885</v>
      </c>
    </row>
    <row r="292" spans="29:37" x14ac:dyDescent="0.2">
      <c r="AC292" s="44" t="s">
        <v>74</v>
      </c>
      <c r="AD292" s="45">
        <f>_xll.qlCalendarAdvance(calendar,AD291,AC292,,,trigger)</f>
        <v>51277</v>
      </c>
      <c r="AE292" s="45">
        <f>_xll.qlInterestRateIndexMaturity($V$5,AD292,trigger)</f>
        <v>51369</v>
      </c>
      <c r="AF292" s="49">
        <f>_xll.qlTenorBasisValue($V$13,AD292,trigger)</f>
        <v>4.0498200441756789E-4</v>
      </c>
      <c r="AG292" s="49">
        <f>_xll.qlTenorBasisForwardRate($V$13,AD292,_xll.ohTrigger($AA$9:$AA$12))</f>
        <v>1.5386018241732411E-2</v>
      </c>
      <c r="AH292" s="49">
        <f>_xll.qlTenorBasisForwardRate2($V$13,AD292,AE292,_xll.ohTrigger($AA$9:$AA$12))</f>
        <v>1.5386018241732411E-2</v>
      </c>
      <c r="AI292" s="49">
        <f>_xll.qlIndexFixing($V$5,_xll.qlInterestRateIndexFixingDate($V$5,AD292,trigger),,trigger)</f>
        <v>1.5366493040633868E-2</v>
      </c>
      <c r="AJ292" s="49">
        <f t="shared" si="19"/>
        <v>1.9525201098543471E-5</v>
      </c>
      <c r="AK292" s="52">
        <f t="shared" si="20"/>
        <v>0.99873097764530239</v>
      </c>
    </row>
    <row r="293" spans="29:37" x14ac:dyDescent="0.2">
      <c r="AC293" s="44" t="s">
        <v>74</v>
      </c>
      <c r="AD293" s="45">
        <f>_xll.qlCalendarAdvance(calendar,AD292,AC293,,,trigger)</f>
        <v>51308</v>
      </c>
      <c r="AE293" s="45">
        <f>_xll.qlInterestRateIndexMaturity($V$5,AD293,trigger)</f>
        <v>51400</v>
      </c>
      <c r="AF293" s="49">
        <f>_xll.qlTenorBasisValue($V$13,AD293,trigger)</f>
        <v>4.0223253756207524E-4</v>
      </c>
      <c r="AG293" s="49">
        <f>_xll.qlTenorBasisForwardRate($V$13,AD293,_xll.ohTrigger($AA$9:$AA$12))</f>
        <v>1.5363367409396556E-2</v>
      </c>
      <c r="AH293" s="49">
        <f>_xll.qlTenorBasisForwardRate2($V$13,AD293,AE293,_xll.ohTrigger($AA$9:$AA$12))</f>
        <v>1.5363367409396556E-2</v>
      </c>
      <c r="AI293" s="49">
        <f>_xll.qlIndexFixing($V$5,_xll.qlInterestRateIndexFixingDate($V$5,AD293,trigger),,trigger)</f>
        <v>1.5348232938798931E-2</v>
      </c>
      <c r="AJ293" s="49">
        <f t="shared" si="19"/>
        <v>1.5134470597625085E-5</v>
      </c>
      <c r="AK293" s="52">
        <f t="shared" si="20"/>
        <v>0.99901489886986827</v>
      </c>
    </row>
    <row r="294" spans="29:37" x14ac:dyDescent="0.2">
      <c r="AC294" s="44" t="s">
        <v>74</v>
      </c>
      <c r="AD294" s="45">
        <f>_xll.qlCalendarAdvance(calendar,AD293,AC294,,,trigger)</f>
        <v>51340</v>
      </c>
      <c r="AE294" s="45">
        <f>_xll.qlInterestRateIndexMaturity($V$5,AD294,trigger)</f>
        <v>51432</v>
      </c>
      <c r="AF294" s="49">
        <f>_xll.qlTenorBasisValue($V$13,AD294,trigger)</f>
        <v>3.9942060878256597E-4</v>
      </c>
      <c r="AG294" s="49">
        <f>_xll.qlTenorBasisForwardRate($V$13,AD294,_xll.ohTrigger($AA$9:$AA$12))</f>
        <v>1.5341434876504972E-2</v>
      </c>
      <c r="AH294" s="49">
        <f>_xll.qlTenorBasisForwardRate2($V$13,AD294,AE294,_xll.ohTrigger($AA$9:$AA$12))</f>
        <v>1.5341434876504972E-2</v>
      </c>
      <c r="AI294" s="49">
        <f>_xll.qlIndexFixing($V$5,_xll.qlInterestRateIndexFixingDate($V$5,AD294,trigger),,trigger)</f>
        <v>1.5330971594406832E-2</v>
      </c>
      <c r="AJ294" s="49">
        <f t="shared" si="19"/>
        <v>1.0463282098140472E-5</v>
      </c>
      <c r="AK294" s="52">
        <f t="shared" si="20"/>
        <v>0.99931797239421427</v>
      </c>
    </row>
    <row r="295" spans="29:37" x14ac:dyDescent="0.2">
      <c r="AC295" s="44" t="s">
        <v>74</v>
      </c>
      <c r="AD295" s="45">
        <f>_xll.qlCalendarAdvance(calendar,AD294,AC295,,,trigger)</f>
        <v>51371</v>
      </c>
      <c r="AE295" s="45">
        <f>_xll.qlInterestRateIndexMaturity($V$5,AD295,trigger)</f>
        <v>51463</v>
      </c>
      <c r="AF295" s="49">
        <f>_xll.qlTenorBasisValue($V$13,AD295,trigger)</f>
        <v>3.9672177829155214E-4</v>
      </c>
      <c r="AG295" s="49">
        <f>_xll.qlTenorBasisForwardRate($V$13,AD295,_xll.ohTrigger($AA$9:$AA$12))</f>
        <v>1.5321383629856699E-2</v>
      </c>
      <c r="AH295" s="49">
        <f>_xll.qlTenorBasisForwardRate2($V$13,AD295,AE295,_xll.ohTrigger($AA$9:$AA$12))</f>
        <v>1.5321383629856699E-2</v>
      </c>
      <c r="AI295" s="49">
        <f>_xll.qlIndexFixing($V$5,_xll.qlInterestRateIndexFixingDate($V$5,AD295,trigger),,trigger)</f>
        <v>1.5315539235807984E-2</v>
      </c>
      <c r="AJ295" s="49">
        <f t="shared" si="19"/>
        <v>5.8443940487151735E-6</v>
      </c>
      <c r="AK295" s="52">
        <f t="shared" si="20"/>
        <v>0.99961854658887817</v>
      </c>
    </row>
    <row r="296" spans="29:37" x14ac:dyDescent="0.2">
      <c r="AC296" s="44" t="s">
        <v>74</v>
      </c>
      <c r="AD296" s="45">
        <f>_xll.qlCalendarAdvance(calendar,AD295,AC296,,,trigger)</f>
        <v>51403</v>
      </c>
      <c r="AE296" s="45">
        <f>_xll.qlInterestRateIndexMaturity($V$5,AD296,trigger)</f>
        <v>51494</v>
      </c>
      <c r="AF296" s="49">
        <f>_xll.qlTenorBasisValue($V$13,AD296,trigger)</f>
        <v>3.9396173507554727E-4</v>
      </c>
      <c r="AG296" s="49">
        <f>_xll.qlTenorBasisForwardRate($V$13,AD296,_xll.ohTrigger($AA$9:$AA$12))</f>
        <v>1.5301530339082364E-2</v>
      </c>
      <c r="AH296" s="49">
        <f>_xll.qlTenorBasisForwardRate2($V$13,AD296,AE296,_xll.ohTrigger($AA$9:$AA$12))</f>
        <v>1.5301530339082364E-2</v>
      </c>
      <c r="AI296" s="49">
        <f>_xll.qlIndexFixing($V$5,_xll.qlInterestRateIndexFixingDate($V$5,AD296,trigger),,trigger)</f>
        <v>1.5300406160360384E-2</v>
      </c>
      <c r="AJ296" s="49">
        <f t="shared" si="19"/>
        <v>1.1241787219798405E-6</v>
      </c>
      <c r="AK296" s="52">
        <f t="shared" si="20"/>
        <v>0.999926531615004</v>
      </c>
    </row>
    <row r="297" spans="29:37" x14ac:dyDescent="0.2">
      <c r="AC297" s="44" t="s">
        <v>74</v>
      </c>
      <c r="AD297" s="45">
        <f>_xll.qlCalendarAdvance(calendar,AD296,AC297,,,trigger)</f>
        <v>51433</v>
      </c>
      <c r="AE297" s="45">
        <f>_xll.qlInterestRateIndexMaturity($V$5,AD297,trigger)</f>
        <v>51525</v>
      </c>
      <c r="AF297" s="49">
        <f>_xll.qlTenorBasisValue($V$13,AD297,trigger)</f>
        <v>3.9139786703698532E-4</v>
      </c>
      <c r="AG297" s="49">
        <f>_xll.qlTenorBasisForwardRate($V$13,AD297,_xll.ohTrigger($AA$9:$AA$12))</f>
        <v>1.5283446135704461E-2</v>
      </c>
      <c r="AH297" s="49">
        <f>_xll.qlTenorBasisForwardRate2($V$13,AD297,AE297,_xll.ohTrigger($AA$9:$AA$12))</f>
        <v>1.5283446135704461E-2</v>
      </c>
      <c r="AI297" s="49">
        <f>_xll.qlIndexFixing($V$5,_xll.qlInterestRateIndexFixingDate($V$5,AD297,trigger),,trigger)</f>
        <v>1.5286854918006975E-2</v>
      </c>
      <c r="AJ297" s="49">
        <f t="shared" si="19"/>
        <v>-3.4087823025143182E-6</v>
      </c>
      <c r="AK297" s="52">
        <f t="shared" si="20"/>
        <v>1.0002230375448211</v>
      </c>
    </row>
    <row r="298" spans="29:37" x14ac:dyDescent="0.2">
      <c r="AC298" s="44" t="s">
        <v>74</v>
      </c>
      <c r="AD298" s="45">
        <f>_xll.qlCalendarAdvance(calendar,AD297,AC298,,,trigger)</f>
        <v>51466</v>
      </c>
      <c r="AE298" s="45">
        <f>_xll.qlInterestRateIndexMaturity($V$5,AD298,trigger)</f>
        <v>51558</v>
      </c>
      <c r="AF298" s="49">
        <f>_xll.qlTenorBasisValue($V$13,AD298,trigger)</f>
        <v>3.8860387392811375E-4</v>
      </c>
      <c r="AG298" s="49">
        <f>_xll.qlTenorBasisForwardRate($V$13,AD298,_xll.ohTrigger($AA$9:$AA$12))</f>
        <v>1.5263945961708046E-2</v>
      </c>
      <c r="AH298" s="49">
        <f>_xll.qlTenorBasisForwardRate2($V$13,AD298,AE298,_xll.ohTrigger($AA$9:$AA$12))</f>
        <v>1.5263945961708046E-2</v>
      </c>
      <c r="AI298" s="49">
        <f>_xll.qlIndexFixing($V$5,_xll.qlInterestRateIndexFixingDate($V$5,AD298,trigger),,trigger)</f>
        <v>1.527219346050413E-2</v>
      </c>
      <c r="AJ298" s="49">
        <f t="shared" si="19"/>
        <v>-8.2474987960837187E-6</v>
      </c>
      <c r="AK298" s="52">
        <f t="shared" si="20"/>
        <v>1.0005403254713279</v>
      </c>
    </row>
    <row r="299" spans="29:37" x14ac:dyDescent="0.2">
      <c r="AC299" s="44" t="s">
        <v>74</v>
      </c>
      <c r="AD299" s="45">
        <f>_xll.qlCalendarAdvance(calendar,AD298,AC299,,,trigger)</f>
        <v>51497</v>
      </c>
      <c r="AE299" s="45">
        <f>_xll.qlInterestRateIndexMaturity($V$5,AD299,trigger)</f>
        <v>51587</v>
      </c>
      <c r="AF299" s="49">
        <f>_xll.qlTenorBasisValue($V$13,AD299,trigger)</f>
        <v>3.8600408897435242E-4</v>
      </c>
      <c r="AG299" s="49">
        <f>_xll.qlTenorBasisForwardRate($V$13,AD299,_xll.ohTrigger($AA$9:$AA$12))</f>
        <v>1.5245953735813167E-2</v>
      </c>
      <c r="AH299" s="49">
        <f>_xll.qlTenorBasisForwardRate2($V$13,AD299,AE299,_xll.ohTrigger($AA$9:$AA$12))</f>
        <v>1.5245953735813167E-2</v>
      </c>
      <c r="AI299" s="49">
        <f>_xll.qlIndexFixing($V$5,_xll.qlInterestRateIndexFixingDate($V$5,AD299,trigger),,trigger)</f>
        <v>1.5258538796311782E-2</v>
      </c>
      <c r="AJ299" s="49">
        <f t="shared" si="19"/>
        <v>-1.2585060498615519E-5</v>
      </c>
      <c r="AK299" s="52">
        <f t="shared" si="20"/>
        <v>1.0008254688894309</v>
      </c>
    </row>
    <row r="300" spans="29:37" x14ac:dyDescent="0.2">
      <c r="AC300" s="44" t="s">
        <v>74</v>
      </c>
      <c r="AD300" s="45">
        <f>_xll.qlCalendarAdvance(calendar,AD299,AC300,,,trigger)</f>
        <v>51529</v>
      </c>
      <c r="AE300" s="45">
        <f>_xll.qlInterestRateIndexMaturity($V$5,AD300,trigger)</f>
        <v>51620</v>
      </c>
      <c r="AF300" s="49">
        <f>_xll.qlTenorBasisValue($V$13,AD300,trigger)</f>
        <v>3.833455234682091E-4</v>
      </c>
      <c r="AG300" s="49">
        <f>_xll.qlTenorBasisForwardRate($V$13,AD300,_xll.ohTrigger($AA$9:$AA$12))</f>
        <v>1.5227917637060455E-2</v>
      </c>
      <c r="AH300" s="49">
        <f>_xll.qlTenorBasisForwardRate2($V$13,AD300,AE300,_xll.ohTrigger($AA$9:$AA$12))</f>
        <v>1.5227917637060455E-2</v>
      </c>
      <c r="AI300" s="49">
        <f>_xll.qlIndexFixing($V$5,_xll.qlInterestRateIndexFixingDate($V$5,AD300,trigger),,trigger)</f>
        <v>1.5245134581102326E-2</v>
      </c>
      <c r="AJ300" s="49">
        <f t="shared" si="19"/>
        <v>-1.7216944041871171E-5</v>
      </c>
      <c r="AK300" s="52">
        <f t="shared" si="20"/>
        <v>1.0011306170976371</v>
      </c>
    </row>
    <row r="301" spans="29:37" x14ac:dyDescent="0.2">
      <c r="AC301" s="44" t="s">
        <v>74</v>
      </c>
      <c r="AD301" s="45">
        <f>_xll.qlCalendarAdvance(calendar,AD300,AC301,,,trigger)</f>
        <v>51560</v>
      </c>
      <c r="AE301" s="45">
        <f>_xll.qlInterestRateIndexMaturity($V$5,AD301,trigger)</f>
        <v>51652</v>
      </c>
      <c r="AF301" s="49">
        <f>_xll.qlTenorBasisValue($V$13,AD301,trigger)</f>
        <v>3.8079415522823429E-4</v>
      </c>
      <c r="AG301" s="49">
        <f>_xll.qlTenorBasisForwardRate($V$13,AD301,_xll.ohTrigger($AA$9:$AA$12))</f>
        <v>1.5210874000966282E-2</v>
      </c>
      <c r="AH301" s="49">
        <f>_xll.qlTenorBasisForwardRate2($V$13,AD301,AE301,_xll.ohTrigger($AA$9:$AA$12))</f>
        <v>1.5210874000966282E-2</v>
      </c>
      <c r="AI301" s="49">
        <f>_xll.qlIndexFixing($V$5,_xll.qlInterestRateIndexFixingDate($V$5,AD301,trigger),,trigger)</f>
        <v>1.5232512862824286E-2</v>
      </c>
      <c r="AJ301" s="49">
        <f t="shared" si="19"/>
        <v>-2.1638861858004274E-5</v>
      </c>
      <c r="AK301" s="52">
        <f t="shared" si="20"/>
        <v>1.0014225916181168</v>
      </c>
    </row>
    <row r="302" spans="29:37" x14ac:dyDescent="0.2">
      <c r="AC302" s="44" t="s">
        <v>74</v>
      </c>
      <c r="AD302" s="45">
        <f>_xll.qlCalendarAdvance(calendar,AD301,AC302,,,trigger)</f>
        <v>51588</v>
      </c>
      <c r="AE302" s="45">
        <f>_xll.qlInterestRateIndexMaturity($V$5,AD302,trigger)</f>
        <v>51680</v>
      </c>
      <c r="AF302" s="49">
        <f>_xll.qlTenorBasisValue($V$13,AD302,trigger)</f>
        <v>3.7850994467483301E-4</v>
      </c>
      <c r="AG302" s="49">
        <f>_xll.qlTenorBasisForwardRate($V$13,AD302,_xll.ohTrigger($AA$9:$AA$12))</f>
        <v>1.5195796387070611E-2</v>
      </c>
      <c r="AH302" s="49">
        <f>_xll.qlTenorBasisForwardRate2($V$13,AD302,AE302,_xll.ohTrigger($AA$9:$AA$12))</f>
        <v>1.5195796387070611E-2</v>
      </c>
      <c r="AI302" s="49">
        <f>_xll.qlIndexFixing($V$5,_xll.qlInterestRateIndexFixingDate($V$5,AD302,trigger),,trigger)</f>
        <v>1.5221308606014122E-2</v>
      </c>
      <c r="AJ302" s="49">
        <f t="shared" si="19"/>
        <v>-2.5512218943510995E-5</v>
      </c>
      <c r="AK302" s="52">
        <f t="shared" si="20"/>
        <v>1.0016788997623856</v>
      </c>
    </row>
    <row r="303" spans="29:37" x14ac:dyDescent="0.2">
      <c r="AC303" s="44" t="s">
        <v>74</v>
      </c>
      <c r="AD303" s="45">
        <f>_xll.qlCalendarAdvance(calendar,AD302,AC303,,,trigger)</f>
        <v>51620</v>
      </c>
      <c r="AE303" s="45">
        <f>_xll.qlInterestRateIndexMaturity($V$5,AD303,trigger)</f>
        <v>51711</v>
      </c>
      <c r="AF303" s="49">
        <f>_xll.qlTenorBasisValue($V$13,AD303,trigger)</f>
        <v>3.7592278199428703E-4</v>
      </c>
      <c r="AG303" s="49">
        <f>_xll.qlTenorBasisForwardRate($V$13,AD303,_xll.ohTrigger($AA$9:$AA$12))</f>
        <v>1.5178924728378378E-2</v>
      </c>
      <c r="AH303" s="49">
        <f>_xll.qlTenorBasisForwardRate2($V$13,AD303,AE303,_xll.ohTrigger($AA$9:$AA$12))</f>
        <v>1.5178924728378378E-2</v>
      </c>
      <c r="AI303" s="49">
        <f>_xll.qlIndexFixing($V$5,_xll.qlInterestRateIndexFixingDate($V$5,AD303,trigger),,trigger)</f>
        <v>1.5208728456606598E-2</v>
      </c>
      <c r="AJ303" s="49">
        <f t="shared" si="19"/>
        <v>-2.9803728228219167E-5</v>
      </c>
      <c r="AK303" s="52">
        <f t="shared" si="20"/>
        <v>1.0019634940393702</v>
      </c>
    </row>
    <row r="304" spans="29:37" x14ac:dyDescent="0.2">
      <c r="AC304" s="44" t="s">
        <v>74</v>
      </c>
      <c r="AD304" s="45">
        <f>_xll.qlCalendarAdvance(calendar,AD303,AC304,,,trigger)</f>
        <v>51650</v>
      </c>
      <c r="AE304" s="45">
        <f>_xll.qlInterestRateIndexMaturity($V$5,AD304,trigger)</f>
        <v>51742</v>
      </c>
      <c r="AF304" s="49">
        <f>_xll.qlTenorBasisValue($V$13,AD304,trigger)</f>
        <v>3.7351978556992725E-4</v>
      </c>
      <c r="AG304" s="49">
        <f>_xll.qlTenorBasisForwardRate($V$13,AD304,_xll.ohTrigger($AA$9:$AA$12))</f>
        <v>1.516364928019499E-2</v>
      </c>
      <c r="AH304" s="49">
        <f>_xll.qlTenorBasisForwardRate2($V$13,AD304,AE304,_xll.ohTrigger($AA$9:$AA$12))</f>
        <v>1.516364928019499E-2</v>
      </c>
      <c r="AI304" s="49">
        <f>_xll.qlIndexFixing($V$5,_xll.qlInterestRateIndexFixingDate($V$5,AD304,trigger),,trigger)</f>
        <v>1.5197542677499395E-2</v>
      </c>
      <c r="AJ304" s="49">
        <f t="shared" si="19"/>
        <v>-3.3893397304404771E-5</v>
      </c>
      <c r="AK304" s="52">
        <f t="shared" si="20"/>
        <v>1.0022351741772788</v>
      </c>
    </row>
    <row r="305" spans="29:37" x14ac:dyDescent="0.2">
      <c r="AC305" s="44" t="s">
        <v>74</v>
      </c>
      <c r="AD305" s="45">
        <f>_xll.qlCalendarAdvance(calendar,AD304,AC305,,,trigger)</f>
        <v>51683</v>
      </c>
      <c r="AE305" s="45">
        <f>_xll.qlInterestRateIndexMaturity($V$5,AD305,trigger)</f>
        <v>51775</v>
      </c>
      <c r="AF305" s="49">
        <f>_xll.qlTenorBasisValue($V$13,AD305,trigger)</f>
        <v>3.7090140957795139E-4</v>
      </c>
      <c r="AG305" s="49">
        <f>_xll.qlTenorBasisForwardRate($V$13,AD305,_xll.ohTrigger($AA$9:$AA$12))</f>
        <v>1.5147251702404612E-2</v>
      </c>
      <c r="AH305" s="49">
        <f>_xll.qlTenorBasisForwardRate2($V$13,AD305,AE305,_xll.ohTrigger($AA$9:$AA$12))</f>
        <v>1.5147251702404612E-2</v>
      </c>
      <c r="AI305" s="49">
        <f>_xll.qlIndexFixing($V$5,_xll.qlInterestRateIndexFixingDate($V$5,AD305,trigger),,trigger)</f>
        <v>1.5185493642421891E-2</v>
      </c>
      <c r="AJ305" s="49">
        <f t="shared" si="19"/>
        <v>-3.8241940017278916E-5</v>
      </c>
      <c r="AK305" s="52">
        <f t="shared" si="20"/>
        <v>1.0025246784544557</v>
      </c>
    </row>
    <row r="306" spans="29:37" x14ac:dyDescent="0.2">
      <c r="AC306" s="44" t="s">
        <v>74</v>
      </c>
      <c r="AD306" s="45">
        <f>_xll.qlCalendarAdvance(calendar,AD305,AC306,,,trigger)</f>
        <v>51714</v>
      </c>
      <c r="AE306" s="45">
        <f>_xll.qlInterestRateIndexMaturity($V$5,AD306,trigger)</f>
        <v>51806</v>
      </c>
      <c r="AF306" s="49">
        <f>_xll.qlTenorBasisValue($V$13,AD306,trigger)</f>
        <v>3.6846532181322624E-4</v>
      </c>
      <c r="AG306" s="49">
        <f>_xll.qlTenorBasisForwardRate($V$13,AD306,_xll.ohTrigger($AA$9:$AA$12))</f>
        <v>1.5132310056033139E-2</v>
      </c>
      <c r="AH306" s="49">
        <f>_xll.qlTenorBasisForwardRate2($V$13,AD306,AE306,_xll.ohTrigger($AA$9:$AA$12))</f>
        <v>1.5132310056033139E-2</v>
      </c>
      <c r="AI306" s="49">
        <f>_xll.qlIndexFixing($V$5,_xll.qlInterestRateIndexFixingDate($V$5,AD306,trigger),,trigger)</f>
        <v>1.517456420137318E-2</v>
      </c>
      <c r="AJ306" s="49">
        <f t="shared" si="19"/>
        <v>-4.22541453400406E-5</v>
      </c>
      <c r="AK306" s="52">
        <f t="shared" si="20"/>
        <v>1.0027923129504734</v>
      </c>
    </row>
    <row r="307" spans="29:37" x14ac:dyDescent="0.2">
      <c r="AC307" s="44" t="s">
        <v>74</v>
      </c>
      <c r="AD307" s="45">
        <f>_xll.qlCalendarAdvance(calendar,AD306,AC307,,,trigger)</f>
        <v>51746</v>
      </c>
      <c r="AE307" s="45">
        <f>_xll.qlInterestRateIndexMaturity($V$5,AD307,trigger)</f>
        <v>51837</v>
      </c>
      <c r="AF307" s="49">
        <f>_xll.qlTenorBasisValue($V$13,AD307,trigger)</f>
        <v>3.6597444115866443E-4</v>
      </c>
      <c r="AG307" s="49">
        <f>_xll.qlTenorBasisForwardRate($V$13,AD307,_xll.ohTrigger($AA$9:$AA$12))</f>
        <v>1.5117273536206774E-2</v>
      </c>
      <c r="AH307" s="49">
        <f>_xll.qlTenorBasisForwardRate2($V$13,AD307,AE307,_xll.ohTrigger($AA$9:$AA$12))</f>
        <v>1.5117273536206774E-2</v>
      </c>
      <c r="AI307" s="49">
        <f>_xll.qlIndexFixing($V$5,_xll.qlInterestRateIndexFixingDate($V$5,AD307,trigger),,trigger)</f>
        <v>1.5163529763447387E-2</v>
      </c>
      <c r="AJ307" s="49">
        <f t="shared" si="19"/>
        <v>-4.6256227240613207E-5</v>
      </c>
      <c r="AK307" s="52">
        <f t="shared" si="20"/>
        <v>1.003059826041371</v>
      </c>
    </row>
    <row r="308" spans="29:37" x14ac:dyDescent="0.2">
      <c r="AC308" s="44" t="s">
        <v>74</v>
      </c>
      <c r="AD308" s="45">
        <f>_xll.qlCalendarAdvance(calendar,AD307,AC308,,,trigger)</f>
        <v>51776</v>
      </c>
      <c r="AE308" s="45">
        <f>_xll.qlInterestRateIndexMaturity($V$5,AD308,trigger)</f>
        <v>51868</v>
      </c>
      <c r="AF308" s="49">
        <f>_xll.qlTenorBasisValue($V$13,AD308,trigger)</f>
        <v>3.6366102203781579E-4</v>
      </c>
      <c r="AG308" s="49">
        <f>_xll.qlTenorBasisForwardRate($V$13,AD308,_xll.ohTrigger($AA$9:$AA$12))</f>
        <v>1.5103801613330095E-2</v>
      </c>
      <c r="AH308" s="49">
        <f>_xll.qlTenorBasisForwardRate2($V$13,AD308,AE308,_xll.ohTrigger($AA$9:$AA$12))</f>
        <v>1.5103801613330095E-2</v>
      </c>
      <c r="AI308" s="49">
        <f>_xll.qlIndexFixing($V$5,_xll.qlInterestRateIndexFixingDate($V$5,AD308,trigger),,trigger)</f>
        <v>1.5153863820547191E-2</v>
      </c>
      <c r="AJ308" s="49">
        <f t="shared" si="19"/>
        <v>-5.0062207217095936E-5</v>
      </c>
      <c r="AK308" s="52">
        <f t="shared" si="20"/>
        <v>1.0033145434837354</v>
      </c>
    </row>
    <row r="309" spans="29:37" x14ac:dyDescent="0.2">
      <c r="AC309" s="44" t="s">
        <v>74</v>
      </c>
      <c r="AD309" s="45">
        <f>_xll.qlCalendarAdvance(calendar,AD308,AC309,,,trigger)</f>
        <v>51809</v>
      </c>
      <c r="AE309" s="45">
        <f>_xll.qlInterestRateIndexMaturity($V$5,AD309,trigger)</f>
        <v>51901</v>
      </c>
      <c r="AF309" s="49">
        <f>_xll.qlTenorBasisValue($V$13,AD309,trigger)</f>
        <v>3.611404158007812E-4</v>
      </c>
      <c r="AG309" s="49">
        <f>_xll.qlTenorBasisForwardRate($V$13,AD309,_xll.ohTrigger($AA$9:$AA$12))</f>
        <v>1.5089392546332266E-2</v>
      </c>
      <c r="AH309" s="49">
        <f>_xll.qlTenorBasisForwardRate2($V$13,AD309,AE309,_xll.ohTrigger($AA$9:$AA$12))</f>
        <v>1.5089392546332266E-2</v>
      </c>
      <c r="AI309" s="49">
        <f>_xll.qlIndexFixing($V$5,_xll.qlInterestRateIndexFixingDate($V$5,AD309,trigger),,trigger)</f>
        <v>1.5143490413559882E-2</v>
      </c>
      <c r="AJ309" s="49">
        <f t="shared" si="19"/>
        <v>-5.4097867227615587E-5</v>
      </c>
      <c r="AK309" s="52">
        <f t="shared" si="20"/>
        <v>1.003585158717391</v>
      </c>
    </row>
    <row r="310" spans="29:37" x14ac:dyDescent="0.2">
      <c r="AC310" s="44" t="s">
        <v>74</v>
      </c>
      <c r="AD310" s="45">
        <f>_xll.qlCalendarAdvance(calendar,AD309,AC310,,,trigger)</f>
        <v>51839</v>
      </c>
      <c r="AE310" s="45">
        <f>_xll.qlInterestRateIndexMaturity($V$5,AD310,trigger)</f>
        <v>51929</v>
      </c>
      <c r="AF310" s="49">
        <f>_xll.qlTenorBasisValue($V$13,AD310,trigger)</f>
        <v>3.5887074488555933E-4</v>
      </c>
      <c r="AG310" s="49">
        <f>_xll.qlTenorBasisForwardRate($V$13,AD310,_xll.ohTrigger($AA$9:$AA$12))</f>
        <v>1.5076540097602731E-2</v>
      </c>
      <c r="AH310" s="49">
        <f>_xll.qlTenorBasisForwardRate2($V$13,AD310,AE310,_xll.ohTrigger($AA$9:$AA$12))</f>
        <v>1.5076540097602731E-2</v>
      </c>
      <c r="AI310" s="49">
        <f>_xll.qlIndexFixing($V$5,_xll.qlInterestRateIndexFixingDate($V$5,AD310,trigger),,trigger)</f>
        <v>1.5134110398651757E-2</v>
      </c>
      <c r="AJ310" s="49">
        <f t="shared" si="19"/>
        <v>-5.7570301049025829E-5</v>
      </c>
      <c r="AK310" s="52">
        <f t="shared" si="20"/>
        <v>1.0038185353321336</v>
      </c>
    </row>
    <row r="311" spans="29:37" x14ac:dyDescent="0.2">
      <c r="AC311" s="44" t="s">
        <v>74</v>
      </c>
      <c r="AD311" s="45">
        <f>_xll.qlCalendarAdvance(calendar,AD310,AC311,,,trigger)</f>
        <v>51872</v>
      </c>
      <c r="AE311" s="45">
        <f>_xll.qlInterestRateIndexMaturity($V$5,AD311,trigger)</f>
        <v>51964</v>
      </c>
      <c r="AF311" s="49">
        <f>_xll.qlTenorBasisValue($V$13,AD311,trigger)</f>
        <v>3.5639788326822088E-4</v>
      </c>
      <c r="AG311" s="49">
        <f>_xll.qlTenorBasisForwardRate($V$13,AD311,_xll.ohTrigger($AA$9:$AA$12))</f>
        <v>1.5063401516549951E-2</v>
      </c>
      <c r="AH311" s="49">
        <f>_xll.qlTenorBasisForwardRate2($V$13,AD311,AE311,_xll.ohTrigger($AA$9:$AA$12))</f>
        <v>1.5063401516549951E-2</v>
      </c>
      <c r="AI311" s="49">
        <f>_xll.qlIndexFixing($V$5,_xll.qlInterestRateIndexFixingDate($V$5,AD311,trigger),,trigger)</f>
        <v>1.5124965523662165E-2</v>
      </c>
      <c r="AJ311" s="49">
        <f t="shared" si="19"/>
        <v>-6.1564007112213659E-5</v>
      </c>
      <c r="AK311" s="52">
        <f t="shared" si="20"/>
        <v>1.004086992373175</v>
      </c>
    </row>
    <row r="312" spans="29:37" x14ac:dyDescent="0.2">
      <c r="AC312" s="44" t="s">
        <v>74</v>
      </c>
      <c r="AD312" s="45">
        <f>_xll.qlCalendarAdvance(calendar,AD311,AC312,,,trigger)</f>
        <v>51903</v>
      </c>
      <c r="AE312" s="45">
        <f>_xll.qlInterestRateIndexMaturity($V$5,AD312,trigger)</f>
        <v>51992</v>
      </c>
      <c r="AF312" s="49">
        <f>_xll.qlTenorBasisValue($V$13,AD312,trigger)</f>
        <v>3.5409740343116797E-4</v>
      </c>
      <c r="AG312" s="49">
        <f>_xll.qlTenorBasisForwardRate($V$13,AD312,_xll.ohTrigger($AA$9:$AA$12))</f>
        <v>1.5050976024509326E-2</v>
      </c>
      <c r="AH312" s="49">
        <f>_xll.qlTenorBasisForwardRate2($V$13,AD312,AE312,_xll.ohTrigger($AA$9:$AA$12))</f>
        <v>1.5050976024509326E-2</v>
      </c>
      <c r="AI312" s="49">
        <f>_xll.qlIndexFixing($V$5,_xll.qlInterestRateIndexFixingDate($V$5,AD312,trigger),,trigger)</f>
        <v>1.511592000183065E-2</v>
      </c>
      <c r="AJ312" s="49">
        <f t="shared" si="19"/>
        <v>-6.4943977321324162E-5</v>
      </c>
      <c r="AK312" s="52">
        <f t="shared" si="20"/>
        <v>1.0043149346072686</v>
      </c>
    </row>
    <row r="313" spans="29:37" x14ac:dyDescent="0.2">
      <c r="AC313" s="44" t="s">
        <v>74</v>
      </c>
      <c r="AD313" s="45">
        <f>_xll.qlCalendarAdvance(calendar,AD312,AC313,,,trigger)</f>
        <v>51931</v>
      </c>
      <c r="AE313" s="45">
        <f>_xll.qlInterestRateIndexMaturity($V$5,AD313,trigger)</f>
        <v>52023</v>
      </c>
      <c r="AF313" s="49">
        <f>_xll.qlTenorBasisValue($V$13,AD313,trigger)</f>
        <v>3.5203815009231693E-4</v>
      </c>
      <c r="AG313" s="49">
        <f>_xll.qlTenorBasisForwardRate($V$13,AD313,_xll.ohTrigger($AA$9:$AA$12))</f>
        <v>1.5040915177861495E-2</v>
      </c>
      <c r="AH313" s="49">
        <f>_xll.qlTenorBasisForwardRate2($V$13,AD313,AE313,_xll.ohTrigger($AA$9:$AA$12))</f>
        <v>1.5040915177861495E-2</v>
      </c>
      <c r="AI313" s="49">
        <f>_xll.qlIndexFixing($V$5,_xll.qlInterestRateIndexFixingDate($V$5,AD313,trigger),,trigger)</f>
        <v>1.5109180273509078E-2</v>
      </c>
      <c r="AJ313" s="49">
        <f t="shared" si="19"/>
        <v>-6.8265095647583249E-5</v>
      </c>
      <c r="AK313" s="52">
        <f t="shared" si="20"/>
        <v>1.0045386264625746</v>
      </c>
    </row>
    <row r="314" spans="29:37" x14ac:dyDescent="0.2">
      <c r="AC314" s="44" t="s">
        <v>74</v>
      </c>
      <c r="AD314" s="45">
        <f>_xll.qlCalendarAdvance(calendar,AD313,AC314,,,trigger)</f>
        <v>51964</v>
      </c>
      <c r="AE314" s="45">
        <f>_xll.qlInterestRateIndexMaturity($V$5,AD314,trigger)</f>
        <v>52055</v>
      </c>
      <c r="AF314" s="49">
        <f>_xll.qlTenorBasisValue($V$13,AD314,trigger)</f>
        <v>3.4963366087471408E-4</v>
      </c>
      <c r="AG314" s="49">
        <f>_xll.qlTenorBasisForwardRate($V$13,AD314,_xll.ohTrigger($AA$9:$AA$12))</f>
        <v>1.5028997445293181E-2</v>
      </c>
      <c r="AH314" s="49">
        <f>_xll.qlTenorBasisForwardRate2($V$13,AD314,AE314,_xll.ohTrigger($AA$9:$AA$12))</f>
        <v>1.5028997445293181E-2</v>
      </c>
      <c r="AI314" s="49">
        <f>_xll.qlIndexFixing($V$5,_xll.qlInterestRateIndexFixingDate($V$5,AD314,trigger),,trigger)</f>
        <v>1.5100828187338591E-2</v>
      </c>
      <c r="AJ314" s="49">
        <f t="shared" si="19"/>
        <v>-7.1830742045409651E-5</v>
      </c>
      <c r="AK314" s="52">
        <f t="shared" si="20"/>
        <v>1.0047794766288889</v>
      </c>
    </row>
    <row r="315" spans="29:37" x14ac:dyDescent="0.2">
      <c r="AC315" s="44" t="s">
        <v>74</v>
      </c>
      <c r="AD315" s="45">
        <f>_xll.qlCalendarAdvance(calendar,AD314,AC315,,,trigger)</f>
        <v>51994</v>
      </c>
      <c r="AE315" s="45">
        <f>_xll.qlInterestRateIndexMaturity($V$5,AD315,trigger)</f>
        <v>52086</v>
      </c>
      <c r="AF315" s="49">
        <f>_xll.qlTenorBasisValue($V$13,AD315,trigger)</f>
        <v>3.4746871276385941E-4</v>
      </c>
      <c r="AG315" s="49">
        <f>_xll.qlTenorBasisForwardRate($V$13,AD315,_xll.ohTrigger($AA$9:$AA$12))</f>
        <v>1.5018946728765119E-2</v>
      </c>
      <c r="AH315" s="49">
        <f>_xll.qlTenorBasisForwardRate2($V$13,AD315,AE315,_xll.ohTrigger($AA$9:$AA$12))</f>
        <v>1.5018946728765119E-2</v>
      </c>
      <c r="AI315" s="49">
        <f>_xll.qlIndexFixing($V$5,_xll.qlInterestRateIndexFixingDate($V$5,AD315,trigger),,trigger)</f>
        <v>1.5094047047249998E-2</v>
      </c>
      <c r="AJ315" s="49">
        <f t="shared" si="19"/>
        <v>-7.5100318484878914E-5</v>
      </c>
      <c r="AK315" s="52">
        <f t="shared" si="20"/>
        <v>1.0050003718530436</v>
      </c>
    </row>
    <row r="316" spans="29:37" x14ac:dyDescent="0.2">
      <c r="AC316" s="44" t="s">
        <v>74</v>
      </c>
      <c r="AD316" s="45">
        <f>_xll.qlCalendarAdvance(calendar,AD315,AC316,,,trigger)</f>
        <v>52026</v>
      </c>
      <c r="AE316" s="45">
        <f>_xll.qlInterestRateIndexMaturity($V$5,AD316,trigger)</f>
        <v>52118</v>
      </c>
      <c r="AF316" s="49">
        <f>_xll.qlTenorBasisValue($V$13,AD316,trigger)</f>
        <v>3.451812504459916E-4</v>
      </c>
      <c r="AG316" s="49">
        <f>_xll.qlTenorBasisForwardRate($V$13,AD316,_xll.ohTrigger($AA$9:$AA$12))</f>
        <v>1.5008616445985492E-2</v>
      </c>
      <c r="AH316" s="49">
        <f>_xll.qlTenorBasisForwardRate2($V$13,AD316,AE316,_xll.ohTrigger($AA$9:$AA$12))</f>
        <v>1.5008616445985492E-2</v>
      </c>
      <c r="AI316" s="49">
        <f>_xll.qlIndexFixing($V$5,_xll.qlInterestRateIndexFixingDate($V$5,AD316,trigger),,trigger)</f>
        <v>1.5087058875756353E-2</v>
      </c>
      <c r="AJ316" s="49">
        <f t="shared" si="19"/>
        <v>-7.8442429770861008E-5</v>
      </c>
      <c r="AK316" s="52">
        <f t="shared" si="20"/>
        <v>1.0052264930650447</v>
      </c>
    </row>
    <row r="317" spans="29:37" x14ac:dyDescent="0.2">
      <c r="AC317" s="44" t="s">
        <v>74</v>
      </c>
      <c r="AD317" s="45">
        <f>_xll.qlCalendarAdvance(calendar,AD316,AC317,,,trigger)</f>
        <v>52056</v>
      </c>
      <c r="AE317" s="45">
        <f>_xll.qlInterestRateIndexMaturity($V$5,AD317,trigger)</f>
        <v>52148</v>
      </c>
      <c r="AF317" s="49">
        <f>_xll.qlTenorBasisValue($V$13,AD317,trigger)</f>
        <v>3.4305704623492704E-4</v>
      </c>
      <c r="AG317" s="49">
        <f>_xll.qlTenorBasisForwardRate($V$13,AD317,_xll.ohTrigger($AA$9:$AA$12))</f>
        <v>1.4999448764212636E-2</v>
      </c>
      <c r="AH317" s="49">
        <f>_xll.qlTenorBasisForwardRate2($V$13,AD317,AE317,_xll.ohTrigger($AA$9:$AA$12))</f>
        <v>1.4999448764212636E-2</v>
      </c>
      <c r="AI317" s="49">
        <f>_xll.qlIndexFixing($V$5,_xll.qlInterestRateIndexFixingDate($V$5,AD317,trigger),,trigger)</f>
        <v>1.5080943492034329E-2</v>
      </c>
      <c r="AJ317" s="49">
        <f t="shared" si="19"/>
        <v>-8.1494727821693203E-5</v>
      </c>
      <c r="AK317" s="52">
        <f t="shared" si="20"/>
        <v>1.0054331815190525</v>
      </c>
    </row>
    <row r="318" spans="29:37" x14ac:dyDescent="0.2">
      <c r="AC318" s="44" t="s">
        <v>74</v>
      </c>
      <c r="AD318" s="45">
        <f>_xll.qlCalendarAdvance(calendar,AD317,AC318,,,trigger)</f>
        <v>52089</v>
      </c>
      <c r="AE318" s="45">
        <f>_xll.qlInterestRateIndexMaturity($V$5,AD318,trigger)</f>
        <v>52181</v>
      </c>
      <c r="AF318" s="49">
        <f>_xll.qlTenorBasisValue($V$13,AD318,trigger)</f>
        <v>3.4074291810001582E-4</v>
      </c>
      <c r="AG318" s="49">
        <f>_xll.qlTenorBasisForwardRate($V$13,AD318,_xll.ohTrigger($AA$9:$AA$12))</f>
        <v>1.4989950783167498E-2</v>
      </c>
      <c r="AH318" s="49">
        <f>_xll.qlTenorBasisForwardRate2($V$13,AD318,AE318,_xll.ohTrigger($AA$9:$AA$12))</f>
        <v>1.4989950783167498E-2</v>
      </c>
      <c r="AI318" s="49">
        <f>_xll.qlIndexFixing($V$5,_xll.qlInterestRateIndexFixingDate($V$5,AD318,trigger),,trigger)</f>
        <v>1.5074711264160559E-2</v>
      </c>
      <c r="AJ318" s="49">
        <f t="shared" si="19"/>
        <v>-8.4760480993061049E-5</v>
      </c>
      <c r="AK318" s="52">
        <f t="shared" si="20"/>
        <v>1.0056544869438957</v>
      </c>
    </row>
    <row r="319" spans="29:37" x14ac:dyDescent="0.2">
      <c r="AC319" s="44" t="s">
        <v>74</v>
      </c>
      <c r="AD319" s="45">
        <f>_xll.qlCalendarAdvance(calendar,AD318,AC319,,,trigger)</f>
        <v>52120</v>
      </c>
      <c r="AE319" s="45">
        <f>_xll.qlInterestRateIndexMaturity($V$5,AD319,trigger)</f>
        <v>52211</v>
      </c>
      <c r="AF319" s="49">
        <f>_xll.qlTenorBasisValue($V$13,AD319,trigger)</f>
        <v>3.385903353429356E-4</v>
      </c>
      <c r="AG319" s="49">
        <f>_xll.qlTenorBasisForwardRate($V$13,AD319,_xll.ohTrigger($AA$9:$AA$12))</f>
        <v>1.4981410848389344E-2</v>
      </c>
      <c r="AH319" s="49">
        <f>_xll.qlTenorBasisForwardRate2($V$13,AD319,AE319,_xll.ohTrigger($AA$9:$AA$12))</f>
        <v>1.4981410848389344E-2</v>
      </c>
      <c r="AI319" s="49">
        <f>_xll.qlIndexFixing($V$5,_xll.qlInterestRateIndexFixingDate($V$5,AD319,trigger),,trigger)</f>
        <v>1.5069100014997734E-2</v>
      </c>
      <c r="AJ319" s="49">
        <f t="shared" si="19"/>
        <v>-8.7689166608390448E-5</v>
      </c>
      <c r="AK319" s="52">
        <f t="shared" si="20"/>
        <v>1.0058531981731091</v>
      </c>
    </row>
    <row r="320" spans="29:37" x14ac:dyDescent="0.2">
      <c r="AC320" s="44" t="s">
        <v>74</v>
      </c>
      <c r="AD320" s="45">
        <f>_xll.qlCalendarAdvance(calendar,AD319,AC320,,,trigger)</f>
        <v>52152</v>
      </c>
      <c r="AE320" s="45">
        <f>_xll.qlInterestRateIndexMaturity($V$5,AD320,trigger)</f>
        <v>52244</v>
      </c>
      <c r="AF320" s="49">
        <f>_xll.qlTenorBasisValue($V$13,AD320,trigger)</f>
        <v>3.3638977404812874E-4</v>
      </c>
      <c r="AG320" s="49">
        <f>_xll.qlTenorBasisForwardRate($V$13,AD320,_xll.ohTrigger($AA$9:$AA$12))</f>
        <v>1.4973557717630301E-2</v>
      </c>
      <c r="AH320" s="49">
        <f>_xll.qlTenorBasisForwardRate2($V$13,AD320,AE320,_xll.ohTrigger($AA$9:$AA$12))</f>
        <v>1.4973557717630301E-2</v>
      </c>
      <c r="AI320" s="49">
        <f>_xll.qlIndexFixing($V$5,_xll.qlInterestRateIndexFixingDate($V$5,AD320,trigger),,trigger)</f>
        <v>1.5064280761798735E-2</v>
      </c>
      <c r="AJ320" s="49">
        <f t="shared" si="19"/>
        <v>-9.0723044168433686E-5</v>
      </c>
      <c r="AK320" s="52">
        <f t="shared" si="20"/>
        <v>1.0060588836587323</v>
      </c>
    </row>
    <row r="321" spans="29:37" x14ac:dyDescent="0.2">
      <c r="AC321" s="44" t="s">
        <v>74</v>
      </c>
      <c r="AD321" s="45">
        <f>_xll.qlCalendarAdvance(calendar,AD320,AC321,,,trigger)</f>
        <v>52183</v>
      </c>
      <c r="AE321" s="45">
        <f>_xll.qlInterestRateIndexMaturity($V$5,AD321,trigger)</f>
        <v>52275</v>
      </c>
      <c r="AF321" s="49">
        <f>_xll.qlTenorBasisValue($V$13,AD321,trigger)</f>
        <v>3.3427860026652998E-4</v>
      </c>
      <c r="AG321" s="49">
        <f>_xll.qlTenorBasisForwardRate($V$13,AD321,_xll.ohTrigger($AA$9:$AA$12))</f>
        <v>1.496634557323643E-2</v>
      </c>
      <c r="AH321" s="49">
        <f>_xll.qlTenorBasisForwardRate2($V$13,AD321,AE321,_xll.ohTrigger($AA$9:$AA$12))</f>
        <v>1.496634557323643E-2</v>
      </c>
      <c r="AI321" s="49">
        <f>_xll.qlIndexFixing($V$5,_xll.qlInterestRateIndexFixingDate($V$5,AD321,trigger),,trigger)</f>
        <v>1.5059869029948459E-2</v>
      </c>
      <c r="AJ321" s="49">
        <f t="shared" si="19"/>
        <v>-9.3523456712029177E-5</v>
      </c>
      <c r="AK321" s="52">
        <f t="shared" si="20"/>
        <v>1.0062489173629181</v>
      </c>
    </row>
    <row r="322" spans="29:37" x14ac:dyDescent="0.2">
      <c r="AC322" s="44" t="s">
        <v>74</v>
      </c>
      <c r="AD322" s="45">
        <f>_xll.qlCalendarAdvance(calendar,AD321,AC322,,,trigger)</f>
        <v>52215</v>
      </c>
      <c r="AE322" s="45">
        <f>_xll.qlInterestRateIndexMaturity($V$5,AD322,trigger)</f>
        <v>52306</v>
      </c>
      <c r="AF322" s="49">
        <f>_xll.qlTenorBasisValue($V$13,AD322,trigger)</f>
        <v>3.3212043374147328E-4</v>
      </c>
      <c r="AG322" s="49">
        <f>_xll.qlTenorBasisForwardRate($V$13,AD322,_xll.ohTrigger($AA$9:$AA$12))</f>
        <v>1.4959290054292654E-2</v>
      </c>
      <c r="AH322" s="49">
        <f>_xll.qlTenorBasisForwardRate2($V$13,AD322,AE322,_xll.ohTrigger($AA$9:$AA$12))</f>
        <v>1.4959290054292654E-2</v>
      </c>
      <c r="AI322" s="49">
        <f>_xll.qlIndexFixing($V$5,_xll.qlInterestRateIndexFixingDate($V$5,AD322,trigger),,trigger)</f>
        <v>1.5055563931530444E-2</v>
      </c>
      <c r="AJ322" s="49">
        <f t="shared" si="19"/>
        <v>-9.627387723779024E-5</v>
      </c>
      <c r="AK322" s="52">
        <f t="shared" si="20"/>
        <v>1.0064357250169211</v>
      </c>
    </row>
    <row r="323" spans="29:37" x14ac:dyDescent="0.2">
      <c r="AC323" s="44" t="s">
        <v>74</v>
      </c>
      <c r="AD323" s="45">
        <f>_xll.qlCalendarAdvance(calendar,AD322,AC323,,,trigger)</f>
        <v>52246</v>
      </c>
      <c r="AE323" s="45">
        <f>_xll.qlInterestRateIndexMaturity($V$5,AD323,trigger)</f>
        <v>52336</v>
      </c>
      <c r="AF323" s="49">
        <f>_xll.qlTenorBasisValue($V$13,AD323,trigger)</f>
        <v>3.300499924741967E-4</v>
      </c>
      <c r="AG323" s="49">
        <f>_xll.qlTenorBasisForwardRate($V$13,AD323,_xll.ohTrigger($AA$9:$AA$12))</f>
        <v>1.4953021417144718E-2</v>
      </c>
      <c r="AH323" s="49">
        <f>_xll.qlTenorBasisForwardRate2($V$13,AD323,AE323,_xll.ohTrigger($AA$9:$AA$12))</f>
        <v>1.4953021417144718E-2</v>
      </c>
      <c r="AI323" s="49">
        <f>_xll.qlIndexFixing($V$5,_xll.qlInterestRateIndexFixingDate($V$5,AD323,trigger),,trigger)</f>
        <v>1.5051868673357838E-2</v>
      </c>
      <c r="AJ323" s="49">
        <f t="shared" si="19"/>
        <v>-9.8847256213119294E-5</v>
      </c>
      <c r="AK323" s="52">
        <f t="shared" si="20"/>
        <v>1.0066105206068778</v>
      </c>
    </row>
    <row r="324" spans="29:37" x14ac:dyDescent="0.2">
      <c r="AC324" s="44" t="s">
        <v>74</v>
      </c>
      <c r="AD324" s="45">
        <f>_xll.qlCalendarAdvance(calendar,AD323,AC324,,,trigger)</f>
        <v>52278</v>
      </c>
      <c r="AE324" s="45">
        <f>_xll.qlInterestRateIndexMaturity($V$5,AD324,trigger)</f>
        <v>52369</v>
      </c>
      <c r="AF324" s="49">
        <f>_xll.qlTenorBasisValue($V$13,AD324,trigger)</f>
        <v>3.27933525823843E-4</v>
      </c>
      <c r="AG324" s="49">
        <f>_xll.qlTenorBasisForwardRate($V$13,AD324,_xll.ohTrigger($AA$9:$AA$12))</f>
        <v>1.4947620236646806E-2</v>
      </c>
      <c r="AH324" s="49">
        <f>_xll.qlTenorBasisForwardRate2($V$13,AD324,AE324,_xll.ohTrigger($AA$9:$AA$12))</f>
        <v>1.4947620236646806E-2</v>
      </c>
      <c r="AI324" s="49">
        <f>_xll.qlIndexFixing($V$5,_xll.qlInterestRateIndexFixingDate($V$5,AD324,trigger),,trigger)</f>
        <v>1.5049118507856099E-2</v>
      </c>
      <c r="AJ324" s="49">
        <f t="shared" ref="AJ324:AJ387" si="21">AG324-AI324</f>
        <v>-1.0149827120929308E-4</v>
      </c>
      <c r="AK324" s="52">
        <f t="shared" ref="AK324:AK387" si="22">AI324/AH324</f>
        <v>1.0067902629048904</v>
      </c>
    </row>
    <row r="325" spans="29:37" x14ac:dyDescent="0.2">
      <c r="AC325" s="44" t="s">
        <v>74</v>
      </c>
      <c r="AD325" s="45">
        <f>_xll.qlCalendarAdvance(calendar,AD324,AC325,,,trigger)</f>
        <v>52306</v>
      </c>
      <c r="AE325" s="45">
        <f>_xll.qlInterestRateIndexMaturity($V$5,AD325,trigger)</f>
        <v>52398</v>
      </c>
      <c r="AF325" s="49">
        <f>_xll.qlTenorBasisValue($V$13,AD325,trigger)</f>
        <v>3.2609878199594015E-4</v>
      </c>
      <c r="AG325" s="49">
        <f>_xll.qlTenorBasisForwardRate($V$13,AD325,_xll.ohTrigger($AA$9:$AA$12))</f>
        <v>1.4943462759513431E-2</v>
      </c>
      <c r="AH325" s="49">
        <f>_xll.qlTenorBasisForwardRate2($V$13,AD325,AE325,_xll.ohTrigger($AA$9:$AA$12))</f>
        <v>1.4943462759513431E-2</v>
      </c>
      <c r="AI325" s="49">
        <f>_xll.qlIndexFixing($V$5,_xll.qlInterestRateIndexFixingDate($V$5,AD325,trigger),,trigger)</f>
        <v>1.5047201990537161E-2</v>
      </c>
      <c r="AJ325" s="49">
        <f t="shared" si="21"/>
        <v>-1.0373923102372992E-4</v>
      </c>
      <c r="AK325" s="52">
        <f t="shared" si="22"/>
        <v>1.0069421146017636</v>
      </c>
    </row>
    <row r="326" spans="29:37" x14ac:dyDescent="0.2">
      <c r="AC326" s="44" t="s">
        <v>74</v>
      </c>
      <c r="AD326" s="45">
        <f>_xll.qlCalendarAdvance(calendar,AD325,AC326,,,trigger)</f>
        <v>52337</v>
      </c>
      <c r="AE326" s="45">
        <f>_xll.qlInterestRateIndexMaturity($V$5,AD326,trigger)</f>
        <v>52428</v>
      </c>
      <c r="AF326" s="49">
        <f>_xll.qlTenorBasisValue($V$13,AD326,trigger)</f>
        <v>3.2408599573804117E-4</v>
      </c>
      <c r="AG326" s="49">
        <f>_xll.qlTenorBasisForwardRate($V$13,AD326,_xll.ohTrigger($AA$9:$AA$12))</f>
        <v>1.4938928968285978E-2</v>
      </c>
      <c r="AH326" s="49">
        <f>_xll.qlTenorBasisForwardRate2($V$13,AD326,AE326,_xll.ohTrigger($AA$9:$AA$12))</f>
        <v>1.4938928968285978E-2</v>
      </c>
      <c r="AI326" s="49">
        <f>_xll.qlIndexFixing($V$5,_xll.qlInterestRateIndexFixingDate($V$5,AD326,trigger),,trigger)</f>
        <v>1.5044970612147436E-2</v>
      </c>
      <c r="AJ326" s="49">
        <f t="shared" si="21"/>
        <v>-1.0604164386145837E-4</v>
      </c>
      <c r="AK326" s="52">
        <f t="shared" si="22"/>
        <v>1.007098343133338</v>
      </c>
    </row>
    <row r="327" spans="29:37" x14ac:dyDescent="0.2">
      <c r="AC327" s="44" t="s">
        <v>74</v>
      </c>
      <c r="AD327" s="45">
        <f>_xll.qlCalendarAdvance(calendar,AD326,AC327,,,trigger)</f>
        <v>52369</v>
      </c>
      <c r="AE327" s="45">
        <f>_xll.qlInterestRateIndexMaturity($V$5,AD327,trigger)</f>
        <v>52461</v>
      </c>
      <c r="AF327" s="49">
        <f>_xll.qlTenorBasisValue($V$13,AD327,trigger)</f>
        <v>3.2202854942178099E-4</v>
      </c>
      <c r="AG327" s="49">
        <f>_xll.qlTenorBasisForwardRate($V$13,AD327,_xll.ohTrigger($AA$9:$AA$12))</f>
        <v>1.493540030937722E-2</v>
      </c>
      <c r="AH327" s="49">
        <f>_xll.qlTenorBasisForwardRate2($V$13,AD327,AE327,_xll.ohTrigger($AA$9:$AA$12))</f>
        <v>1.493540030937722E-2</v>
      </c>
      <c r="AI327" s="49">
        <f>_xll.qlIndexFixing($V$5,_xll.qlInterestRateIndexFixingDate($V$5,AD327,trigger),,trigger)</f>
        <v>1.5043801005990131E-2</v>
      </c>
      <c r="AJ327" s="49">
        <f t="shared" si="21"/>
        <v>-1.0840069661291127E-4</v>
      </c>
      <c r="AK327" s="52">
        <f t="shared" si="22"/>
        <v>1.0072579706179587</v>
      </c>
    </row>
    <row r="328" spans="29:37" x14ac:dyDescent="0.2">
      <c r="AC328" s="44" t="s">
        <v>74</v>
      </c>
      <c r="AD328" s="45">
        <f>_xll.qlCalendarAdvance(calendar,AD327,AC328,,,trigger)</f>
        <v>52400</v>
      </c>
      <c r="AE328" s="45">
        <f>_xll.qlInterestRateIndexMaturity($V$5,AD328,trigger)</f>
        <v>52492</v>
      </c>
      <c r="AF328" s="49">
        <f>_xll.qlTenorBasisValue($V$13,AD328,trigger)</f>
        <v>3.2005487014021071E-4</v>
      </c>
      <c r="AG328" s="49">
        <f>_xll.qlTenorBasisForwardRate($V$13,AD328,_xll.ohTrigger($AA$9:$AA$12))</f>
        <v>1.4932370438753262E-2</v>
      </c>
      <c r="AH328" s="49">
        <f>_xll.qlTenorBasisForwardRate2($V$13,AD328,AE328,_xll.ohTrigger($AA$9:$AA$12))</f>
        <v>1.4932370438753262E-2</v>
      </c>
      <c r="AI328" s="49">
        <f>_xll.qlIndexFixing($V$5,_xll.qlInterestRateIndexFixingDate($V$5,AD328,trigger),,trigger)</f>
        <v>1.504291864297096E-2</v>
      </c>
      <c r="AJ328" s="49">
        <f t="shared" si="21"/>
        <v>-1.1054820421769855E-4</v>
      </c>
      <c r="AK328" s="52">
        <f t="shared" si="22"/>
        <v>1.0074032588912205</v>
      </c>
    </row>
    <row r="329" spans="29:37" x14ac:dyDescent="0.2">
      <c r="AC329" s="44" t="s">
        <v>74</v>
      </c>
      <c r="AD329" s="45">
        <f>_xll.qlCalendarAdvance(calendar,AD328,AC329,,,trigger)</f>
        <v>52432</v>
      </c>
      <c r="AE329" s="45">
        <f>_xll.qlInterestRateIndexMaturity($V$5,AD329,trigger)</f>
        <v>52524</v>
      </c>
      <c r="AF329" s="49">
        <f>_xll.qlTenorBasisValue($V$13,AD329,trigger)</f>
        <v>3.1803745428126372E-4</v>
      </c>
      <c r="AG329" s="49">
        <f>_xll.qlTenorBasisForwardRate($V$13,AD329,_xll.ohTrigger($AA$9:$AA$12))</f>
        <v>1.4929902462175376E-2</v>
      </c>
      <c r="AH329" s="49">
        <f>_xll.qlTenorBasisForwardRate2($V$13,AD329,AE329,_xll.ohTrigger($AA$9:$AA$12))</f>
        <v>1.4929902462175376E-2</v>
      </c>
      <c r="AI329" s="49">
        <f>_xll.qlIndexFixing($V$5,_xll.qlInterestRateIndexFixingDate($V$5,AD329,trigger),,trigger)</f>
        <v>1.5042564578960676E-2</v>
      </c>
      <c r="AJ329" s="49">
        <f t="shared" si="21"/>
        <v>-1.1266211678529967E-4</v>
      </c>
      <c r="AK329" s="52">
        <f t="shared" si="22"/>
        <v>1.0075460718561777</v>
      </c>
    </row>
    <row r="330" spans="29:37" x14ac:dyDescent="0.2">
      <c r="AC330" s="44" t="s">
        <v>74</v>
      </c>
      <c r="AD330" s="45">
        <f>_xll.qlCalendarAdvance(calendar,AD329,AC330,,,trigger)</f>
        <v>52463</v>
      </c>
      <c r="AE330" s="45">
        <f>_xll.qlInterestRateIndexMaturity($V$5,AD330,trigger)</f>
        <v>52555</v>
      </c>
      <c r="AF330" s="49">
        <f>_xll.qlTenorBasisValue($V$13,AD330,trigger)</f>
        <v>3.1610222876219974E-4</v>
      </c>
      <c r="AG330" s="49">
        <f>_xll.qlTenorBasisForwardRate($V$13,AD330,_xll.ohTrigger($AA$9:$AA$12))</f>
        <v>1.4928158674188325E-2</v>
      </c>
      <c r="AH330" s="49">
        <f>_xll.qlTenorBasisForwardRate2($V$13,AD330,AE330,_xll.ohTrigger($AA$9:$AA$12))</f>
        <v>1.4928158674188325E-2</v>
      </c>
      <c r="AI330" s="49">
        <f>_xll.qlIndexFixing($V$5,_xll.qlInterestRateIndexFixingDate($V$5,AD330,trigger),,trigger)</f>
        <v>1.5042767756880382E-2</v>
      </c>
      <c r="AJ330" s="49">
        <f t="shared" si="21"/>
        <v>-1.1460908269205622E-4</v>
      </c>
      <c r="AK330" s="52">
        <f t="shared" si="22"/>
        <v>1.0076773757027531</v>
      </c>
    </row>
    <row r="331" spans="29:37" x14ac:dyDescent="0.2">
      <c r="AC331" s="44" t="s">
        <v>74</v>
      </c>
      <c r="AD331" s="45">
        <f>_xll.qlCalendarAdvance(calendar,AD330,AC331,,,trigger)</f>
        <v>52495</v>
      </c>
      <c r="AE331" s="45">
        <f>_xll.qlInterestRateIndexMaturity($V$5,AD331,trigger)</f>
        <v>52586</v>
      </c>
      <c r="AF331" s="49">
        <f>_xll.qlTenorBasisValue($V$13,AD331,trigger)</f>
        <v>3.1412417267430822E-4</v>
      </c>
      <c r="AG331" s="49">
        <f>_xll.qlTenorBasisForwardRate($V$13,AD331,_xll.ohTrigger($AA$9:$AA$12))</f>
        <v>1.4926732949318493E-2</v>
      </c>
      <c r="AH331" s="49">
        <f>_xll.qlTenorBasisForwardRate2($V$13,AD331,AE331,_xll.ohTrigger($AA$9:$AA$12))</f>
        <v>1.4926732949318493E-2</v>
      </c>
      <c r="AI331" s="49">
        <f>_xll.qlIndexFixing($V$5,_xll.qlInterestRateIndexFixingDate($V$5,AD331,trigger),,trigger)</f>
        <v>1.5043213418172054E-2</v>
      </c>
      <c r="AJ331" s="49">
        <f t="shared" si="21"/>
        <v>-1.1648046885356055E-4</v>
      </c>
      <c r="AK331" s="52">
        <f t="shared" si="22"/>
        <v>1.0078034804567786</v>
      </c>
    </row>
    <row r="332" spans="29:37" x14ac:dyDescent="0.2">
      <c r="AC332" s="44" t="s">
        <v>74</v>
      </c>
      <c r="AD332" s="45">
        <f>_xll.qlCalendarAdvance(calendar,AD331,AC332,,,trigger)</f>
        <v>52525</v>
      </c>
      <c r="AE332" s="45">
        <f>_xll.qlInterestRateIndexMaturity($V$5,AD332,trigger)</f>
        <v>52617</v>
      </c>
      <c r="AF332" s="49">
        <f>_xll.qlTenorBasisValue($V$13,AD332,trigger)</f>
        <v>3.1228767419216982E-4</v>
      </c>
      <c r="AG332" s="49">
        <f>_xll.qlTenorBasisForwardRate($V$13,AD332,_xll.ohTrigger($AA$9:$AA$12))</f>
        <v>1.4926613073228933E-2</v>
      </c>
      <c r="AH332" s="49">
        <f>_xll.qlTenorBasisForwardRate2($V$13,AD332,AE332,_xll.ohTrigger($AA$9:$AA$12))</f>
        <v>1.4926613073228933E-2</v>
      </c>
      <c r="AI332" s="49">
        <f>_xll.qlIndexFixing($V$5,_xll.qlInterestRateIndexFixingDate($V$5,AD332,trigger),,trigger)</f>
        <v>1.5044813389380294E-2</v>
      </c>
      <c r="AJ332" s="49">
        <f t="shared" si="21"/>
        <v>-1.182003161513609E-4</v>
      </c>
      <c r="AK332" s="52">
        <f t="shared" si="22"/>
        <v>1.007918763323701</v>
      </c>
    </row>
    <row r="333" spans="29:37" x14ac:dyDescent="0.2">
      <c r="AC333" s="44" t="s">
        <v>74</v>
      </c>
      <c r="AD333" s="45">
        <f>_xll.qlCalendarAdvance(calendar,AD332,AC333,,,trigger)</f>
        <v>52558</v>
      </c>
      <c r="AE333" s="45">
        <f>_xll.qlInterestRateIndexMaturity($V$5,AD333,trigger)</f>
        <v>52650</v>
      </c>
      <c r="AF333" s="49">
        <f>_xll.qlTenorBasisValue($V$13,AD333,trigger)</f>
        <v>3.1028739496984168E-4</v>
      </c>
      <c r="AG333" s="49">
        <f>_xll.qlTenorBasisForwardRate($V$13,AD333,_xll.ohTrigger($AA$9:$AA$12))</f>
        <v>1.4926863593959181E-2</v>
      </c>
      <c r="AH333" s="49">
        <f>_xll.qlTenorBasisForwardRate2($V$13,AD333,AE333,_xll.ohTrigger($AA$9:$AA$12))</f>
        <v>1.4926863593959181E-2</v>
      </c>
      <c r="AI333" s="49">
        <f>_xll.qlIndexFixing($V$5,_xll.qlInterestRateIndexFixingDate($V$5,AD333,trigger),,trigger)</f>
        <v>1.5046808138486188E-2</v>
      </c>
      <c r="AJ333" s="49">
        <f t="shared" si="21"/>
        <v>-1.1994454452700712E-4</v>
      </c>
      <c r="AK333" s="52">
        <f t="shared" si="22"/>
        <v>1.0080354820536812</v>
      </c>
    </row>
    <row r="334" spans="29:37" x14ac:dyDescent="0.2">
      <c r="AC334" s="44" t="s">
        <v>74</v>
      </c>
      <c r="AD334" s="45">
        <f>_xll.qlCalendarAdvance(calendar,AD333,AC334,,,trigger)</f>
        <v>52588</v>
      </c>
      <c r="AE334" s="45">
        <f>_xll.qlInterestRateIndexMaturity($V$5,AD334,trigger)</f>
        <v>52679</v>
      </c>
      <c r="AF334" s="49">
        <f>_xll.qlTenorBasisValue($V$13,AD334,trigger)</f>
        <v>3.0848687080225427E-4</v>
      </c>
      <c r="AG334" s="49">
        <f>_xll.qlTenorBasisForwardRate($V$13,AD334,_xll.ohTrigger($AA$9:$AA$12))</f>
        <v>1.492741430267289E-2</v>
      </c>
      <c r="AH334" s="49">
        <f>_xll.qlTenorBasisForwardRate2($V$13,AD334,AE334,_xll.ohTrigger($AA$9:$AA$12))</f>
        <v>1.492741430267289E-2</v>
      </c>
      <c r="AI334" s="49">
        <f>_xll.qlIndexFixing($V$5,_xll.qlInterestRateIndexFixingDate($V$5,AD334,trigger),,trigger)</f>
        <v>1.5048813973832608E-2</v>
      </c>
      <c r="AJ334" s="49">
        <f t="shared" si="21"/>
        <v>-1.2139967115971755E-4</v>
      </c>
      <c r="AK334" s="52">
        <f t="shared" si="22"/>
        <v>1.0081326657583276</v>
      </c>
    </row>
    <row r="335" spans="29:37" x14ac:dyDescent="0.2">
      <c r="AC335" s="44" t="s">
        <v>74</v>
      </c>
      <c r="AD335" s="45">
        <f>_xll.qlCalendarAdvance(calendar,AD334,AC335,,,trigger)</f>
        <v>52621</v>
      </c>
      <c r="AE335" s="45">
        <f>_xll.qlInterestRateIndexMaturity($V$5,AD335,trigger)</f>
        <v>52712</v>
      </c>
      <c r="AF335" s="49">
        <f>_xll.qlTenorBasisValue($V$13,AD335,trigger)</f>
        <v>3.0652582598792154E-4</v>
      </c>
      <c r="AG335" s="49">
        <f>_xll.qlTenorBasisForwardRate($V$13,AD335,_xll.ohTrigger($AA$9:$AA$12))</f>
        <v>1.492910792510376E-2</v>
      </c>
      <c r="AH335" s="49">
        <f>_xll.qlTenorBasisForwardRate2($V$13,AD335,AE335,_xll.ohTrigger($AA$9:$AA$12))</f>
        <v>1.492910792510376E-2</v>
      </c>
      <c r="AI335" s="49">
        <f>_xll.qlIndexFixing($V$5,_xll.qlInterestRateIndexFixingDate($V$5,AD335,trigger),,trigger)</f>
        <v>1.5052026941623331E-2</v>
      </c>
      <c r="AJ335" s="49">
        <f t="shared" si="21"/>
        <v>-1.2291901651957128E-4</v>
      </c>
      <c r="AK335" s="52">
        <f t="shared" si="22"/>
        <v>1.0082335138265615</v>
      </c>
    </row>
    <row r="336" spans="29:37" x14ac:dyDescent="0.2">
      <c r="AC336" s="44" t="s">
        <v>74</v>
      </c>
      <c r="AD336" s="45">
        <f>_xll.qlCalendarAdvance(calendar,AD335,AC336,,,trigger)</f>
        <v>52652</v>
      </c>
      <c r="AE336" s="45">
        <f>_xll.qlInterestRateIndexMaturity($V$5,AD336,trigger)</f>
        <v>52742</v>
      </c>
      <c r="AF336" s="49">
        <f>_xll.qlTenorBasisValue($V$13,AD336,trigger)</f>
        <v>3.0470211289644345E-4</v>
      </c>
      <c r="AG336" s="49">
        <f>_xll.qlTenorBasisForwardRate($V$13,AD336,_xll.ohTrigger($AA$9:$AA$12))</f>
        <v>1.4931048108187461E-2</v>
      </c>
      <c r="AH336" s="49">
        <f>_xll.qlTenorBasisForwardRate2($V$13,AD336,AE336,_xll.ohTrigger($AA$9:$AA$12))</f>
        <v>1.4931048108187461E-2</v>
      </c>
      <c r="AI336" s="49">
        <f>_xll.qlIndexFixing($V$5,_xll.qlInterestRateIndexFixingDate($V$5,AD336,trigger),,trigger)</f>
        <v>1.5055259656496567E-2</v>
      </c>
      <c r="AJ336" s="49">
        <f t="shared" si="21"/>
        <v>-1.2421154830910552E-4</v>
      </c>
      <c r="AK336" s="52">
        <f t="shared" si="22"/>
        <v>1.0083190106554538</v>
      </c>
    </row>
    <row r="337" spans="29:37" x14ac:dyDescent="0.2">
      <c r="AC337" s="44" t="s">
        <v>74</v>
      </c>
      <c r="AD337" s="45">
        <f>_xll.qlCalendarAdvance(calendar,AD336,AC337,,,trigger)</f>
        <v>52681</v>
      </c>
      <c r="AE337" s="45">
        <f>_xll.qlInterestRateIndexMaturity($V$5,AD337,trigger)</f>
        <v>52775</v>
      </c>
      <c r="AF337" s="49">
        <f>_xll.qlTenorBasisValue($V$13,AD337,trigger)</f>
        <v>3.0301212946780591E-4</v>
      </c>
      <c r="AG337" s="49">
        <f>_xll.qlTenorBasisForwardRate($V$13,AD337,_xll.ohTrigger($AA$9:$AA$12))</f>
        <v>1.4935286343039667E-2</v>
      </c>
      <c r="AH337" s="49">
        <f>_xll.qlTenorBasisForwardRate2($V$13,AD337,AE337,_xll.ohTrigger($AA$9:$AA$12))</f>
        <v>1.4935286343039667E-2</v>
      </c>
      <c r="AI337" s="49">
        <f>_xll.qlIndexFixing($V$5,_xll.qlInterestRateIndexFixingDate($V$5,AD337,trigger),,trigger)</f>
        <v>1.5060726409065171E-2</v>
      </c>
      <c r="AJ337" s="49">
        <f t="shared" si="21"/>
        <v>-1.2544006602550374E-4</v>
      </c>
      <c r="AK337" s="52">
        <f t="shared" si="22"/>
        <v>1.0083989059964666</v>
      </c>
    </row>
    <row r="338" spans="29:37" x14ac:dyDescent="0.2">
      <c r="AC338" s="44" t="s">
        <v>74</v>
      </c>
      <c r="AD338" s="45">
        <f>_xll.qlCalendarAdvance(calendar,AD337,AC338,,,trigger)</f>
        <v>52712</v>
      </c>
      <c r="AE338" s="45">
        <f>_xll.qlInterestRateIndexMaturity($V$5,AD338,trigger)</f>
        <v>52803</v>
      </c>
      <c r="AF338" s="49">
        <f>_xll.qlTenorBasisValue($V$13,AD338,trigger)</f>
        <v>3.012226321029174E-4</v>
      </c>
      <c r="AG338" s="49">
        <f>_xll.qlTenorBasisForwardRate($V$13,AD338,_xll.ohTrigger($AA$9:$AA$12))</f>
        <v>1.4937825670099101E-2</v>
      </c>
      <c r="AH338" s="49">
        <f>_xll.qlTenorBasisForwardRate2($V$13,AD338,AE338,_xll.ohTrigger($AA$9:$AA$12))</f>
        <v>1.4937825670099101E-2</v>
      </c>
      <c r="AI338" s="49">
        <f>_xll.qlIndexFixing($V$5,_xll.qlInterestRateIndexFixingDate($V$5,AD338,trigger),,trigger)</f>
        <v>1.5064304083876486E-2</v>
      </c>
      <c r="AJ338" s="49">
        <f t="shared" si="21"/>
        <v>-1.2647841377738493E-4</v>
      </c>
      <c r="AK338" s="52">
        <f t="shared" si="22"/>
        <v>1.0084669895452425</v>
      </c>
    </row>
    <row r="339" spans="29:37" x14ac:dyDescent="0.2">
      <c r="AC339" s="44" t="s">
        <v>74</v>
      </c>
      <c r="AD339" s="45">
        <f>_xll.qlCalendarAdvance(calendar,AD338,AC339,,,trigger)</f>
        <v>52742</v>
      </c>
      <c r="AE339" s="45">
        <f>_xll.qlInterestRateIndexMaturity($V$5,AD339,trigger)</f>
        <v>52834</v>
      </c>
      <c r="AF339" s="49">
        <f>_xll.qlTenorBasisValue($V$13,AD339,trigger)</f>
        <v>2.9950748450507014E-4</v>
      </c>
      <c r="AG339" s="49">
        <f>_xll.qlTenorBasisForwardRate($V$13,AD339,_xll.ohTrigger($AA$9:$AA$12))</f>
        <v>1.4942417270177456E-2</v>
      </c>
      <c r="AH339" s="49">
        <f>_xll.qlTenorBasisForwardRate2($V$13,AD339,AE339,_xll.ohTrigger($AA$9:$AA$12))</f>
        <v>1.4942417270177456E-2</v>
      </c>
      <c r="AI339" s="49">
        <f>_xll.qlIndexFixing($V$5,_xll.qlInterestRateIndexFixingDate($V$5,AD339,trigger),,trigger)</f>
        <v>1.5069882222471425E-2</v>
      </c>
      <c r="AJ339" s="49">
        <f t="shared" si="21"/>
        <v>-1.2746495229396838E-4</v>
      </c>
      <c r="AK339" s="52">
        <f t="shared" si="22"/>
        <v>1.0085304104409107</v>
      </c>
    </row>
    <row r="340" spans="29:37" x14ac:dyDescent="0.2">
      <c r="AC340" s="44" t="s">
        <v>74</v>
      </c>
      <c r="AD340" s="45">
        <f>_xll.qlCalendarAdvance(calendar,AD339,AC340,,,trigger)</f>
        <v>52775</v>
      </c>
      <c r="AE340" s="45">
        <f>_xll.qlInterestRateIndexMaturity($V$5,AD340,trigger)</f>
        <v>52867</v>
      </c>
      <c r="AF340" s="49">
        <f>_xll.qlTenorBasisValue($V$13,AD340,trigger)</f>
        <v>2.9763954557764419E-4</v>
      </c>
      <c r="AG340" s="49">
        <f>_xll.qlTenorBasisForwardRate($V$13,AD340,_xll.ohTrigger($AA$9:$AA$12))</f>
        <v>1.494782433770335E-2</v>
      </c>
      <c r="AH340" s="49">
        <f>_xll.qlTenorBasisForwardRate2($V$13,AD340,AE340,_xll.ohTrigger($AA$9:$AA$12))</f>
        <v>1.494782433770335E-2</v>
      </c>
      <c r="AI340" s="49">
        <f>_xll.qlIndexFixing($V$5,_xll.qlInterestRateIndexFixingDate($V$5,AD340,trigger),,trigger)</f>
        <v>1.5076230513811859E-2</v>
      </c>
      <c r="AJ340" s="49">
        <f t="shared" si="21"/>
        <v>-1.2840617610850903E-4</v>
      </c>
      <c r="AK340" s="52">
        <f t="shared" si="22"/>
        <v>1.0085902920189278</v>
      </c>
    </row>
    <row r="341" spans="29:37" x14ac:dyDescent="0.2">
      <c r="AC341" s="44" t="s">
        <v>74</v>
      </c>
      <c r="AD341" s="45">
        <f>_xll.qlCalendarAdvance(calendar,AD340,AC341,,,trigger)</f>
        <v>52805</v>
      </c>
      <c r="AE341" s="45">
        <f>_xll.qlInterestRateIndexMaturity($V$5,AD341,trigger)</f>
        <v>52897</v>
      </c>
      <c r="AF341" s="49">
        <f>_xll.qlTenorBasisValue($V$13,AD341,trigger)</f>
        <v>2.9595829522028705E-4</v>
      </c>
      <c r="AG341" s="49">
        <f>_xll.qlTenorBasisForwardRate($V$13,AD341,_xll.ohTrigger($AA$9:$AA$12))</f>
        <v>1.4953451193406467E-2</v>
      </c>
      <c r="AH341" s="49">
        <f>_xll.qlTenorBasisForwardRate2($V$13,AD341,AE341,_xll.ohTrigger($AA$9:$AA$12))</f>
        <v>1.4953451193406467E-2</v>
      </c>
      <c r="AI341" s="49">
        <f>_xll.qlIndexFixing($V$5,_xll.qlInterestRateIndexFixingDate($V$5,AD341,trigger),,trigger)</f>
        <v>1.5082602307219542E-2</v>
      </c>
      <c r="AJ341" s="49">
        <f t="shared" si="21"/>
        <v>-1.2915111381307451E-4</v>
      </c>
      <c r="AK341" s="52">
        <f t="shared" si="22"/>
        <v>1.0086368766743308</v>
      </c>
    </row>
    <row r="342" spans="29:37" x14ac:dyDescent="0.2">
      <c r="AC342" s="44" t="s">
        <v>74</v>
      </c>
      <c r="AD342" s="45">
        <f>_xll.qlCalendarAdvance(calendar,AD341,AC342,,,trigger)</f>
        <v>52838</v>
      </c>
      <c r="AE342" s="45">
        <f>_xll.qlInterestRateIndexMaturity($V$5,AD342,trigger)</f>
        <v>52930</v>
      </c>
      <c r="AF342" s="49">
        <f>_xll.qlTenorBasisValue($V$13,AD342,trigger)</f>
        <v>2.9412731930768585E-4</v>
      </c>
      <c r="AG342" s="49">
        <f>_xll.qlTenorBasisForwardRate($V$13,AD342,_xll.ohTrigger($AA$9:$AA$12))</f>
        <v>1.4960431972189322E-2</v>
      </c>
      <c r="AH342" s="49">
        <f>_xll.qlTenorBasisForwardRate2($V$13,AD342,AE342,_xll.ohTrigger($AA$9:$AA$12))</f>
        <v>1.4960431972189322E-2</v>
      </c>
      <c r="AI342" s="49">
        <f>_xll.qlIndexFixing($V$5,_xll.qlInterestRateIndexFixingDate($V$5,AD342,trigger),,trigger)</f>
        <v>1.5090279372908789E-2</v>
      </c>
      <c r="AJ342" s="49">
        <f t="shared" si="21"/>
        <v>-1.2984740071946693E-4</v>
      </c>
      <c r="AK342" s="52">
        <f t="shared" si="22"/>
        <v>1.0086793884669136</v>
      </c>
    </row>
    <row r="343" spans="29:37" x14ac:dyDescent="0.2">
      <c r="AC343" s="44" t="s">
        <v>74</v>
      </c>
      <c r="AD343" s="45">
        <f>_xll.qlCalendarAdvance(calendar,AD342,AC343,,,trigger)</f>
        <v>52869</v>
      </c>
      <c r="AE343" s="45">
        <f>_xll.qlInterestRateIndexMaturity($V$5,AD343,trigger)</f>
        <v>52960</v>
      </c>
      <c r="AF343" s="49">
        <f>_xll.qlTenorBasisValue($V$13,AD343,trigger)</f>
        <v>2.9242471799638718E-4</v>
      </c>
      <c r="AG343" s="49">
        <f>_xll.qlTenorBasisForwardRate($V$13,AD343,_xll.ohTrigger($AA$9:$AA$12))</f>
        <v>1.4967312274657578E-2</v>
      </c>
      <c r="AH343" s="49">
        <f>_xll.qlTenorBasisForwardRate2($V$13,AD343,AE343,_xll.ohTrigger($AA$9:$AA$12))</f>
        <v>1.4967312274657578E-2</v>
      </c>
      <c r="AI343" s="49">
        <f>_xll.qlIndexFixing($V$5,_xll.qlInterestRateIndexFixingDate($V$5,AD343,trigger),,trigger)</f>
        <v>1.5097682755639752E-2</v>
      </c>
      <c r="AJ343" s="49">
        <f t="shared" si="21"/>
        <v>-1.3037048098217367E-4</v>
      </c>
      <c r="AK343" s="52">
        <f t="shared" si="22"/>
        <v>1.0087103468271263</v>
      </c>
    </row>
    <row r="344" spans="29:37" x14ac:dyDescent="0.2">
      <c r="AC344" s="44" t="s">
        <v>74</v>
      </c>
      <c r="AD344" s="45">
        <f>_xll.qlCalendarAdvance(calendar,AD343,AC344,,,trigger)</f>
        <v>52901</v>
      </c>
      <c r="AE344" s="45">
        <f>_xll.qlInterestRateIndexMaturity($V$5,AD344,trigger)</f>
        <v>52993</v>
      </c>
      <c r="AF344" s="49">
        <f>_xll.qlTenorBasisValue($V$13,AD344,trigger)</f>
        <v>2.9068472404697194E-4</v>
      </c>
      <c r="AG344" s="49">
        <f>_xll.qlTenorBasisForwardRate($V$13,AD344,_xll.ohTrigger($AA$9:$AA$12))</f>
        <v>1.4976094164316899E-2</v>
      </c>
      <c r="AH344" s="49">
        <f>_xll.qlTenorBasisForwardRate2($V$13,AD344,AE344,_xll.ohTrigger($AA$9:$AA$12))</f>
        <v>1.4976094164316899E-2</v>
      </c>
      <c r="AI344" s="49">
        <f>_xll.qlIndexFixing($V$5,_xll.qlInterestRateIndexFixingDate($V$5,AD344,trigger),,trigger)</f>
        <v>1.5106907432744789E-2</v>
      </c>
      <c r="AJ344" s="49">
        <f t="shared" si="21"/>
        <v>-1.3081326842788975E-4</v>
      </c>
      <c r="AK344" s="52">
        <f t="shared" si="22"/>
        <v>1.0087348054167271</v>
      </c>
    </row>
    <row r="345" spans="29:37" x14ac:dyDescent="0.2">
      <c r="AC345" s="44" t="s">
        <v>74</v>
      </c>
      <c r="AD345" s="45">
        <f>_xll.qlCalendarAdvance(calendar,AD344,AC345,,,trigger)</f>
        <v>52931</v>
      </c>
      <c r="AE345" s="45">
        <f>_xll.qlInterestRateIndexMaturity($V$5,AD345,trigger)</f>
        <v>53021</v>
      </c>
      <c r="AF345" s="49">
        <f>_xll.qlTenorBasisValue($V$13,AD345,trigger)</f>
        <v>2.8906951365270851E-4</v>
      </c>
      <c r="AG345" s="49">
        <f>_xll.qlTenorBasisForwardRate($V$13,AD345,_xll.ohTrigger($AA$9:$AA$12))</f>
        <v>1.4983713638754281E-2</v>
      </c>
      <c r="AH345" s="49">
        <f>_xll.qlTenorBasisForwardRate2($V$13,AD345,AE345,_xll.ohTrigger($AA$9:$AA$12))</f>
        <v>1.4983713638754281E-2</v>
      </c>
      <c r="AI345" s="49">
        <f>_xll.qlIndexFixing($V$5,_xll.qlInterestRateIndexFixingDate($V$5,AD345,trigger),,trigger)</f>
        <v>1.5114799869795803E-2</v>
      </c>
      <c r="AJ345" s="49">
        <f t="shared" si="21"/>
        <v>-1.3108623104152173E-4</v>
      </c>
      <c r="AK345" s="52">
        <f t="shared" si="22"/>
        <v>1.0087485809060364</v>
      </c>
    </row>
    <row r="346" spans="29:37" x14ac:dyDescent="0.2">
      <c r="AC346" s="44" t="s">
        <v>74</v>
      </c>
      <c r="AD346" s="45">
        <f>_xll.qlCalendarAdvance(calendar,AD345,AC346,,,trigger)</f>
        <v>52961</v>
      </c>
      <c r="AE346" s="45">
        <f>_xll.qlInterestRateIndexMaturity($V$5,AD346,trigger)</f>
        <v>53052</v>
      </c>
      <c r="AF346" s="49">
        <f>_xll.qlTenorBasisValue($V$13,AD346,trigger)</f>
        <v>2.874696871760932E-4</v>
      </c>
      <c r="AG346" s="49">
        <f>_xll.qlTenorBasisForwardRate($V$13,AD346,_xll.ohTrigger($AA$9:$AA$12))</f>
        <v>1.4993432403546395E-2</v>
      </c>
      <c r="AH346" s="49">
        <f>_xll.qlTenorBasisForwardRate2($V$13,AD346,AE346,_xll.ohTrigger($AA$9:$AA$12))</f>
        <v>1.4993432403546395E-2</v>
      </c>
      <c r="AI346" s="49">
        <f>_xll.qlIndexFixing($V$5,_xll.qlInterestRateIndexFixingDate($V$5,AD346,trigger),,trigger)</f>
        <v>1.51247076934289E-2</v>
      </c>
      <c r="AJ346" s="49">
        <f t="shared" si="21"/>
        <v>-1.3127528988250529E-4</v>
      </c>
      <c r="AK346" s="52">
        <f t="shared" si="22"/>
        <v>1.0087555195067579</v>
      </c>
    </row>
    <row r="347" spans="29:37" x14ac:dyDescent="0.2">
      <c r="AC347" s="44" t="s">
        <v>74</v>
      </c>
      <c r="AD347" s="45">
        <f>_xll.qlCalendarAdvance(calendar,AD346,AC347,,,trigger)</f>
        <v>52992</v>
      </c>
      <c r="AE347" s="45">
        <f>_xll.qlInterestRateIndexMaturity($V$5,AD347,trigger)</f>
        <v>53080</v>
      </c>
      <c r="AF347" s="49">
        <f>_xll.qlTenorBasisValue($V$13,AD347,trigger)</f>
        <v>2.8583255767322972E-4</v>
      </c>
      <c r="AG347" s="49">
        <f>_xll.qlTenorBasisForwardRate($V$13,AD347,_xll.ohTrigger($AA$9:$AA$12))</f>
        <v>1.500228028015123E-2</v>
      </c>
      <c r="AH347" s="49">
        <f>_xll.qlTenorBasisForwardRate2($V$13,AD347,AE347,_xll.ohTrigger($AA$9:$AA$12))</f>
        <v>1.500228028015123E-2</v>
      </c>
      <c r="AI347" s="49">
        <f>_xll.qlIndexFixing($V$5,_xll.qlInterestRateIndexFixingDate($V$5,AD347,trigger),,trigger)</f>
        <v>1.5133610000360025E-2</v>
      </c>
      <c r="AJ347" s="49">
        <f t="shared" si="21"/>
        <v>-1.3132972020879485E-4</v>
      </c>
      <c r="AK347" s="52">
        <f t="shared" si="22"/>
        <v>1.0087539839115358</v>
      </c>
    </row>
    <row r="348" spans="29:37" x14ac:dyDescent="0.2">
      <c r="AC348" s="44" t="s">
        <v>74</v>
      </c>
      <c r="AD348" s="45">
        <f>_xll.qlCalendarAdvance(calendar,AD347,AC348,,,trigger)</f>
        <v>53021</v>
      </c>
      <c r="AE348" s="45">
        <f>_xll.qlInterestRateIndexMaturity($V$5,AD348,trigger)</f>
        <v>53113</v>
      </c>
      <c r="AF348" s="49">
        <f>_xll.qlTenorBasisValue($V$13,AD348,trigger)</f>
        <v>2.8431567032019154E-4</v>
      </c>
      <c r="AG348" s="49">
        <f>_xll.qlTenorBasisForwardRate($V$13,AD348,_xll.ohTrigger($AA$9:$AA$12))</f>
        <v>1.5014614494912594E-2</v>
      </c>
      <c r="AH348" s="49">
        <f>_xll.qlTenorBasisForwardRate2($V$13,AD348,AE348,_xll.ohTrigger($AA$9:$AA$12))</f>
        <v>1.5014614494912594E-2</v>
      </c>
      <c r="AI348" s="49">
        <f>_xll.qlIndexFixing($V$5,_xll.qlInterestRateIndexFixingDate($V$5,AD348,trigger),,trigger)</f>
        <v>1.5145915772216401E-2</v>
      </c>
      <c r="AJ348" s="49">
        <f t="shared" si="21"/>
        <v>-1.3130127730380699E-4</v>
      </c>
      <c r="AK348" s="52">
        <f t="shared" si="22"/>
        <v>1.0087448983354381</v>
      </c>
    </row>
    <row r="349" spans="29:37" x14ac:dyDescent="0.2">
      <c r="AC349" s="44" t="s">
        <v>74</v>
      </c>
      <c r="AD349" s="45">
        <f>_xll.qlCalendarAdvance(calendar,AD348,AC349,,,trigger)</f>
        <v>53049</v>
      </c>
      <c r="AE349" s="45">
        <f>_xll.qlInterestRateIndexMaturity($V$5,AD349,trigger)</f>
        <v>53141</v>
      </c>
      <c r="AF349" s="49">
        <f>_xll.qlTenorBasisValue($V$13,AD349,trigger)</f>
        <v>2.8286438973500872E-4</v>
      </c>
      <c r="AG349" s="49">
        <f>_xll.qlTenorBasisForwardRate($V$13,AD349,_xll.ohTrigger($AA$9:$AA$12))</f>
        <v>1.5025280407091276E-2</v>
      </c>
      <c r="AH349" s="49">
        <f>_xll.qlTenorBasisForwardRate2($V$13,AD349,AE349,_xll.ohTrigger($AA$9:$AA$12))</f>
        <v>1.5025280407091276E-2</v>
      </c>
      <c r="AI349" s="49">
        <f>_xll.qlIndexFixing($V$5,_xll.qlInterestRateIndexFixingDate($V$5,AD349,trigger),,trigger)</f>
        <v>1.5156434520810285E-2</v>
      </c>
      <c r="AJ349" s="49">
        <f t="shared" si="21"/>
        <v>-1.3115411371900955E-4</v>
      </c>
      <c r="AK349" s="52">
        <f t="shared" si="22"/>
        <v>1.008728896244566</v>
      </c>
    </row>
    <row r="350" spans="29:37" x14ac:dyDescent="0.2">
      <c r="AC350" s="44" t="s">
        <v>74</v>
      </c>
      <c r="AD350" s="45">
        <f>_xll.qlCalendarAdvance(calendar,AD349,AC350,,,trigger)</f>
        <v>53080</v>
      </c>
      <c r="AE350" s="45">
        <f>_xll.qlInterestRateIndexMaturity($V$5,AD350,trigger)</f>
        <v>53174</v>
      </c>
      <c r="AF350" s="49">
        <f>_xll.qlTenorBasisValue($V$13,AD350,trigger)</f>
        <v>2.8127273087164603E-4</v>
      </c>
      <c r="AG350" s="49">
        <f>_xll.qlTenorBasisForwardRate($V$13,AD350,_xll.ohTrigger($AA$9:$AA$12))</f>
        <v>1.503890292032563E-2</v>
      </c>
      <c r="AH350" s="49">
        <f>_xll.qlTenorBasisForwardRate2($V$13,AD350,AE350,_xll.ohTrigger($AA$9:$AA$12))</f>
        <v>1.503890292032563E-2</v>
      </c>
      <c r="AI350" s="49">
        <f>_xll.qlIndexFixing($V$5,_xll.qlInterestRateIndexFixingDate($V$5,AD350,trigger),,trigger)</f>
        <v>1.5169774499429585E-2</v>
      </c>
      <c r="AJ350" s="49">
        <f t="shared" si="21"/>
        <v>-1.3087157910395518E-4</v>
      </c>
      <c r="AK350" s="52">
        <f t="shared" si="22"/>
        <v>1.0087022025341408</v>
      </c>
    </row>
    <row r="351" spans="29:37" x14ac:dyDescent="0.2">
      <c r="AC351" s="44" t="s">
        <v>74</v>
      </c>
      <c r="AD351" s="45">
        <f>_xll.qlCalendarAdvance(calendar,AD350,AC351,,,trigger)</f>
        <v>53111</v>
      </c>
      <c r="AE351" s="45">
        <f>_xll.qlInterestRateIndexMaturity($V$5,AD351,trigger)</f>
        <v>53203</v>
      </c>
      <c r="AF351" s="49">
        <f>_xll.qlTenorBasisValue($V$13,AD351,trigger)</f>
        <v>2.7969682216414949E-4</v>
      </c>
      <c r="AG351" s="49">
        <f>_xll.qlTenorBasisForwardRate($V$13,AD351,_xll.ohTrigger($AA$9:$AA$12))</f>
        <v>1.5051208552653151E-2</v>
      </c>
      <c r="AH351" s="49">
        <f>_xll.qlTenorBasisForwardRate2($V$13,AD351,AE351,_xll.ohTrigger($AA$9:$AA$12))</f>
        <v>1.5051208552653151E-2</v>
      </c>
      <c r="AI351" s="49">
        <f>_xll.qlIndexFixing($V$5,_xll.qlInterestRateIndexFixingDate($V$5,AD351,trigger),,trigger)</f>
        <v>1.5181677328807203E-2</v>
      </c>
      <c r="AJ351" s="49">
        <f t="shared" si="21"/>
        <v>-1.3046877615405239E-4</v>
      </c>
      <c r="AK351" s="52">
        <f t="shared" si="22"/>
        <v>1.0086683255831344</v>
      </c>
    </row>
    <row r="352" spans="29:37" x14ac:dyDescent="0.2">
      <c r="AC352" s="44" t="s">
        <v>74</v>
      </c>
      <c r="AD352" s="45">
        <f>_xll.qlCalendarAdvance(calendar,AD351,AC352,,,trigger)</f>
        <v>53142</v>
      </c>
      <c r="AE352" s="45">
        <f>_xll.qlInterestRateIndexMaturity($V$5,AD352,trigger)</f>
        <v>53234</v>
      </c>
      <c r="AF352" s="49">
        <f>_xll.qlTenorBasisValue($V$13,AD352,trigger)</f>
        <v>2.7813652547588872E-4</v>
      </c>
      <c r="AG352" s="49">
        <f>_xll.qlTenorBasisForwardRate($V$13,AD352,_xll.ohTrigger($AA$9:$AA$12))</f>
        <v>1.5065381865996989E-2</v>
      </c>
      <c r="AH352" s="49">
        <f>_xll.qlTenorBasisForwardRate2($V$13,AD352,AE352,_xll.ohTrigger($AA$9:$AA$12))</f>
        <v>1.5065381865996989E-2</v>
      </c>
      <c r="AI352" s="49">
        <f>_xll.qlIndexFixing($V$5,_xll.qlInterestRateIndexFixingDate($V$5,AD352,trigger),,trigger)</f>
        <v>1.5195319862243189E-2</v>
      </c>
      <c r="AJ352" s="49">
        <f t="shared" si="21"/>
        <v>-1.2993799624620023E-4</v>
      </c>
      <c r="AK352" s="52">
        <f t="shared" si="22"/>
        <v>1.0086249387769901</v>
      </c>
    </row>
    <row r="353" spans="29:37" x14ac:dyDescent="0.2">
      <c r="AC353" s="44" t="s">
        <v>74</v>
      </c>
      <c r="AD353" s="45">
        <f>_xll.qlCalendarAdvance(calendar,AD352,AC353,,,trigger)</f>
        <v>53174</v>
      </c>
      <c r="AE353" s="45">
        <f>_xll.qlInterestRateIndexMaturity($V$5,AD353,trigger)</f>
        <v>53266</v>
      </c>
      <c r="AF353" s="49">
        <f>_xll.qlTenorBasisValue($V$13,AD353,trigger)</f>
        <v>2.7654212670796466E-4</v>
      </c>
      <c r="AG353" s="49">
        <f>_xll.qlTenorBasisForwardRate($V$13,AD353,_xll.ohTrigger($AA$9:$AA$12))</f>
        <v>1.5080817349356287E-2</v>
      </c>
      <c r="AH353" s="49">
        <f>_xll.qlTenorBasisForwardRate2($V$13,AD353,AE353,_xll.ohTrigger($AA$9:$AA$12))</f>
        <v>1.5080817349356287E-2</v>
      </c>
      <c r="AI353" s="49">
        <f>_xll.qlIndexFixing($V$5,_xll.qlInterestRateIndexFixingDate($V$5,AD353,trigger),,trigger)</f>
        <v>1.5208510844030059E-2</v>
      </c>
      <c r="AJ353" s="49">
        <f t="shared" si="21"/>
        <v>-1.2769349467377233E-4</v>
      </c>
      <c r="AK353" s="52">
        <f t="shared" si="22"/>
        <v>1.0084672794395473</v>
      </c>
    </row>
    <row r="354" spans="29:37" x14ac:dyDescent="0.2">
      <c r="AC354" s="44" t="s">
        <v>74</v>
      </c>
      <c r="AD354" s="45">
        <f>_xll.qlCalendarAdvance(calendar,AD353,AC354,,,trigger)</f>
        <v>53205</v>
      </c>
      <c r="AE354" s="45">
        <f>_xll.qlInterestRateIndexMaturity($V$5,AD354,trigger)</f>
        <v>53296</v>
      </c>
      <c r="AF354" s="49">
        <f>_xll.qlTenorBasisValue($V$13,AD354,trigger)</f>
        <v>2.7501313576942029E-4</v>
      </c>
      <c r="AG354" s="49">
        <f>_xll.qlTenorBasisForwardRate($V$13,AD354,_xll.ohTrigger($AA$9:$AA$12))</f>
        <v>1.509568404170605E-2</v>
      </c>
      <c r="AH354" s="49">
        <f>_xll.qlTenorBasisForwardRate2($V$13,AD354,AE354,_xll.ohTrigger($AA$9:$AA$12))</f>
        <v>1.509568404170605E-2</v>
      </c>
      <c r="AI354" s="49">
        <f>_xll.qlIndexFixing($V$5,_xll.qlInterestRateIndexFixingDate($V$5,AD354,trigger),,trigger)</f>
        <v>1.5217679009952119E-2</v>
      </c>
      <c r="AJ354" s="49">
        <f t="shared" si="21"/>
        <v>-1.2199496824606866E-4</v>
      </c>
      <c r="AK354" s="52">
        <f t="shared" si="22"/>
        <v>1.0080814468499091</v>
      </c>
    </row>
    <row r="355" spans="29:37" x14ac:dyDescent="0.2">
      <c r="AC355" s="44" t="s">
        <v>74</v>
      </c>
      <c r="AD355" s="45">
        <f>_xll.qlCalendarAdvance(calendar,AD354,AC355,,,trigger)</f>
        <v>53237</v>
      </c>
      <c r="AE355" s="45">
        <f>_xll.qlInterestRateIndexMaturity($V$5,AD355,trigger)</f>
        <v>53329</v>
      </c>
      <c r="AF355" s="49">
        <f>_xll.qlTenorBasisValue($V$13,AD355,trigger)</f>
        <v>2.7345076299395454E-4</v>
      </c>
      <c r="AG355" s="49">
        <f>_xll.qlTenorBasisForwardRate($V$13,AD355,_xll.ohTrigger($AA$9:$AA$12))</f>
        <v>1.5112275507388716E-2</v>
      </c>
      <c r="AH355" s="49">
        <f>_xll.qlTenorBasisForwardRate2($V$13,AD355,AE355,_xll.ohTrigger($AA$9:$AA$12))</f>
        <v>1.5112275507388716E-2</v>
      </c>
      <c r="AI355" s="49">
        <f>_xll.qlIndexFixing($V$5,_xll.qlInterestRateIndexFixingDate($V$5,AD355,trigger),,trigger)</f>
        <v>1.5224364255848152E-2</v>
      </c>
      <c r="AJ355" s="49">
        <f t="shared" si="21"/>
        <v>-1.1208874845943656E-4</v>
      </c>
      <c r="AK355" s="52">
        <f t="shared" si="22"/>
        <v>1.0074170662389417</v>
      </c>
    </row>
    <row r="356" spans="29:37" x14ac:dyDescent="0.2">
      <c r="AC356" s="44" t="s">
        <v>74</v>
      </c>
      <c r="AD356" s="45">
        <f>_xll.qlCalendarAdvance(calendar,AD355,AC356,,,trigger)</f>
        <v>53268</v>
      </c>
      <c r="AE356" s="45">
        <f>_xll.qlInterestRateIndexMaturity($V$5,AD356,trigger)</f>
        <v>53360</v>
      </c>
      <c r="AF356" s="49">
        <f>_xll.qlTenorBasisValue($V$13,AD356,trigger)</f>
        <v>2.7195251854199775E-4</v>
      </c>
      <c r="AG356" s="49">
        <f>_xll.qlTenorBasisForwardRate($V$13,AD356,_xll.ohTrigger($AA$9:$AA$12))</f>
        <v>1.5127561581068602E-2</v>
      </c>
      <c r="AH356" s="49">
        <f>_xll.qlTenorBasisForwardRate2($V$13,AD356,AE356,_xll.ohTrigger($AA$9:$AA$12))</f>
        <v>1.5127561581068602E-2</v>
      </c>
      <c r="AI356" s="49">
        <f>_xll.qlIndexFixing($V$5,_xll.qlInterestRateIndexFixingDate($V$5,AD356,trigger),,trigger)</f>
        <v>1.5228506903949232E-2</v>
      </c>
      <c r="AJ356" s="49">
        <f t="shared" si="21"/>
        <v>-1.0094532288063007E-4</v>
      </c>
      <c r="AK356" s="52">
        <f t="shared" si="22"/>
        <v>1.0066729408001194</v>
      </c>
    </row>
    <row r="357" spans="29:37" x14ac:dyDescent="0.2">
      <c r="AC357" s="44" t="s">
        <v>74</v>
      </c>
      <c r="AD357" s="45">
        <f>_xll.qlCalendarAdvance(calendar,AD356,AC357,,,trigger)</f>
        <v>53300</v>
      </c>
      <c r="AE357" s="45">
        <f>_xll.qlInterestRateIndexMaturity($V$5,AD357,trigger)</f>
        <v>53391</v>
      </c>
      <c r="AF357" s="49">
        <f>_xll.qlTenorBasisValue($V$13,AD357,trigger)</f>
        <v>2.7042159834857741E-4</v>
      </c>
      <c r="AG357" s="49">
        <f>_xll.qlTenorBasisForwardRate($V$13,AD357,_xll.ohTrigger($AA$9:$AA$12))</f>
        <v>1.5142466526499365E-2</v>
      </c>
      <c r="AH357" s="49">
        <f>_xll.qlTenorBasisForwardRate2($V$13,AD357,AE357,_xll.ohTrigger($AA$9:$AA$12))</f>
        <v>1.5142466526499365E-2</v>
      </c>
      <c r="AI357" s="49">
        <f>_xll.qlIndexFixing($V$5,_xll.qlInterestRateIndexFixingDate($V$5,AD357,trigger),,trigger)</f>
        <v>1.5232268490925774E-2</v>
      </c>
      <c r="AJ357" s="49">
        <f t="shared" si="21"/>
        <v>-8.9801964426408989E-5</v>
      </c>
      <c r="AK357" s="52">
        <f t="shared" si="22"/>
        <v>1.005930471384517</v>
      </c>
    </row>
    <row r="358" spans="29:37" x14ac:dyDescent="0.2">
      <c r="AC358" s="44" t="s">
        <v>74</v>
      </c>
      <c r="AD358" s="45">
        <f>_xll.qlCalendarAdvance(calendar,AD357,AC358,,,trigger)</f>
        <v>53331</v>
      </c>
      <c r="AE358" s="45">
        <f>_xll.qlInterestRateIndexMaturity($V$5,AD358,trigger)</f>
        <v>53421</v>
      </c>
      <c r="AF358" s="49">
        <f>_xll.qlTenorBasisValue($V$13,AD358,trigger)</f>
        <v>2.6895354866332858E-4</v>
      </c>
      <c r="AG358" s="49">
        <f>_xll.qlTenorBasisForwardRate($V$13,AD358,_xll.ohTrigger($AA$9:$AA$12))</f>
        <v>1.5156582621002279E-2</v>
      </c>
      <c r="AH358" s="49">
        <f>_xll.qlTenorBasisForwardRate2($V$13,AD358,AE358,_xll.ohTrigger($AA$9:$AA$12))</f>
        <v>1.5156582621002279E-2</v>
      </c>
      <c r="AI358" s="49">
        <f>_xll.qlIndexFixing($V$5,_xll.qlInterestRateIndexFixingDate($V$5,AD358,trigger),,trigger)</f>
        <v>1.523577657114128E-2</v>
      </c>
      <c r="AJ358" s="49">
        <f t="shared" si="21"/>
        <v>-7.9193950139000435E-5</v>
      </c>
      <c r="AK358" s="52">
        <f t="shared" si="22"/>
        <v>1.005225053174537</v>
      </c>
    </row>
    <row r="359" spans="29:37" x14ac:dyDescent="0.2">
      <c r="AC359" s="44" t="s">
        <v>74</v>
      </c>
      <c r="AD359" s="45">
        <f>_xll.qlCalendarAdvance(calendar,AD358,AC359,,,trigger)</f>
        <v>53363</v>
      </c>
      <c r="AE359" s="45">
        <f>_xll.qlInterestRateIndexMaturity($V$5,AD359,trigger)</f>
        <v>53454</v>
      </c>
      <c r="AF359" s="49">
        <f>_xll.qlTenorBasisValue($V$13,AD359,trigger)</f>
        <v>2.6745351542673001E-4</v>
      </c>
      <c r="AG359" s="49">
        <f>_xll.qlTenorBasisForwardRate($V$13,AD359,_xll.ohTrigger($AA$9:$AA$12))</f>
        <v>1.5171942559560758E-2</v>
      </c>
      <c r="AH359" s="49">
        <f>_xll.qlTenorBasisForwardRate2($V$13,AD359,AE359,_xll.ohTrigger($AA$9:$AA$12))</f>
        <v>1.5171942559560758E-2</v>
      </c>
      <c r="AI359" s="49">
        <f>_xll.qlIndexFixing($V$5,_xll.qlInterestRateIndexFixingDate($V$5,AD359,trigger),,trigger)</f>
        <v>1.5240042155348276E-2</v>
      </c>
      <c r="AJ359" s="49">
        <f t="shared" si="21"/>
        <v>-6.8099595787518563E-5</v>
      </c>
      <c r="AK359" s="52">
        <f t="shared" si="22"/>
        <v>1.0044885218567219</v>
      </c>
    </row>
    <row r="360" spans="29:37" x14ac:dyDescent="0.2">
      <c r="AC360" s="44" t="s">
        <v>74</v>
      </c>
      <c r="AD360" s="45">
        <f>_xll.qlCalendarAdvance(calendar,AD359,AC360,,,trigger)</f>
        <v>53391</v>
      </c>
      <c r="AE360" s="45">
        <f>_xll.qlInterestRateIndexMaturity($V$5,AD360,trigger)</f>
        <v>53483</v>
      </c>
      <c r="AF360" s="49">
        <f>_xll.qlTenorBasisValue($V$13,AD360,trigger)</f>
        <v>2.6615368515432969E-4</v>
      </c>
      <c r="AG360" s="49">
        <f>_xll.qlTenorBasisForwardRate($V$13,AD360,_xll.ohTrigger($AA$9:$AA$12))</f>
        <v>1.5185163363563715E-2</v>
      </c>
      <c r="AH360" s="49">
        <f>_xll.qlTenorBasisForwardRate2($V$13,AD360,AE360,_xll.ohTrigger($AA$9:$AA$12))</f>
        <v>1.5185163363563715E-2</v>
      </c>
      <c r="AI360" s="49">
        <f>_xll.qlIndexFixing($V$5,_xll.qlInterestRateIndexFixingDate($V$5,AD360,trigger),,trigger)</f>
        <v>1.5243705973857106E-2</v>
      </c>
      <c r="AJ360" s="49">
        <f t="shared" si="21"/>
        <v>-5.8542610293390446E-5</v>
      </c>
      <c r="AK360" s="52">
        <f t="shared" si="22"/>
        <v>1.0038552506082261</v>
      </c>
    </row>
    <row r="361" spans="29:37" x14ac:dyDescent="0.2">
      <c r="AC361" s="44" t="s">
        <v>74</v>
      </c>
      <c r="AD361" s="45">
        <f>_xll.qlCalendarAdvance(calendar,AD360,AC361,,,trigger)</f>
        <v>53422</v>
      </c>
      <c r="AE361" s="45">
        <f>_xll.qlInterestRateIndexMaturity($V$5,AD361,trigger)</f>
        <v>53513</v>
      </c>
      <c r="AF361" s="49">
        <f>_xll.qlTenorBasisValue($V$13,AD361,trigger)</f>
        <v>2.6472829138803533E-4</v>
      </c>
      <c r="AG361" s="49">
        <f>_xll.qlTenorBasisForwardRate($V$13,AD361,_xll.ohTrigger($AA$9:$AA$12))</f>
        <v>1.5198351869877391E-2</v>
      </c>
      <c r="AH361" s="49">
        <f>_xll.qlTenorBasisForwardRate2($V$13,AD361,AE361,_xll.ohTrigger($AA$9:$AA$12))</f>
        <v>1.5198351869877391E-2</v>
      </c>
      <c r="AI361" s="49">
        <f>_xll.qlIndexFixing($V$5,_xll.qlInterestRateIndexFixingDate($V$5,AD361,trigger),,trigger)</f>
        <v>1.5246839659276801E-2</v>
      </c>
      <c r="AJ361" s="49">
        <f t="shared" si="21"/>
        <v>-4.8487789399410258E-5</v>
      </c>
      <c r="AK361" s="52">
        <f t="shared" si="22"/>
        <v>1.0031903320711708</v>
      </c>
    </row>
    <row r="362" spans="29:37" x14ac:dyDescent="0.2">
      <c r="AC362" s="44" t="s">
        <v>74</v>
      </c>
      <c r="AD362" s="45">
        <f>_xll.qlCalendarAdvance(calendar,AD361,AC362,,,trigger)</f>
        <v>53454</v>
      </c>
      <c r="AE362" s="45">
        <f>_xll.qlInterestRateIndexMaturity($V$5,AD362,trigger)</f>
        <v>53546</v>
      </c>
      <c r="AF362" s="49">
        <f>_xll.qlTenorBasisValue($V$13,AD362,trigger)</f>
        <v>2.632718898356401E-4</v>
      </c>
      <c r="AG362" s="49">
        <f>_xll.qlTenorBasisForwardRate($V$13,AD362,_xll.ohTrigger($AA$9:$AA$12))</f>
        <v>1.52127115197886E-2</v>
      </c>
      <c r="AH362" s="49">
        <f>_xll.qlTenorBasisForwardRate2($V$13,AD362,AE362,_xll.ohTrigger($AA$9:$AA$12))</f>
        <v>1.52127115197886E-2</v>
      </c>
      <c r="AI362" s="49">
        <f>_xll.qlIndexFixing($V$5,_xll.qlInterestRateIndexFixingDate($V$5,AD362,trigger),,trigger)</f>
        <v>1.5250702061117056E-2</v>
      </c>
      <c r="AJ362" s="49">
        <f t="shared" si="21"/>
        <v>-3.7990541328455918E-5</v>
      </c>
      <c r="AK362" s="52">
        <f t="shared" si="22"/>
        <v>1.002497289275422</v>
      </c>
    </row>
    <row r="363" spans="29:37" x14ac:dyDescent="0.2">
      <c r="AC363" s="44" t="s">
        <v>74</v>
      </c>
      <c r="AD363" s="45">
        <f>_xll.qlCalendarAdvance(calendar,AD362,AC363,,,trigger)</f>
        <v>53485</v>
      </c>
      <c r="AE363" s="45">
        <f>_xll.qlInterestRateIndexMaturity($V$5,AD363,trigger)</f>
        <v>53577</v>
      </c>
      <c r="AF363" s="49">
        <f>_xll.qlTenorBasisValue($V$13,AD363,trigger)</f>
        <v>2.618753739069937E-4</v>
      </c>
      <c r="AG363" s="49">
        <f>_xll.qlTenorBasisForwardRate($V$13,AD363,_xll.ohTrigger($AA$9:$AA$12))</f>
        <v>1.5225763658371579E-2</v>
      </c>
      <c r="AH363" s="49">
        <f>_xll.qlTenorBasisForwardRate2($V$13,AD363,AE363,_xll.ohTrigger($AA$9:$AA$12))</f>
        <v>1.5225763658371579E-2</v>
      </c>
      <c r="AI363" s="49">
        <f>_xll.qlIndexFixing($V$5,_xll.qlInterestRateIndexFixingDate($V$5,AD363,trigger),,trigger)</f>
        <v>1.525394270032447E-2</v>
      </c>
      <c r="AJ363" s="49">
        <f t="shared" si="21"/>
        <v>-2.8179041952890518E-5</v>
      </c>
      <c r="AK363" s="52">
        <f t="shared" si="22"/>
        <v>1.001850747363821</v>
      </c>
    </row>
    <row r="364" spans="29:37" x14ac:dyDescent="0.2">
      <c r="AC364" s="44" t="s">
        <v>74</v>
      </c>
      <c r="AD364" s="45">
        <f>_xll.qlCalendarAdvance(calendar,AD363,AC364,,,trigger)</f>
        <v>53517</v>
      </c>
      <c r="AE364" s="45">
        <f>_xll.qlInterestRateIndexMaturity($V$5,AD364,trigger)</f>
        <v>53609</v>
      </c>
      <c r="AF364" s="49">
        <f>_xll.qlTenorBasisValue($V$13,AD364,trigger)</f>
        <v>2.6044850939234735E-4</v>
      </c>
      <c r="AG364" s="49">
        <f>_xll.qlTenorBasisForwardRate($V$13,AD364,_xll.ohTrigger($AA$9:$AA$12))</f>
        <v>1.5238881769138795E-2</v>
      </c>
      <c r="AH364" s="49">
        <f>_xll.qlTenorBasisForwardRate2($V$13,AD364,AE364,_xll.ohTrigger($AA$9:$AA$12))</f>
        <v>1.5238881769138795E-2</v>
      </c>
      <c r="AI364" s="49">
        <f>_xll.qlIndexFixing($V$5,_xll.qlInterestRateIndexFixingDate($V$5,AD364,trigger),,trigger)</f>
        <v>1.5257145910321719E-2</v>
      </c>
      <c r="AJ364" s="49">
        <f t="shared" si="21"/>
        <v>-1.8264141182923466E-5</v>
      </c>
      <c r="AK364" s="52">
        <f t="shared" si="22"/>
        <v>1.0011985224020774</v>
      </c>
    </row>
    <row r="365" spans="29:37" x14ac:dyDescent="0.2">
      <c r="AC365" s="44" t="s">
        <v>74</v>
      </c>
      <c r="AD365" s="45">
        <f>_xll.qlCalendarAdvance(calendar,AD364,AC365,,,trigger)</f>
        <v>53548</v>
      </c>
      <c r="AE365" s="45">
        <f>_xll.qlInterestRateIndexMaturity($V$5,AD365,trigger)</f>
        <v>53640</v>
      </c>
      <c r="AF365" s="49">
        <f>_xll.qlTenorBasisValue($V$13,AD365,trigger)</f>
        <v>2.5908034550145526E-4</v>
      </c>
      <c r="AG365" s="49">
        <f>_xll.qlTenorBasisForwardRate($V$13,AD365,_xll.ohTrigger($AA$9:$AA$12))</f>
        <v>1.5251241011404931E-2</v>
      </c>
      <c r="AH365" s="49">
        <f>_xll.qlTenorBasisForwardRate2($V$13,AD365,AE365,_xll.ohTrigger($AA$9:$AA$12))</f>
        <v>1.5251241011404931E-2</v>
      </c>
      <c r="AI365" s="49">
        <f>_xll.qlIndexFixing($V$5,_xll.qlInterestRateIndexFixingDate($V$5,AD365,trigger),,trigger)</f>
        <v>1.526010982906433E-2</v>
      </c>
      <c r="AJ365" s="49">
        <f t="shared" si="21"/>
        <v>-8.8688176593989393E-6</v>
      </c>
      <c r="AK365" s="52">
        <f t="shared" si="22"/>
        <v>1.0005815144913628</v>
      </c>
    </row>
    <row r="366" spans="29:37" x14ac:dyDescent="0.2">
      <c r="AC366" s="44" t="s">
        <v>74</v>
      </c>
      <c r="AD366" s="45">
        <f>_xll.qlCalendarAdvance(calendar,AD365,AC366,,,trigger)</f>
        <v>53580</v>
      </c>
      <c r="AE366" s="45">
        <f>_xll.qlInterestRateIndexMaturity($V$5,AD366,trigger)</f>
        <v>53671</v>
      </c>
      <c r="AF366" s="49">
        <f>_xll.qlTenorBasisValue($V$13,AD366,trigger)</f>
        <v>2.5768247913086613E-4</v>
      </c>
      <c r="AG366" s="49">
        <f>_xll.qlTenorBasisForwardRate($V$13,AD366,_xll.ohTrigger($AA$9:$AA$12))</f>
        <v>1.5263122484103287E-2</v>
      </c>
      <c r="AH366" s="49">
        <f>_xll.qlTenorBasisForwardRate2($V$13,AD366,AE366,_xll.ohTrigger($AA$9:$AA$12))</f>
        <v>1.5263122484103287E-2</v>
      </c>
      <c r="AI366" s="49">
        <f>_xll.qlIndexFixing($V$5,_xll.qlInterestRateIndexFixingDate($V$5,AD366,trigger),,trigger)</f>
        <v>1.526265753952287E-2</v>
      </c>
      <c r="AJ366" s="49">
        <f t="shared" si="21"/>
        <v>4.6494458041772269E-7</v>
      </c>
      <c r="AK366" s="52">
        <f t="shared" si="22"/>
        <v>0.9999695380430248</v>
      </c>
    </row>
    <row r="367" spans="29:37" x14ac:dyDescent="0.2">
      <c r="AC367" s="44" t="s">
        <v>74</v>
      </c>
      <c r="AD367" s="45">
        <f>_xll.qlCalendarAdvance(calendar,AD366,AC367,,,trigger)</f>
        <v>53610</v>
      </c>
      <c r="AE367" s="45">
        <f>_xll.qlInterestRateIndexMaturity($V$5,AD367,trigger)</f>
        <v>53702</v>
      </c>
      <c r="AF367" s="49">
        <f>_xll.qlTenorBasisValue($V$13,AD367,trigger)</f>
        <v>2.563851739180471E-4</v>
      </c>
      <c r="AG367" s="49">
        <f>_xll.qlTenorBasisForwardRate($V$13,AD367,_xll.ohTrigger($AA$9:$AA$12))</f>
        <v>1.527490986524006E-2</v>
      </c>
      <c r="AH367" s="49">
        <f>_xll.qlTenorBasisForwardRate2($V$13,AD367,AE367,_xll.ohTrigger($AA$9:$AA$12))</f>
        <v>1.527490986524006E-2</v>
      </c>
      <c r="AI367" s="49">
        <f>_xll.qlIndexFixing($V$5,_xll.qlInterestRateIndexFixingDate($V$5,AD367,trigger),,trigger)</f>
        <v>1.5265620199121102E-2</v>
      </c>
      <c r="AJ367" s="49">
        <f t="shared" si="21"/>
        <v>9.2896661189577345E-6</v>
      </c>
      <c r="AK367" s="52">
        <f t="shared" si="22"/>
        <v>0.99939183496328854</v>
      </c>
    </row>
    <row r="368" spans="29:37" x14ac:dyDescent="0.2">
      <c r="AC368" s="44" t="s">
        <v>74</v>
      </c>
      <c r="AD368" s="45">
        <f>_xll.qlCalendarAdvance(calendar,AD367,AC368,,,trigger)</f>
        <v>53643</v>
      </c>
      <c r="AE368" s="45">
        <f>_xll.qlInterestRateIndexMaturity($V$5,AD368,trigger)</f>
        <v>53735</v>
      </c>
      <c r="AF368" s="49">
        <f>_xll.qlTenorBasisValue($V$13,AD368,trigger)</f>
        <v>2.5497274956198476E-4</v>
      </c>
      <c r="AG368" s="49">
        <f>_xll.qlTenorBasisForwardRate($V$13,AD368,_xll.ohTrigger($AA$9:$AA$12))</f>
        <v>1.5286926450097662E-2</v>
      </c>
      <c r="AH368" s="49">
        <f>_xll.qlTenorBasisForwardRate2($V$13,AD368,AE368,_xll.ohTrigger($AA$9:$AA$12))</f>
        <v>1.5286926450097662E-2</v>
      </c>
      <c r="AI368" s="49">
        <f>_xll.qlIndexFixing($V$5,_xll.qlInterestRateIndexFixingDate($V$5,AD368,trigger),,trigger)</f>
        <v>1.5268322584322803E-2</v>
      </c>
      <c r="AJ368" s="49">
        <f t="shared" si="21"/>
        <v>1.8603865774858772E-5</v>
      </c>
      <c r="AK368" s="52">
        <f t="shared" si="22"/>
        <v>0.99878302117593165</v>
      </c>
    </row>
    <row r="369" spans="29:37" x14ac:dyDescent="0.2">
      <c r="AC369" s="44" t="s">
        <v>74</v>
      </c>
      <c r="AD369" s="45">
        <f>_xll.qlCalendarAdvance(calendar,AD368,AC369,,,trigger)</f>
        <v>53673</v>
      </c>
      <c r="AE369" s="45">
        <f>_xll.qlInterestRateIndexMaturity($V$5,AD369,trigger)</f>
        <v>53763</v>
      </c>
      <c r="AF369" s="49">
        <f>_xll.qlTenorBasisValue($V$13,AD369,trigger)</f>
        <v>2.5370188973249011E-4</v>
      </c>
      <c r="AG369" s="49">
        <f>_xll.qlTenorBasisForwardRate($V$13,AD369,_xll.ohTrigger($AA$9:$AA$12))</f>
        <v>1.5296503697950214E-2</v>
      </c>
      <c r="AH369" s="49">
        <f>_xll.qlTenorBasisForwardRate2($V$13,AD369,AE369,_xll.ohTrigger($AA$9:$AA$12))</f>
        <v>1.5296503697950214E-2</v>
      </c>
      <c r="AI369" s="49">
        <f>_xll.qlIndexFixing($V$5,_xll.qlInterestRateIndexFixingDate($V$5,AD369,trigger),,trigger)</f>
        <v>1.5269918560342433E-2</v>
      </c>
      <c r="AJ369" s="49">
        <f t="shared" si="21"/>
        <v>2.6585137607781917E-5</v>
      </c>
      <c r="AK369" s="52">
        <f t="shared" si="22"/>
        <v>0.99826201214782539</v>
      </c>
    </row>
    <row r="370" spans="29:37" x14ac:dyDescent="0.2">
      <c r="AC370" s="44" t="s">
        <v>74</v>
      </c>
      <c r="AD370" s="45">
        <f>_xll.qlCalendarAdvance(calendar,AD369,AC370,,,trigger)</f>
        <v>53706</v>
      </c>
      <c r="AE370" s="45">
        <f>_xll.qlInterestRateIndexMaturity($V$5,AD370,trigger)</f>
        <v>53798</v>
      </c>
      <c r="AF370" s="49">
        <f>_xll.qlTenorBasisValue($V$13,AD370,trigger)</f>
        <v>2.5231828634814541E-4</v>
      </c>
      <c r="AG370" s="49">
        <f>_xll.qlTenorBasisForwardRate($V$13,AD370,_xll.ohTrigger($AA$9:$AA$12))</f>
        <v>1.5308719872096874E-2</v>
      </c>
      <c r="AH370" s="49">
        <f>_xll.qlTenorBasisForwardRate2($V$13,AD370,AE370,_xll.ohTrigger($AA$9:$AA$12))</f>
        <v>1.5308719872096874E-2</v>
      </c>
      <c r="AI370" s="49">
        <f>_xll.qlIndexFixing($V$5,_xll.qlInterestRateIndexFixingDate($V$5,AD370,trigger),,trigger)</f>
        <v>1.5273028254417257E-2</v>
      </c>
      <c r="AJ370" s="49">
        <f t="shared" si="21"/>
        <v>3.5691617679616677E-5</v>
      </c>
      <c r="AK370" s="52">
        <f t="shared" si="22"/>
        <v>0.99766854328919619</v>
      </c>
    </row>
    <row r="371" spans="29:37" x14ac:dyDescent="0.2">
      <c r="AC371" s="44" t="s">
        <v>74</v>
      </c>
      <c r="AD371" s="45">
        <f>_xll.qlCalendarAdvance(calendar,AD370,AC371,,,trigger)</f>
        <v>53737</v>
      </c>
      <c r="AE371" s="45">
        <f>_xll.qlInterestRateIndexMaturity($V$5,AD371,trigger)</f>
        <v>53826</v>
      </c>
      <c r="AF371" s="49">
        <f>_xll.qlTenorBasisValue($V$13,AD371,trigger)</f>
        <v>2.5103209851842713E-4</v>
      </c>
      <c r="AG371" s="49">
        <f>_xll.qlTenorBasisForwardRate($V$13,AD371,_xll.ohTrigger($AA$9:$AA$12))</f>
        <v>1.5317430311154958E-2</v>
      </c>
      <c r="AH371" s="49">
        <f>_xll.qlTenorBasisForwardRate2($V$13,AD371,AE371,_xll.ohTrigger($AA$9:$AA$12))</f>
        <v>1.5317430311154958E-2</v>
      </c>
      <c r="AI371" s="49">
        <f>_xll.qlIndexFixing($V$5,_xll.qlInterestRateIndexFixingDate($V$5,AD371,trigger),,trigger)</f>
        <v>1.5274056628839072E-2</v>
      </c>
      <c r="AJ371" s="49">
        <f t="shared" si="21"/>
        <v>4.3373682315885412E-5</v>
      </c>
      <c r="AK371" s="52">
        <f t="shared" si="22"/>
        <v>0.99716834472657612</v>
      </c>
    </row>
    <row r="372" spans="29:37" x14ac:dyDescent="0.2">
      <c r="AC372" s="44" t="s">
        <v>74</v>
      </c>
      <c r="AD372" s="45">
        <f>_xll.qlCalendarAdvance(calendar,AD371,AC372,,,trigger)</f>
        <v>53765</v>
      </c>
      <c r="AE372" s="45">
        <f>_xll.qlInterestRateIndexMaturity($V$5,AD372,trigger)</f>
        <v>53857</v>
      </c>
      <c r="AF372" s="49">
        <f>_xll.qlTenorBasisValue($V$13,AD372,trigger)</f>
        <v>2.4988156988849916E-4</v>
      </c>
      <c r="AG372" s="49">
        <f>_xll.qlTenorBasisForwardRate($V$13,AD372,_xll.ohTrigger($AA$9:$AA$12))</f>
        <v>1.5327733991223893E-2</v>
      </c>
      <c r="AH372" s="49">
        <f>_xll.qlTenorBasisForwardRate2($V$13,AD372,AE372,_xll.ohTrigger($AA$9:$AA$12))</f>
        <v>1.5327733991223893E-2</v>
      </c>
      <c r="AI372" s="49">
        <f>_xll.qlIndexFixing($V$5,_xll.qlInterestRateIndexFixingDate($V$5,AD372,trigger),,trigger)</f>
        <v>1.5276885408792285E-2</v>
      </c>
      <c r="AJ372" s="49">
        <f t="shared" si="21"/>
        <v>5.0848582431607323E-5</v>
      </c>
      <c r="AK372" s="52">
        <f t="shared" si="22"/>
        <v>0.9966825766639269</v>
      </c>
    </row>
    <row r="373" spans="29:37" x14ac:dyDescent="0.2">
      <c r="AC373" s="44" t="s">
        <v>74</v>
      </c>
      <c r="AD373" s="45">
        <f>_xll.qlCalendarAdvance(calendar,AD372,AC373,,,trigger)</f>
        <v>53798</v>
      </c>
      <c r="AE373" s="45">
        <f>_xll.qlInterestRateIndexMaturity($V$5,AD373,trigger)</f>
        <v>53889</v>
      </c>
      <c r="AF373" s="49">
        <f>_xll.qlTenorBasisValue($V$13,AD373,trigger)</f>
        <v>2.4853910072031001E-4</v>
      </c>
      <c r="AG373" s="49">
        <f>_xll.qlTenorBasisForwardRate($V$13,AD373,_xll.ohTrigger($AA$9:$AA$12))</f>
        <v>1.5337295684470955E-2</v>
      </c>
      <c r="AH373" s="49">
        <f>_xll.qlTenorBasisForwardRate2($V$13,AD373,AE373,_xll.ohTrigger($AA$9:$AA$12))</f>
        <v>1.5337295684470955E-2</v>
      </c>
      <c r="AI373" s="49">
        <f>_xll.qlIndexFixing($V$5,_xll.qlInterestRateIndexFixingDate($V$5,AD373,trigger),,trigger)</f>
        <v>1.527845624141245E-2</v>
      </c>
      <c r="AJ373" s="49">
        <f t="shared" si="21"/>
        <v>5.8839443058504581E-5</v>
      </c>
      <c r="AK373" s="52">
        <f t="shared" si="22"/>
        <v>0.99616363638877492</v>
      </c>
    </row>
    <row r="374" spans="29:37" x14ac:dyDescent="0.2">
      <c r="AC374" s="44" t="s">
        <v>74</v>
      </c>
      <c r="AD374" s="45">
        <f>_xll.qlCalendarAdvance(calendar,AD373,AC374,,,trigger)</f>
        <v>53828</v>
      </c>
      <c r="AE374" s="45">
        <f>_xll.qlInterestRateIndexMaturity($V$5,AD374,trigger)</f>
        <v>53920</v>
      </c>
      <c r="AF374" s="49">
        <f>_xll.qlTenorBasisValue($V$13,AD374,trigger)</f>
        <v>2.4733124573552031E-4</v>
      </c>
      <c r="AG374" s="49">
        <f>_xll.qlTenorBasisForwardRate($V$13,AD374,_xll.ohTrigger($AA$9:$AA$12))</f>
        <v>1.5346508641051738E-2</v>
      </c>
      <c r="AH374" s="49">
        <f>_xll.qlTenorBasisForwardRate2($V$13,AD374,AE374,_xll.ohTrigger($AA$9:$AA$12))</f>
        <v>1.5346508641051738E-2</v>
      </c>
      <c r="AI374" s="49">
        <f>_xll.qlIndexFixing($V$5,_xll.qlInterestRateIndexFixingDate($V$5,AD374,trigger),,trigger)</f>
        <v>1.5280404183812341E-2</v>
      </c>
      <c r="AJ374" s="49">
        <f t="shared" si="21"/>
        <v>6.6104457239396508E-5</v>
      </c>
      <c r="AK374" s="52">
        <f t="shared" si="22"/>
        <v>0.99569254096905357</v>
      </c>
    </row>
    <row r="375" spans="29:37" x14ac:dyDescent="0.2">
      <c r="AC375" s="44" t="s">
        <v>74</v>
      </c>
      <c r="AD375" s="45">
        <f>_xll.qlCalendarAdvance(calendar,AD374,AC375,,,trigger)</f>
        <v>53860</v>
      </c>
      <c r="AE375" s="45">
        <f>_xll.qlInterestRateIndexMaturity($V$5,AD375,trigger)</f>
        <v>53952</v>
      </c>
      <c r="AF375" s="49">
        <f>_xll.qlTenorBasisValue($V$13,AD375,trigger)</f>
        <v>2.4605593994997431E-4</v>
      </c>
      <c r="AG375" s="49">
        <f>_xll.qlTenorBasisForwardRate($V$13,AD375,_xll.ohTrigger($AA$9:$AA$12))</f>
        <v>1.5355427764574089E-2</v>
      </c>
      <c r="AH375" s="49">
        <f>_xll.qlTenorBasisForwardRate2($V$13,AD375,AE375,_xll.ohTrigger($AA$9:$AA$12))</f>
        <v>1.5355427764574089E-2</v>
      </c>
      <c r="AI375" s="49">
        <f>_xll.qlIndexFixing($V$5,_xll.qlInterestRateIndexFixingDate($V$5,AD375,trigger),,trigger)</f>
        <v>1.5281949993874904E-2</v>
      </c>
      <c r="AJ375" s="49">
        <f t="shared" si="21"/>
        <v>7.3477770699185638E-5</v>
      </c>
      <c r="AK375" s="52">
        <f t="shared" si="22"/>
        <v>0.9952148665718904</v>
      </c>
    </row>
    <row r="376" spans="29:37" x14ac:dyDescent="0.2">
      <c r="AC376" s="44" t="s">
        <v>74</v>
      </c>
      <c r="AD376" s="45">
        <f>_xll.qlCalendarAdvance(calendar,AD375,AC376,,,trigger)</f>
        <v>53890</v>
      </c>
      <c r="AE376" s="45">
        <f>_xll.qlInterestRateIndexMaturity($V$5,AD376,trigger)</f>
        <v>53982</v>
      </c>
      <c r="AF376" s="49">
        <f>_xll.qlTenorBasisValue($V$13,AD376,trigger)</f>
        <v>2.448724849240473E-4</v>
      </c>
      <c r="AG376" s="49">
        <f>_xll.qlTenorBasisForwardRate($V$13,AD376,_xll.ohTrigger($AA$9:$AA$12))</f>
        <v>1.5363405542807768E-2</v>
      </c>
      <c r="AH376" s="49">
        <f>_xll.qlTenorBasisForwardRate2($V$13,AD376,AE376,_xll.ohTrigger($AA$9:$AA$12))</f>
        <v>1.5363405542807768E-2</v>
      </c>
      <c r="AI376" s="49">
        <f>_xll.qlIndexFixing($V$5,_xll.qlInterestRateIndexFixingDate($V$5,AD376,trigger),,trigger)</f>
        <v>1.5283249324394604E-2</v>
      </c>
      <c r="AJ376" s="49">
        <f t="shared" si="21"/>
        <v>8.0156218413163921E-5</v>
      </c>
      <c r="AK376" s="52">
        <f t="shared" si="22"/>
        <v>0.99478265296129686</v>
      </c>
    </row>
    <row r="377" spans="29:37" x14ac:dyDescent="0.2">
      <c r="AC377" s="44" t="s">
        <v>74</v>
      </c>
      <c r="AD377" s="45">
        <f>_xll.qlCalendarAdvance(calendar,AD376,AC377,,,trigger)</f>
        <v>53923</v>
      </c>
      <c r="AE377" s="45">
        <f>_xll.qlInterestRateIndexMaturity($V$5,AD377,trigger)</f>
        <v>54015</v>
      </c>
      <c r="AF377" s="49">
        <f>_xll.qlTenorBasisValue($V$13,AD377,trigger)</f>
        <v>2.4358413050717368E-4</v>
      </c>
      <c r="AG377" s="49">
        <f>_xll.qlTenorBasisForwardRate($V$13,AD377,_xll.ohTrigger($AA$9:$AA$12))</f>
        <v>1.5371746675171707E-2</v>
      </c>
      <c r="AH377" s="49">
        <f>_xll.qlTenorBasisForwardRate2($V$13,AD377,AE377,_xll.ohTrigger($AA$9:$AA$12))</f>
        <v>1.5371746675171707E-2</v>
      </c>
      <c r="AI377" s="49">
        <f>_xll.qlIndexFixing($V$5,_xll.qlInterestRateIndexFixingDate($V$5,AD377,trigger),,trigger)</f>
        <v>1.5284509288737027E-2</v>
      </c>
      <c r="AJ377" s="49">
        <f t="shared" si="21"/>
        <v>8.723738643467982E-5</v>
      </c>
      <c r="AK377" s="52">
        <f t="shared" si="22"/>
        <v>0.99432482278831824</v>
      </c>
    </row>
    <row r="378" spans="29:37" x14ac:dyDescent="0.2">
      <c r="AC378" s="44" t="s">
        <v>74</v>
      </c>
      <c r="AD378" s="45">
        <f>_xll.qlCalendarAdvance(calendar,AD377,AC378,,,trigger)</f>
        <v>53954</v>
      </c>
      <c r="AE378" s="45">
        <f>_xll.qlInterestRateIndexMaturity($V$5,AD378,trigger)</f>
        <v>54045</v>
      </c>
      <c r="AF378" s="49">
        <f>_xll.qlTenorBasisValue($V$13,AD378,trigger)</f>
        <v>2.423865700039455E-4</v>
      </c>
      <c r="AG378" s="49">
        <f>_xll.qlTenorBasisForwardRate($V$13,AD378,_xll.ohTrigger($AA$9:$AA$12))</f>
        <v>1.5378721529727059E-2</v>
      </c>
      <c r="AH378" s="49">
        <f>_xll.qlTenorBasisForwardRate2($V$13,AD378,AE378,_xll.ohTrigger($AA$9:$AA$12))</f>
        <v>1.5378721529727059E-2</v>
      </c>
      <c r="AI378" s="49">
        <f>_xll.qlIndexFixing($V$5,_xll.qlInterestRateIndexFixingDate($V$5,AD378,trigger),,trigger)</f>
        <v>1.5285191631513928E-2</v>
      </c>
      <c r="AJ378" s="49">
        <f t="shared" si="21"/>
        <v>9.3529898213130791E-5</v>
      </c>
      <c r="AK378" s="52">
        <f t="shared" si="22"/>
        <v>0.9939182266853368</v>
      </c>
    </row>
    <row r="379" spans="29:37" x14ac:dyDescent="0.2">
      <c r="AC379" s="44" t="s">
        <v>74</v>
      </c>
      <c r="AD379" s="45">
        <f>_xll.qlCalendarAdvance(calendar,AD378,AC379,,,trigger)</f>
        <v>53986</v>
      </c>
      <c r="AE379" s="45">
        <f>_xll.qlInterestRateIndexMaturity($V$5,AD379,trigger)</f>
        <v>54078</v>
      </c>
      <c r="AF379" s="49">
        <f>_xll.qlTenorBasisValue($V$13,AD379,trigger)</f>
        <v>2.4116317193664021E-4</v>
      </c>
      <c r="AG379" s="49">
        <f>_xll.qlTenorBasisForwardRate($V$13,AD379,_xll.ohTrigger($AA$9:$AA$12))</f>
        <v>1.5386386346091579E-2</v>
      </c>
      <c r="AH379" s="49">
        <f>_xll.qlTenorBasisForwardRate2($V$13,AD379,AE379,_xll.ohTrigger($AA$9:$AA$12))</f>
        <v>1.5386386346091579E-2</v>
      </c>
      <c r="AI379" s="49">
        <f>_xll.qlIndexFixing($V$5,_xll.qlInterestRateIndexFixingDate($V$5,AD379,trigger),,trigger)</f>
        <v>1.528641527256084E-2</v>
      </c>
      <c r="AJ379" s="49">
        <f t="shared" si="21"/>
        <v>9.9971073530739571E-5</v>
      </c>
      <c r="AK379" s="52">
        <f t="shared" si="22"/>
        <v>0.99350262814919277</v>
      </c>
    </row>
    <row r="380" spans="29:37" x14ac:dyDescent="0.2">
      <c r="AC380" s="44" t="s">
        <v>74</v>
      </c>
      <c r="AD380" s="45">
        <f>_xll.qlCalendarAdvance(calendar,AD379,AC380,,,trigger)</f>
        <v>54017</v>
      </c>
      <c r="AE380" s="45">
        <f>_xll.qlInterestRateIndexMaturity($V$5,AD380,trigger)</f>
        <v>54109</v>
      </c>
      <c r="AF380" s="49">
        <f>_xll.qlTenorBasisValue($V$13,AD380,trigger)</f>
        <v>2.3999028250163104E-4</v>
      </c>
      <c r="AG380" s="49">
        <f>_xll.qlTenorBasisForwardRate($V$13,AD380,_xll.ohTrigger($AA$9:$AA$12))</f>
        <v>1.5392961229830771E-2</v>
      </c>
      <c r="AH380" s="49">
        <f>_xll.qlTenorBasisForwardRate2($V$13,AD380,AE380,_xll.ohTrigger($AA$9:$AA$12))</f>
        <v>1.5392961229830771E-2</v>
      </c>
      <c r="AI380" s="49">
        <f>_xll.qlIndexFixing($V$5,_xll.qlInterestRateIndexFixingDate($V$5,AD380,trigger),,trigger)</f>
        <v>1.5287109170536441E-2</v>
      </c>
      <c r="AJ380" s="49">
        <f t="shared" si="21"/>
        <v>1.0585205929432989E-4</v>
      </c>
      <c r="AK380" s="52">
        <f t="shared" si="22"/>
        <v>0.99312334659238966</v>
      </c>
    </row>
    <row r="381" spans="29:37" x14ac:dyDescent="0.2">
      <c r="AC381" s="44" t="s">
        <v>74</v>
      </c>
      <c r="AD381" s="45">
        <f>_xll.qlCalendarAdvance(calendar,AD380,AC381,,,trigger)</f>
        <v>54049</v>
      </c>
      <c r="AE381" s="45">
        <f>_xll.qlInterestRateIndexMaturity($V$5,AD381,trigger)</f>
        <v>54140</v>
      </c>
      <c r="AF381" s="49">
        <f>_xll.qlTenorBasisValue($V$13,AD381,trigger)</f>
        <v>2.3879211114068589E-4</v>
      </c>
      <c r="AG381" s="49">
        <f>_xll.qlTenorBasisForwardRate($V$13,AD381,_xll.ohTrigger($AA$9:$AA$12))</f>
        <v>1.5398885164012829E-2</v>
      </c>
      <c r="AH381" s="49">
        <f>_xll.qlTenorBasisForwardRate2($V$13,AD381,AE381,_xll.ohTrigger($AA$9:$AA$12))</f>
        <v>1.5398885164012829E-2</v>
      </c>
      <c r="AI381" s="49">
        <f>_xll.qlIndexFixing($V$5,_xll.qlInterestRateIndexFixingDate($V$5,AD381,trigger),,trigger)</f>
        <v>1.5287324329444274E-2</v>
      </c>
      <c r="AJ381" s="49">
        <f t="shared" si="21"/>
        <v>1.1156083456855502E-4</v>
      </c>
      <c r="AK381" s="52">
        <f t="shared" si="22"/>
        <v>0.99275526550264348</v>
      </c>
    </row>
    <row r="382" spans="29:37" x14ac:dyDescent="0.2">
      <c r="AC382" s="44" t="s">
        <v>74</v>
      </c>
      <c r="AD382" s="45">
        <f>_xll.qlCalendarAdvance(calendar,AD381,AC382,,,trigger)</f>
        <v>54080</v>
      </c>
      <c r="AE382" s="45">
        <f>_xll.qlInterestRateIndexMaturity($V$5,AD382,trigger)</f>
        <v>54171</v>
      </c>
      <c r="AF382" s="49">
        <f>_xll.qlTenorBasisValue($V$13,AD382,trigger)</f>
        <v>2.3764342916934183E-4</v>
      </c>
      <c r="AG382" s="49">
        <f>_xll.qlTenorBasisForwardRate($V$13,AD382,_xll.ohTrigger($AA$9:$AA$12))</f>
        <v>1.5404605746820284E-2</v>
      </c>
      <c r="AH382" s="49">
        <f>_xll.qlTenorBasisForwardRate2($V$13,AD382,AE382,_xll.ohTrigger($AA$9:$AA$12))</f>
        <v>1.5404605746820284E-2</v>
      </c>
      <c r="AI382" s="49">
        <f>_xll.qlIndexFixing($V$5,_xll.qlInterestRateIndexFixingDate($V$5,AD382,trigger),,trigger)</f>
        <v>1.528768776078995E-2</v>
      </c>
      <c r="AJ382" s="49">
        <f t="shared" si="21"/>
        <v>1.1691798603033488E-4</v>
      </c>
      <c r="AK382" s="52">
        <f t="shared" si="22"/>
        <v>0.99241019290256949</v>
      </c>
    </row>
    <row r="383" spans="29:37" x14ac:dyDescent="0.2">
      <c r="AC383" s="44" t="s">
        <v>74</v>
      </c>
      <c r="AD383" s="45">
        <f>_xll.qlCalendarAdvance(calendar,AD382,AC383,,,trigger)</f>
        <v>54112</v>
      </c>
      <c r="AE383" s="45">
        <f>_xll.qlInterestRateIndexMaturity($V$5,AD383,trigger)</f>
        <v>54203</v>
      </c>
      <c r="AF383" s="49">
        <f>_xll.qlTenorBasisValue($V$13,AD383,trigger)</f>
        <v>2.364700096603344E-4</v>
      </c>
      <c r="AG383" s="49">
        <f>_xll.qlTenorBasisForwardRate($V$13,AD383,_xll.ohTrigger($AA$9:$AA$12))</f>
        <v>1.5410058868847184E-2</v>
      </c>
      <c r="AH383" s="49">
        <f>_xll.qlTenorBasisForwardRate2($V$13,AD383,AE383,_xll.ohTrigger($AA$9:$AA$12))</f>
        <v>1.5410058868847184E-2</v>
      </c>
      <c r="AI383" s="49">
        <f>_xll.qlIndexFixing($V$5,_xll.qlInterestRateIndexFixingDate($V$5,AD383,trigger),,trigger)</f>
        <v>1.5287888419856456E-2</v>
      </c>
      <c r="AJ383" s="49">
        <f t="shared" si="21"/>
        <v>1.2217044899072785E-4</v>
      </c>
      <c r="AK383" s="52">
        <f t="shared" si="22"/>
        <v>0.99207203229848095</v>
      </c>
    </row>
    <row r="384" spans="29:37" x14ac:dyDescent="0.2">
      <c r="AC384" s="44" t="s">
        <v>74</v>
      </c>
      <c r="AD384" s="45">
        <f>_xll.qlCalendarAdvance(calendar,AD383,AC384,,,trigger)</f>
        <v>54141</v>
      </c>
      <c r="AE384" s="45">
        <f>_xll.qlInterestRateIndexMaturity($V$5,AD384,trigger)</f>
        <v>54233</v>
      </c>
      <c r="AF384" s="49">
        <f>_xll.qlTenorBasisValue($V$13,AD384,trigger)</f>
        <v>2.3541730605663327E-4</v>
      </c>
      <c r="AG384" s="49">
        <f>_xll.qlTenorBasisForwardRate($V$13,AD384,_xll.ohTrigger($AA$9:$AA$12))</f>
        <v>1.5415000786495676E-2</v>
      </c>
      <c r="AH384" s="49">
        <f>_xll.qlTenorBasisForwardRate2($V$13,AD384,AE384,_xll.ohTrigger($AA$9:$AA$12))</f>
        <v>1.5415000786495676E-2</v>
      </c>
      <c r="AI384" s="49">
        <f>_xll.qlIndexFixing($V$5,_xll.qlInterestRateIndexFixingDate($V$5,AD384,trigger),,trigger)</f>
        <v>1.5288237704188187E-2</v>
      </c>
      <c r="AJ384" s="49">
        <f t="shared" si="21"/>
        <v>1.2676308230748917E-4</v>
      </c>
      <c r="AK384" s="52">
        <f t="shared" si="22"/>
        <v>0.99177664120403164</v>
      </c>
    </row>
    <row r="385" spans="29:37" x14ac:dyDescent="0.2">
      <c r="AC385" s="44" t="s">
        <v>74</v>
      </c>
      <c r="AD385" s="45">
        <f>_xll.qlCalendarAdvance(calendar,AD384,AC385,,,trigger)</f>
        <v>54172</v>
      </c>
      <c r="AE385" s="45">
        <f>_xll.qlInterestRateIndexMaturity($V$5,AD385,trigger)</f>
        <v>54263</v>
      </c>
      <c r="AF385" s="49">
        <f>_xll.qlTenorBasisValue($V$13,AD385,trigger)</f>
        <v>2.3430315667367636E-4</v>
      </c>
      <c r="AG385" s="49">
        <f>_xll.qlTenorBasisForwardRate($V$13,AD385,_xll.ohTrigger($AA$9:$AA$12))</f>
        <v>1.5419027595618546E-2</v>
      </c>
      <c r="AH385" s="49">
        <f>_xll.qlTenorBasisForwardRate2($V$13,AD385,AE385,_xll.ohTrigger($AA$9:$AA$12))</f>
        <v>1.5419027595618546E-2</v>
      </c>
      <c r="AI385" s="49">
        <f>_xll.qlIndexFixing($V$5,_xll.qlInterestRateIndexFixingDate($V$5,AD385,trigger),,trigger)</f>
        <v>1.5287780726068503E-2</v>
      </c>
      <c r="AJ385" s="49">
        <f t="shared" si="21"/>
        <v>1.3124686955004287E-4</v>
      </c>
      <c r="AK385" s="52">
        <f t="shared" si="22"/>
        <v>0.99148799308282332</v>
      </c>
    </row>
    <row r="386" spans="29:37" x14ac:dyDescent="0.2">
      <c r="AC386" s="44" t="s">
        <v>74</v>
      </c>
      <c r="AD386" s="45">
        <f>_xll.qlCalendarAdvance(calendar,AD385,AC386,,,trigger)</f>
        <v>54203</v>
      </c>
      <c r="AE386" s="45">
        <f>_xll.qlInterestRateIndexMaturity($V$5,AD386,trigger)</f>
        <v>54295</v>
      </c>
      <c r="AF386" s="49">
        <f>_xll.qlTenorBasisValue($V$13,AD386,trigger)</f>
        <v>2.3320042790754265E-4</v>
      </c>
      <c r="AG386" s="49">
        <f>_xll.qlTenorBasisForwardRate($V$13,AD386,_xll.ohTrigger($AA$9:$AA$12))</f>
        <v>1.5423397231063998E-2</v>
      </c>
      <c r="AH386" s="49">
        <f>_xll.qlTenorBasisForwardRate2($V$13,AD386,AE386,_xll.ohTrigger($AA$9:$AA$12))</f>
        <v>1.5423397231063998E-2</v>
      </c>
      <c r="AI386" s="49">
        <f>_xll.qlIndexFixing($V$5,_xll.qlInterestRateIndexFixingDate($V$5,AD386,trigger),,trigger)</f>
        <v>1.5287791092825511E-2</v>
      </c>
      <c r="AJ386" s="49">
        <f t="shared" si="21"/>
        <v>1.3560613823848655E-4</v>
      </c>
      <c r="AK386" s="52">
        <f t="shared" si="22"/>
        <v>0.99120776465736327</v>
      </c>
    </row>
    <row r="387" spans="29:37" x14ac:dyDescent="0.2">
      <c r="AC387" s="44" t="s">
        <v>74</v>
      </c>
      <c r="AD387" s="45">
        <f>_xll.qlCalendarAdvance(calendar,AD386,AC387,,,trigger)</f>
        <v>54234</v>
      </c>
      <c r="AE387" s="45">
        <f>_xll.qlInterestRateIndexMaturity($V$5,AD387,trigger)</f>
        <v>54326</v>
      </c>
      <c r="AF387" s="49">
        <f>_xll.qlTenorBasisValue($V$13,AD387,trigger)</f>
        <v>2.3210901259390989E-4</v>
      </c>
      <c r="AG387" s="49">
        <f>_xll.qlTenorBasisForwardRate($V$13,AD387,_xll.ohTrigger($AA$9:$AA$12))</f>
        <v>1.5426922789917551E-2</v>
      </c>
      <c r="AH387" s="49">
        <f>_xll.qlTenorBasisForwardRate2($V$13,AD387,AE387,_xll.ohTrigger($AA$9:$AA$12))</f>
        <v>1.5426922789917551E-2</v>
      </c>
      <c r="AI387" s="49">
        <f>_xll.qlIndexFixing($V$5,_xll.qlInterestRateIndexFixingDate($V$5,AD387,trigger),,trigger)</f>
        <v>1.528730940694042E-2</v>
      </c>
      <c r="AJ387" s="49">
        <f t="shared" si="21"/>
        <v>1.3961338297713115E-4</v>
      </c>
      <c r="AK387" s="52">
        <f t="shared" si="22"/>
        <v>0.99095001738983379</v>
      </c>
    </row>
    <row r="388" spans="29:37" x14ac:dyDescent="0.2">
      <c r="AC388" s="44" t="s">
        <v>74</v>
      </c>
      <c r="AD388" s="45">
        <f>_xll.qlCalendarAdvance(calendar,AD387,AC388,,,trigger)</f>
        <v>54266</v>
      </c>
      <c r="AE388" s="45">
        <f>_xll.qlInterestRateIndexMaturity($V$5,AD388,trigger)</f>
        <v>54358</v>
      </c>
      <c r="AF388" s="49">
        <f>_xll.qlTenorBasisValue($V$13,AD388,trigger)</f>
        <v>2.3099414437836808E-4</v>
      </c>
      <c r="AG388" s="49">
        <f>_xll.qlTenorBasisForwardRate($V$13,AD388,_xll.ohTrigger($AA$9:$AA$12))</f>
        <v>1.5430084925545677E-2</v>
      </c>
      <c r="AH388" s="49">
        <f>_xll.qlTenorBasisForwardRate2($V$13,AD388,AE388,_xll.ohTrigger($AA$9:$AA$12))</f>
        <v>1.5430084925545677E-2</v>
      </c>
      <c r="AI388" s="49">
        <f>_xll.qlIndexFixing($V$5,_xll.qlInterestRateIndexFixingDate($V$5,AD388,trigger),,trigger)</f>
        <v>1.528662922478026E-2</v>
      </c>
      <c r="AJ388" s="49">
        <f t="shared" ref="AJ388:AJ451" si="23">AG388-AI388</f>
        <v>1.4345570076541685E-4</v>
      </c>
      <c r="AK388" s="52">
        <f t="shared" ref="AK388:AK451" si="24">AI388/AH388</f>
        <v>0.99070285734280594</v>
      </c>
    </row>
    <row r="389" spans="29:37" x14ac:dyDescent="0.2">
      <c r="AC389" s="44" t="s">
        <v>74</v>
      </c>
      <c r="AD389" s="45">
        <f>_xll.qlCalendarAdvance(calendar,AD388,AC389,,,trigger)</f>
        <v>54297</v>
      </c>
      <c r="AE389" s="45">
        <f>_xll.qlInterestRateIndexMaturity($V$5,AD389,trigger)</f>
        <v>54389</v>
      </c>
      <c r="AF389" s="49">
        <f>_xll.qlTenorBasisValue($V$13,AD389,trigger)</f>
        <v>2.2992539418911483E-4</v>
      </c>
      <c r="AG389" s="49">
        <f>_xll.qlTenorBasisForwardRate($V$13,AD389,_xll.ohTrigger($AA$9:$AA$12))</f>
        <v>1.5432681069045854E-2</v>
      </c>
      <c r="AH389" s="49">
        <f>_xll.qlTenorBasisForwardRate2($V$13,AD389,AE389,_xll.ohTrigger($AA$9:$AA$12))</f>
        <v>1.5432681069045854E-2</v>
      </c>
      <c r="AI389" s="49">
        <f>_xll.qlIndexFixing($V$5,_xll.qlInterestRateIndexFixingDate($V$5,AD389,trigger),,trigger)</f>
        <v>1.5285791396719418E-2</v>
      </c>
      <c r="AJ389" s="49">
        <f t="shared" si="23"/>
        <v>1.4688967232643659E-4</v>
      </c>
      <c r="AK389" s="52">
        <f t="shared" si="24"/>
        <v>0.99048190838200756</v>
      </c>
    </row>
    <row r="390" spans="29:37" x14ac:dyDescent="0.2">
      <c r="AC390" s="44" t="s">
        <v>74</v>
      </c>
      <c r="AD390" s="45">
        <f>_xll.qlCalendarAdvance(calendar,AD389,AC390,,,trigger)</f>
        <v>54329</v>
      </c>
      <c r="AE390" s="45">
        <f>_xll.qlInterestRateIndexMaturity($V$5,AD390,trigger)</f>
        <v>54420</v>
      </c>
      <c r="AF390" s="49">
        <f>_xll.qlTenorBasisValue($V$13,AD390,trigger)</f>
        <v>2.2883369828454294E-4</v>
      </c>
      <c r="AG390" s="49">
        <f>_xll.qlTenorBasisForwardRate($V$13,AD390,_xll.ohTrigger($AA$9:$AA$12))</f>
        <v>1.5434516425085022E-2</v>
      </c>
      <c r="AH390" s="49">
        <f>_xll.qlTenorBasisForwardRate2($V$13,AD390,AE390,_xll.ohTrigger($AA$9:$AA$12))</f>
        <v>1.5434516425085022E-2</v>
      </c>
      <c r="AI390" s="49">
        <f>_xll.qlIndexFixing($V$5,_xll.qlInterestRateIndexFixingDate($V$5,AD390,trigger),,trigger)</f>
        <v>1.5284435399270508E-2</v>
      </c>
      <c r="AJ390" s="49">
        <f t="shared" si="23"/>
        <v>1.5008102581451355E-4</v>
      </c>
      <c r="AK390" s="52">
        <f t="shared" si="24"/>
        <v>0.99027627288856335</v>
      </c>
    </row>
    <row r="391" spans="29:37" x14ac:dyDescent="0.2">
      <c r="AC391" s="44" t="s">
        <v>74</v>
      </c>
      <c r="AD391" s="45">
        <f>_xll.qlCalendarAdvance(calendar,AD390,AC391,,,trigger)</f>
        <v>54359</v>
      </c>
      <c r="AE391" s="45">
        <f>_xll.qlInterestRateIndexMaturity($V$5,AD391,trigger)</f>
        <v>54451</v>
      </c>
      <c r="AF391" s="49">
        <f>_xll.qlTenorBasisValue($V$13,AD391,trigger)</f>
        <v>2.2782077080404887E-4</v>
      </c>
      <c r="AG391" s="49">
        <f>_xll.qlTenorBasisForwardRate($V$13,AD391,_xll.ohTrigger($AA$9:$AA$12))</f>
        <v>1.5436474704543767E-2</v>
      </c>
      <c r="AH391" s="49">
        <f>_xll.qlTenorBasisForwardRate2($V$13,AD391,AE391,_xll.ohTrigger($AA$9:$AA$12))</f>
        <v>1.5436474704543767E-2</v>
      </c>
      <c r="AI391" s="49">
        <f>_xll.qlIndexFixing($V$5,_xll.qlInterestRateIndexFixingDate($V$5,AD391,trigger),,trigger)</f>
        <v>1.5283581033880569E-2</v>
      </c>
      <c r="AJ391" s="49">
        <f t="shared" si="23"/>
        <v>1.5289367066319802E-4</v>
      </c>
      <c r="AK391" s="52">
        <f t="shared" si="24"/>
        <v>0.99009529872658075</v>
      </c>
    </row>
    <row r="392" spans="29:37" x14ac:dyDescent="0.2">
      <c r="AC392" s="44" t="s">
        <v>74</v>
      </c>
      <c r="AD392" s="45">
        <f>_xll.qlCalendarAdvance(calendar,AD391,AC392,,,trigger)</f>
        <v>54392</v>
      </c>
      <c r="AE392" s="45">
        <f>_xll.qlInterestRateIndexMaturity($V$5,AD392,trigger)</f>
        <v>54480</v>
      </c>
      <c r="AF392" s="49">
        <f>_xll.qlTenorBasisValue($V$13,AD392,trigger)</f>
        <v>2.267182149262707E-4</v>
      </c>
      <c r="AG392" s="49">
        <f>_xll.qlTenorBasisForwardRate($V$13,AD392,_xll.ohTrigger($AA$9:$AA$12))</f>
        <v>1.5436355347227286E-2</v>
      </c>
      <c r="AH392" s="49">
        <f>_xll.qlTenorBasisForwardRate2($V$13,AD392,AE392,_xll.ohTrigger($AA$9:$AA$12))</f>
        <v>1.5436355347227286E-2</v>
      </c>
      <c r="AI392" s="49">
        <f>_xll.qlIndexFixing($V$5,_xll.qlInterestRateIndexFixingDate($V$5,AD392,trigger),,trigger)</f>
        <v>1.5280915244815028E-2</v>
      </c>
      <c r="AJ392" s="49">
        <f t="shared" si="23"/>
        <v>1.5544010241225724E-4</v>
      </c>
      <c r="AK392" s="52">
        <f t="shared" si="24"/>
        <v>0.98993025886514219</v>
      </c>
    </row>
    <row r="393" spans="29:37" x14ac:dyDescent="0.2">
      <c r="AC393" s="44" t="s">
        <v>74</v>
      </c>
      <c r="AD393" s="45">
        <f>_xll.qlCalendarAdvance(calendar,AD392,AC393,,,trigger)</f>
        <v>54422</v>
      </c>
      <c r="AE393" s="45">
        <f>_xll.qlInterestRateIndexMaturity($V$5,AD393,trigger)</f>
        <v>54512</v>
      </c>
      <c r="AF393" s="49">
        <f>_xll.qlTenorBasisValue($V$13,AD393,trigger)</f>
        <v>2.2572639491211214E-4</v>
      </c>
      <c r="AG393" s="49">
        <f>_xll.qlTenorBasisForwardRate($V$13,AD393,_xll.ohTrigger($AA$9:$AA$12))</f>
        <v>1.5437717911394699E-2</v>
      </c>
      <c r="AH393" s="49">
        <f>_xll.qlTenorBasisForwardRate2($V$13,AD393,AE393,_xll.ohTrigger($AA$9:$AA$12))</f>
        <v>1.5437717911394699E-2</v>
      </c>
      <c r="AI393" s="49">
        <f>_xll.qlIndexFixing($V$5,_xll.qlInterestRateIndexFixingDate($V$5,AD393,trigger),,trigger)</f>
        <v>1.5280002108720936E-2</v>
      </c>
      <c r="AJ393" s="49">
        <f t="shared" si="23"/>
        <v>1.5771580267376351E-4</v>
      </c>
      <c r="AK393" s="52">
        <f t="shared" si="24"/>
        <v>0.98978373593953595</v>
      </c>
    </row>
    <row r="394" spans="29:37" x14ac:dyDescent="0.2">
      <c r="AC394" s="44" t="s">
        <v>74</v>
      </c>
      <c r="AD394" s="45">
        <f>_xll.qlCalendarAdvance(calendar,AD393,AC394,,,trigger)</f>
        <v>54455</v>
      </c>
      <c r="AE394" s="45">
        <f>_xll.qlInterestRateIndexMaturity($V$5,AD394,trigger)</f>
        <v>54546</v>
      </c>
      <c r="AF394" s="49">
        <f>_xll.qlTenorBasisValue($V$13,AD394,trigger)</f>
        <v>2.2464683363081976E-4</v>
      </c>
      <c r="AG394" s="49">
        <f>_xll.qlTenorBasisForwardRate($V$13,AD394,_xll.ohTrigger($AA$9:$AA$12))</f>
        <v>1.543826668977283E-2</v>
      </c>
      <c r="AH394" s="49">
        <f>_xll.qlTenorBasisForwardRate2($V$13,AD394,AE394,_xll.ohTrigger($AA$9:$AA$12))</f>
        <v>1.543826668977283E-2</v>
      </c>
      <c r="AI394" s="49">
        <f>_xll.qlIndexFixing($V$5,_xll.qlInterestRateIndexFixingDate($V$5,AD394,trigger),,trigger)</f>
        <v>1.5278433546685474E-2</v>
      </c>
      <c r="AJ394" s="49">
        <f t="shared" si="23"/>
        <v>1.5983314308735605E-4</v>
      </c>
      <c r="AK394" s="52">
        <f t="shared" si="24"/>
        <v>0.98964695025036464</v>
      </c>
    </row>
    <row r="395" spans="29:37" x14ac:dyDescent="0.2">
      <c r="AC395" s="44" t="s">
        <v>74</v>
      </c>
      <c r="AD395" s="45">
        <f>_xll.qlCalendarAdvance(calendar,AD394,AC395,,,trigger)</f>
        <v>54483</v>
      </c>
      <c r="AE395" s="45">
        <f>_xll.qlInterestRateIndexMaturity($V$5,AD395,trigger)</f>
        <v>54575</v>
      </c>
      <c r="AF395" s="49">
        <f>_xll.qlTenorBasisValue($V$13,AD395,trigger)</f>
        <v>2.2374015396848894E-4</v>
      </c>
      <c r="AG395" s="49">
        <f>_xll.qlTenorBasisForwardRate($V$13,AD395,_xll.ohTrigger($AA$9:$AA$12))</f>
        <v>1.543833290668549E-2</v>
      </c>
      <c r="AH395" s="49">
        <f>_xll.qlTenorBasisForwardRate2($V$13,AD395,AE395,_xll.ohTrigger($AA$9:$AA$12))</f>
        <v>1.543833290668549E-2</v>
      </c>
      <c r="AI395" s="49">
        <f>_xll.qlIndexFixing($V$5,_xll.qlInterestRateIndexFixingDate($V$5,AD395,trigger),,trigger)</f>
        <v>1.5276976200564646E-2</v>
      </c>
      <c r="AJ395" s="49">
        <f t="shared" si="23"/>
        <v>1.6135670612084374E-4</v>
      </c>
      <c r="AK395" s="52">
        <f t="shared" si="24"/>
        <v>0.98954830763812784</v>
      </c>
    </row>
    <row r="396" spans="29:37" x14ac:dyDescent="0.2">
      <c r="AC396" s="44" t="s">
        <v>74</v>
      </c>
      <c r="AD396" s="45">
        <f>_xll.qlCalendarAdvance(calendar,AD395,AC396,,,trigger)</f>
        <v>54514</v>
      </c>
      <c r="AE396" s="45">
        <f>_xll.qlInterestRateIndexMaturity($V$5,AD396,trigger)</f>
        <v>54605</v>
      </c>
      <c r="AF396" s="49">
        <f>_xll.qlTenorBasisValue($V$13,AD396,trigger)</f>
        <v>2.2274620759057219E-4</v>
      </c>
      <c r="AG396" s="49">
        <f>_xll.qlTenorBasisForwardRate($V$13,AD396,_xll.ohTrigger($AA$9:$AA$12))</f>
        <v>1.543726544201999E-2</v>
      </c>
      <c r="AH396" s="49">
        <f>_xll.qlTenorBasisForwardRate2($V$13,AD396,AE396,_xll.ohTrigger($AA$9:$AA$12))</f>
        <v>1.543726544201999E-2</v>
      </c>
      <c r="AI396" s="49">
        <f>_xll.qlIndexFixing($V$5,_xll.qlInterestRateIndexFixingDate($V$5,AD396,trigger),,trigger)</f>
        <v>1.5274574021575418E-2</v>
      </c>
      <c r="AJ396" s="49">
        <f t="shared" si="23"/>
        <v>1.6269142044457278E-4</v>
      </c>
      <c r="AK396" s="52">
        <f t="shared" si="24"/>
        <v>0.98946112437752554</v>
      </c>
    </row>
    <row r="397" spans="29:37" x14ac:dyDescent="0.2">
      <c r="AC397" s="44" t="s">
        <v>74</v>
      </c>
      <c r="AD397" s="45">
        <f>_xll.qlCalendarAdvance(calendar,AD396,AC397,,,trigger)</f>
        <v>54546</v>
      </c>
      <c r="AE397" s="45">
        <f>_xll.qlInterestRateIndexMaturity($V$5,AD397,trigger)</f>
        <v>54638</v>
      </c>
      <c r="AF397" s="49">
        <f>_xll.qlTenorBasisValue($V$13,AD397,trigger)</f>
        <v>2.217309843429637E-4</v>
      </c>
      <c r="AG397" s="49">
        <f>_xll.qlTenorBasisForwardRate($V$13,AD397,_xll.ohTrigger($AA$9:$AA$12))</f>
        <v>1.5436271832309103E-2</v>
      </c>
      <c r="AH397" s="49">
        <f>_xll.qlTenorBasisForwardRate2($V$13,AD397,AE397,_xll.ohTrigger($AA$9:$AA$12))</f>
        <v>1.5436271832309103E-2</v>
      </c>
      <c r="AI397" s="49">
        <f>_xll.qlIndexFixing($V$5,_xll.qlInterestRateIndexFixingDate($V$5,AD397,trigger),,trigger)</f>
        <v>1.5272478346609272E-2</v>
      </c>
      <c r="AJ397" s="49">
        <f t="shared" si="23"/>
        <v>1.6379348569983167E-4</v>
      </c>
      <c r="AK397" s="52">
        <f t="shared" si="24"/>
        <v>0.98938905148346756</v>
      </c>
    </row>
    <row r="398" spans="29:37" x14ac:dyDescent="0.2">
      <c r="AC398" s="44" t="s">
        <v>74</v>
      </c>
      <c r="AD398" s="45">
        <f>_xll.qlCalendarAdvance(calendar,AD397,AC398,,,trigger)</f>
        <v>54577</v>
      </c>
      <c r="AE398" s="45">
        <f>_xll.qlInterestRateIndexMaturity($V$5,AD398,trigger)</f>
        <v>54669</v>
      </c>
      <c r="AF398" s="49">
        <f>_xll.qlTenorBasisValue($V$13,AD398,trigger)</f>
        <v>2.2075783490468648E-4</v>
      </c>
      <c r="AG398" s="49">
        <f>_xll.qlTenorBasisForwardRate($V$13,AD398,_xll.ohTrigger($AA$9:$AA$12))</f>
        <v>1.5434497282896472E-2</v>
      </c>
      <c r="AH398" s="49">
        <f>_xll.qlTenorBasisForwardRate2($V$13,AD398,AE398,_xll.ohTrigger($AA$9:$AA$12))</f>
        <v>1.5434497282896472E-2</v>
      </c>
      <c r="AI398" s="49">
        <f>_xll.qlIndexFixing($V$5,_xll.qlInterestRateIndexFixingDate($V$5,AD398,trigger),,trigger)</f>
        <v>1.5269976856592406E-2</v>
      </c>
      <c r="AJ398" s="49">
        <f t="shared" si="23"/>
        <v>1.645204263040663E-4</v>
      </c>
      <c r="AK398" s="52">
        <f t="shared" si="24"/>
        <v>0.98934073308067005</v>
      </c>
    </row>
    <row r="399" spans="29:37" x14ac:dyDescent="0.2">
      <c r="AC399" s="44" t="s">
        <v>74</v>
      </c>
      <c r="AD399" s="45">
        <f>_xll.qlCalendarAdvance(calendar,AD398,AC399,,,trigger)</f>
        <v>54609</v>
      </c>
      <c r="AE399" s="45">
        <f>_xll.qlInterestRateIndexMaturity($V$5,AD399,trigger)</f>
        <v>54701</v>
      </c>
      <c r="AF399" s="49">
        <f>_xll.qlTenorBasisValue($V$13,AD399,trigger)</f>
        <v>2.1976387117659567E-4</v>
      </c>
      <c r="AG399" s="49">
        <f>_xll.qlTenorBasisForwardRate($V$13,AD399,_xll.ohTrigger($AA$9:$AA$12))</f>
        <v>1.5432132625927977E-2</v>
      </c>
      <c r="AH399" s="49">
        <f>_xll.qlTenorBasisForwardRate2($V$13,AD399,AE399,_xll.ohTrigger($AA$9:$AA$12))</f>
        <v>1.5432132625927977E-2</v>
      </c>
      <c r="AI399" s="49">
        <f>_xll.qlIndexFixing($V$5,_xll.qlInterestRateIndexFixingDate($V$5,AD399,trigger),,trigger)</f>
        <v>1.5267192947614279E-2</v>
      </c>
      <c r="AJ399" s="49">
        <f t="shared" si="23"/>
        <v>1.6493967831369798E-4</v>
      </c>
      <c r="AK399" s="52">
        <f t="shared" si="24"/>
        <v>0.98931193229660441</v>
      </c>
    </row>
    <row r="400" spans="29:37" x14ac:dyDescent="0.2">
      <c r="AC400" s="44" t="s">
        <v>74</v>
      </c>
      <c r="AD400" s="45">
        <f>_xll.qlCalendarAdvance(calendar,AD399,AC400,,,trigger)</f>
        <v>54640</v>
      </c>
      <c r="AE400" s="45">
        <f>_xll.qlInterestRateIndexMaturity($V$5,AD400,trigger)</f>
        <v>54732</v>
      </c>
      <c r="AF400" s="49">
        <f>_xll.qlTenorBasisValue($V$13,AD400,trigger)</f>
        <v>2.1881111677566939E-4</v>
      </c>
      <c r="AG400" s="49">
        <f>_xll.qlTenorBasisForwardRate($V$13,AD400,_xll.ohTrigger($AA$9:$AA$12))</f>
        <v>1.5429320728175074E-2</v>
      </c>
      <c r="AH400" s="49">
        <f>_xll.qlTenorBasisForwardRate2($V$13,AD400,AE400,_xll.ohTrigger($AA$9:$AA$12))</f>
        <v>1.5429320728175074E-2</v>
      </c>
      <c r="AI400" s="49">
        <f>_xll.qlIndexFixing($V$5,_xll.qlInterestRateIndexFixingDate($V$5,AD400,trigger),,trigger)</f>
        <v>1.5264298953300524E-2</v>
      </c>
      <c r="AJ400" s="49">
        <f t="shared" si="23"/>
        <v>1.6502177487454951E-4</v>
      </c>
      <c r="AK400" s="52">
        <f t="shared" si="24"/>
        <v>0.98930466364775171</v>
      </c>
    </row>
    <row r="401" spans="29:37" x14ac:dyDescent="0.2">
      <c r="AC401" s="44" t="s">
        <v>74</v>
      </c>
      <c r="AD401" s="45">
        <f>_xll.qlCalendarAdvance(calendar,AD400,AC401,,,trigger)</f>
        <v>54672</v>
      </c>
      <c r="AE401" s="45">
        <f>_xll.qlInterestRateIndexMaturity($V$5,AD401,trigger)</f>
        <v>54763</v>
      </c>
      <c r="AF401" s="49">
        <f>_xll.qlTenorBasisValue($V$13,AD401,trigger)</f>
        <v>2.1783800113257736E-4</v>
      </c>
      <c r="AG401" s="49">
        <f>_xll.qlTenorBasisForwardRate($V$13,AD401,_xll.ohTrigger($AA$9:$AA$12))</f>
        <v>1.5425607234034189E-2</v>
      </c>
      <c r="AH401" s="49">
        <f>_xll.qlTenorBasisForwardRate2($V$13,AD401,AE401,_xll.ohTrigger($AA$9:$AA$12))</f>
        <v>1.5425607234034189E-2</v>
      </c>
      <c r="AI401" s="49">
        <f>_xll.qlIndexFixing($V$5,_xll.qlInterestRateIndexFixingDate($V$5,AD401,trigger),,trigger)</f>
        <v>1.5260836439682271E-2</v>
      </c>
      <c r="AJ401" s="49">
        <f t="shared" si="23"/>
        <v>1.6477079435191742E-4</v>
      </c>
      <c r="AK401" s="52">
        <f t="shared" si="24"/>
        <v>0.98931835928063971</v>
      </c>
    </row>
    <row r="402" spans="29:37" x14ac:dyDescent="0.2">
      <c r="AC402" s="44" t="s">
        <v>74</v>
      </c>
      <c r="AD402" s="45">
        <f>_xll.qlCalendarAdvance(calendar,AD401,AC402,,,trigger)</f>
        <v>54702</v>
      </c>
      <c r="AE402" s="45">
        <f>_xll.qlInterestRateIndexMaturity($V$5,AD402,trigger)</f>
        <v>54794</v>
      </c>
      <c r="AF402" s="49">
        <f>_xll.qlTenorBasisValue($V$13,AD402,trigger)</f>
        <v>2.1693518348143135E-4</v>
      </c>
      <c r="AG402" s="49">
        <f>_xll.qlTenorBasisForwardRate($V$13,AD402,_xll.ohTrigger($AA$9:$AA$12))</f>
        <v>1.5422139011829979E-2</v>
      </c>
      <c r="AH402" s="49">
        <f>_xll.qlTenorBasisForwardRate2($V$13,AD402,AE402,_xll.ohTrigger($AA$9:$AA$12))</f>
        <v>1.5422139011829979E-2</v>
      </c>
      <c r="AI402" s="49">
        <f>_xll.qlIndexFixing($V$5,_xll.qlInterestRateIndexFixingDate($V$5,AD402,trigger),,trigger)</f>
        <v>1.525792258234146E-2</v>
      </c>
      <c r="AJ402" s="49">
        <f t="shared" si="23"/>
        <v>1.6421642948851942E-4</v>
      </c>
      <c r="AK402" s="52">
        <f t="shared" si="24"/>
        <v>0.98935190317228028</v>
      </c>
    </row>
    <row r="403" spans="29:37" x14ac:dyDescent="0.2">
      <c r="AC403" s="44" t="s">
        <v>74</v>
      </c>
      <c r="AD403" s="45">
        <f>_xll.qlCalendarAdvance(calendar,AD402,AC403,,,trigger)</f>
        <v>54735</v>
      </c>
      <c r="AE403" s="45">
        <f>_xll.qlInterestRateIndexMaturity($V$5,AD403,trigger)</f>
        <v>54827</v>
      </c>
      <c r="AF403" s="49">
        <f>_xll.qlTenorBasisValue($V$13,AD403,trigger)</f>
        <v>2.1595257432035277E-4</v>
      </c>
      <c r="AG403" s="49">
        <f>_xll.qlTenorBasisForwardRate($V$13,AD403,_xll.ohTrigger($AA$9:$AA$12))</f>
        <v>1.541745884693174E-2</v>
      </c>
      <c r="AH403" s="49">
        <f>_xll.qlTenorBasisForwardRate2($V$13,AD403,AE403,_xll.ohTrigger($AA$9:$AA$12))</f>
        <v>1.541745884693174E-2</v>
      </c>
      <c r="AI403" s="49">
        <f>_xll.qlIndexFixing($V$5,_xll.qlInterestRateIndexFixingDate($V$5,AD403,trigger),,trigger)</f>
        <v>1.5254205228295136E-2</v>
      </c>
      <c r="AJ403" s="49">
        <f t="shared" si="23"/>
        <v>1.6325361863660411E-4</v>
      </c>
      <c r="AK403" s="52">
        <f t="shared" si="24"/>
        <v>0.98941112019448696</v>
      </c>
    </row>
    <row r="404" spans="29:37" x14ac:dyDescent="0.2">
      <c r="AC404" s="44" t="s">
        <v>74</v>
      </c>
      <c r="AD404" s="45">
        <f>_xll.qlCalendarAdvance(calendar,AD403,AC404,,,trigger)</f>
        <v>54765</v>
      </c>
      <c r="AE404" s="45">
        <f>_xll.qlInterestRateIndexMaturity($V$5,AD404,trigger)</f>
        <v>54855</v>
      </c>
      <c r="AF404" s="49">
        <f>_xll.qlTenorBasisValue($V$13,AD404,trigger)</f>
        <v>2.1506873807641659E-4</v>
      </c>
      <c r="AG404" s="49">
        <f>_xll.qlTenorBasisForwardRate($V$13,AD404,_xll.ohTrigger($AA$9:$AA$12))</f>
        <v>1.541219760068202E-2</v>
      </c>
      <c r="AH404" s="49">
        <f>_xll.qlTenorBasisForwardRate2($V$13,AD404,AE404,_xll.ohTrigger($AA$9:$AA$12))</f>
        <v>1.541219760068202E-2</v>
      </c>
      <c r="AI404" s="49">
        <f>_xll.qlIndexFixing($V$5,_xll.qlInterestRateIndexFixingDate($V$5,AD404,trigger),,trigger)</f>
        <v>1.5250108896646353E-2</v>
      </c>
      <c r="AJ404" s="49">
        <f t="shared" si="23"/>
        <v>1.6208870403566777E-4</v>
      </c>
      <c r="AK404" s="52">
        <f t="shared" si="24"/>
        <v>0.98948308941818297</v>
      </c>
    </row>
    <row r="405" spans="29:37" x14ac:dyDescent="0.2">
      <c r="AC405" s="44" t="s">
        <v>74</v>
      </c>
      <c r="AD405" s="45">
        <f>_xll.qlCalendarAdvance(calendar,AD404,AC405,,,trigger)</f>
        <v>54798</v>
      </c>
      <c r="AE405" s="45">
        <f>_xll.qlInterestRateIndexMaturity($V$5,AD405,trigger)</f>
        <v>54890</v>
      </c>
      <c r="AF405" s="49">
        <f>_xll.qlTenorBasisValue($V$13,AD405,trigger)</f>
        <v>2.141068041575217E-4</v>
      </c>
      <c r="AG405" s="49">
        <f>_xll.qlTenorBasisForwardRate($V$13,AD405,_xll.ohTrigger($AA$9:$AA$12))</f>
        <v>1.5406843831687552E-2</v>
      </c>
      <c r="AH405" s="49">
        <f>_xll.qlTenorBasisForwardRate2($V$13,AD405,AE405,_xll.ohTrigger($AA$9:$AA$12))</f>
        <v>1.5406843831687552E-2</v>
      </c>
      <c r="AI405" s="49">
        <f>_xll.qlIndexFixing($V$5,_xll.qlInterestRateIndexFixingDate($V$5,AD405,trigger),,trigger)</f>
        <v>1.5246475766309024E-2</v>
      </c>
      <c r="AJ405" s="49">
        <f t="shared" si="23"/>
        <v>1.6036806537852825E-4</v>
      </c>
      <c r="AK405" s="52">
        <f t="shared" si="24"/>
        <v>0.98959111501807417</v>
      </c>
    </row>
    <row r="406" spans="29:37" x14ac:dyDescent="0.2">
      <c r="AC406" s="44" t="s">
        <v>74</v>
      </c>
      <c r="AD406" s="45">
        <f>_xll.qlCalendarAdvance(calendar,AD405,AC406,,,trigger)</f>
        <v>54829</v>
      </c>
      <c r="AE406" s="45">
        <f>_xll.qlInterestRateIndexMaturity($V$5,AD406,trigger)</f>
        <v>54918</v>
      </c>
      <c r="AF406" s="49">
        <f>_xll.qlTenorBasisValue($V$13,AD406,trigger)</f>
        <v>2.1321288945068471E-4</v>
      </c>
      <c r="AG406" s="49">
        <f>_xll.qlTenorBasisForwardRate($V$13,AD406,_xll.ohTrigger($AA$9:$AA$12))</f>
        <v>1.5400131974235879E-2</v>
      </c>
      <c r="AH406" s="49">
        <f>_xll.qlTenorBasisForwardRate2($V$13,AD406,AE406,_xll.ohTrigger($AA$9:$AA$12))</f>
        <v>1.5400131974235879E-2</v>
      </c>
      <c r="AI406" s="49">
        <f>_xll.qlIndexFixing($V$5,_xll.qlInterestRateIndexFixingDate($V$5,AD406,trigger),,trigger)</f>
        <v>1.5241605920504676E-2</v>
      </c>
      <c r="AJ406" s="49">
        <f t="shared" si="23"/>
        <v>1.5852605373120263E-4</v>
      </c>
      <c r="AK406" s="52">
        <f t="shared" si="24"/>
        <v>0.98970618862251225</v>
      </c>
    </row>
    <row r="407" spans="29:37" x14ac:dyDescent="0.2">
      <c r="AC407" s="44" t="s">
        <v>74</v>
      </c>
      <c r="AD407" s="45">
        <f>_xll.qlCalendarAdvance(calendar,AD406,AC407,,,trigger)</f>
        <v>54857</v>
      </c>
      <c r="AE407" s="45">
        <f>_xll.qlInterestRateIndexMaturity($V$5,AD407,trigger)</f>
        <v>54949</v>
      </c>
      <c r="AF407" s="49">
        <f>_xll.qlTenorBasisValue($V$13,AD407,trigger)</f>
        <v>2.1241349885324669E-4</v>
      </c>
      <c r="AG407" s="49">
        <f>_xll.qlTenorBasisForwardRate($V$13,AD407,_xll.ohTrigger($AA$9:$AA$12))</f>
        <v>1.5394873266437207E-2</v>
      </c>
      <c r="AH407" s="49">
        <f>_xll.qlTenorBasisForwardRate2($V$13,AD407,AE407,_xll.ohTrigger($AA$9:$AA$12))</f>
        <v>1.5394873266437207E-2</v>
      </c>
      <c r="AI407" s="49">
        <f>_xll.qlIndexFixing($V$5,_xll.qlInterestRateIndexFixingDate($V$5,AD407,trigger),,trigger)</f>
        <v>1.5238473973240877E-2</v>
      </c>
      <c r="AJ407" s="49">
        <f t="shared" si="23"/>
        <v>1.5639929319632984E-4</v>
      </c>
      <c r="AK407" s="52">
        <f t="shared" si="24"/>
        <v>0.98984081970084803</v>
      </c>
    </row>
    <row r="408" spans="29:37" x14ac:dyDescent="0.2">
      <c r="AC408" s="44" t="s">
        <v>74</v>
      </c>
      <c r="AD408" s="45">
        <f>_xll.qlCalendarAdvance(calendar,AD407,AC408,,,trigger)</f>
        <v>54890</v>
      </c>
      <c r="AE408" s="45">
        <f>_xll.qlInterestRateIndexMaturity($V$5,AD408,trigger)</f>
        <v>54981</v>
      </c>
      <c r="AF408" s="49">
        <f>_xll.qlTenorBasisValue($V$13,AD408,trigger)</f>
        <v>2.1148103439460768E-4</v>
      </c>
      <c r="AG408" s="49">
        <f>_xll.qlTenorBasisForwardRate($V$13,AD408,_xll.ohTrigger($AA$9:$AA$12))</f>
        <v>1.5387104536400065E-2</v>
      </c>
      <c r="AH408" s="49">
        <f>_xll.qlTenorBasisForwardRate2($V$13,AD408,AE408,_xll.ohTrigger($AA$9:$AA$12))</f>
        <v>1.5387104536400065E-2</v>
      </c>
      <c r="AI408" s="49">
        <f>_xll.qlIndexFixing($V$5,_xll.qlInterestRateIndexFixingDate($V$5,AD408,trigger),,trigger)</f>
        <v>1.5233426552286865E-2</v>
      </c>
      <c r="AJ408" s="49">
        <f t="shared" si="23"/>
        <v>1.5367798411320029E-4</v>
      </c>
      <c r="AK408" s="52">
        <f t="shared" si="24"/>
        <v>0.99001254695126972</v>
      </c>
    </row>
    <row r="409" spans="29:37" x14ac:dyDescent="0.2">
      <c r="AC409" s="44" t="s">
        <v>74</v>
      </c>
      <c r="AD409" s="45">
        <f>_xll.qlCalendarAdvance(calendar,AD408,AC409,,,trigger)</f>
        <v>54920</v>
      </c>
      <c r="AE409" s="45">
        <f>_xll.qlInterestRateIndexMaturity($V$5,AD409,trigger)</f>
        <v>55012</v>
      </c>
      <c r="AF409" s="49">
        <f>_xll.qlTenorBasisValue($V$13,AD409,trigger)</f>
        <v>2.1064233663166252E-4</v>
      </c>
      <c r="AG409" s="49">
        <f>_xll.qlTenorBasisForwardRate($V$13,AD409,_xll.ohTrigger($AA$9:$AA$12))</f>
        <v>1.5379885943559678E-2</v>
      </c>
      <c r="AH409" s="49">
        <f>_xll.qlTenorBasisForwardRate2($V$13,AD409,AE409,_xll.ohTrigger($AA$9:$AA$12))</f>
        <v>1.5379885943559678E-2</v>
      </c>
      <c r="AI409" s="49">
        <f>_xll.qlIndexFixing($V$5,_xll.qlInterestRateIndexFixingDate($V$5,AD409,trigger),,trigger)</f>
        <v>1.5229101999760122E-2</v>
      </c>
      <c r="AJ409" s="49">
        <f t="shared" si="23"/>
        <v>1.5078394379955569E-4</v>
      </c>
      <c r="AK409" s="52">
        <f t="shared" si="24"/>
        <v>0.99019602977857601</v>
      </c>
    </row>
    <row r="410" spans="29:37" x14ac:dyDescent="0.2">
      <c r="AC410" s="44" t="s">
        <v>74</v>
      </c>
      <c r="AD410" s="45">
        <f>_xll.qlCalendarAdvance(calendar,AD409,AC410,,,trigger)</f>
        <v>54952</v>
      </c>
      <c r="AE410" s="45">
        <f>_xll.qlInterestRateIndexMaturity($V$5,AD410,trigger)</f>
        <v>55044</v>
      </c>
      <c r="AF410" s="49">
        <f>_xll.qlTenorBasisValue($V$13,AD410,trigger)</f>
        <v>2.0975707676884045E-4</v>
      </c>
      <c r="AG410" s="49">
        <f>_xll.qlTenorBasisForwardRate($V$13,AD410,_xll.ohTrigger($AA$9:$AA$12))</f>
        <v>1.5371388594146876E-2</v>
      </c>
      <c r="AH410" s="49">
        <f>_xll.qlTenorBasisForwardRate2($V$13,AD410,AE410,_xll.ohTrigger($AA$9:$AA$12))</f>
        <v>1.5371388594146876E-2</v>
      </c>
      <c r="AI410" s="49">
        <f>_xll.qlIndexFixing($V$5,_xll.qlInterestRateIndexFixingDate($V$5,AD410,trigger),,trigger)</f>
        <v>1.5224010028257415E-2</v>
      </c>
      <c r="AJ410" s="49">
        <f t="shared" si="23"/>
        <v>1.4737856588946038E-4</v>
      </c>
      <c r="AK410" s="52">
        <f t="shared" si="24"/>
        <v>0.99041215014591599</v>
      </c>
    </row>
    <row r="411" spans="29:37" x14ac:dyDescent="0.2">
      <c r="AC411" s="44" t="s">
        <v>74</v>
      </c>
      <c r="AD411" s="45">
        <f>_xll.qlCalendarAdvance(calendar,AD410,AC411,,,trigger)</f>
        <v>54982</v>
      </c>
      <c r="AE411" s="45">
        <f>_xll.qlInterestRateIndexMaturity($V$5,AD411,trigger)</f>
        <v>55074</v>
      </c>
      <c r="AF411" s="49">
        <f>_xll.qlTenorBasisValue($V$13,AD411,trigger)</f>
        <v>2.0893582803573668E-4</v>
      </c>
      <c r="AG411" s="49">
        <f>_xll.qlTenorBasisForwardRate($V$13,AD411,_xll.ohTrigger($AA$9:$AA$12))</f>
        <v>1.5362874784992679E-2</v>
      </c>
      <c r="AH411" s="49">
        <f>_xll.qlTenorBasisForwardRate2($V$13,AD411,AE411,_xll.ohTrigger($AA$9:$AA$12))</f>
        <v>1.5362874784992679E-2</v>
      </c>
      <c r="AI411" s="49">
        <f>_xll.qlIndexFixing($V$5,_xll.qlInterestRateIndexFixingDate($V$5,AD411,trigger),,trigger)</f>
        <v>1.5219031312999091E-2</v>
      </c>
      <c r="AJ411" s="49">
        <f t="shared" si="23"/>
        <v>1.4384347199358771E-4</v>
      </c>
      <c r="AK411" s="52">
        <f t="shared" si="24"/>
        <v>0.99063694301966831</v>
      </c>
    </row>
    <row r="412" spans="29:37" x14ac:dyDescent="0.2">
      <c r="AC412" s="44" t="s">
        <v>74</v>
      </c>
      <c r="AD412" s="45">
        <f>_xll.qlCalendarAdvance(calendar,AD411,AC412,,,trigger)</f>
        <v>55015</v>
      </c>
      <c r="AE412" s="45">
        <f>_xll.qlInterestRateIndexMaturity($V$5,AD412,trigger)</f>
        <v>55107</v>
      </c>
      <c r="AF412" s="49">
        <f>_xll.qlTenorBasisValue($V$13,AD412,trigger)</f>
        <v>2.0804206268197595E-4</v>
      </c>
      <c r="AG412" s="49">
        <f>_xll.qlTenorBasisForwardRate($V$13,AD412,_xll.ohTrigger($AA$9:$AA$12))</f>
        <v>1.5352892297634211E-2</v>
      </c>
      <c r="AH412" s="49">
        <f>_xll.qlTenorBasisForwardRate2($V$13,AD412,AE412,_xll.ohTrigger($AA$9:$AA$12))</f>
        <v>1.5352892297634211E-2</v>
      </c>
      <c r="AI412" s="49">
        <f>_xll.qlIndexFixing($V$5,_xll.qlInterestRateIndexFixingDate($V$5,AD412,trigger),,trigger)</f>
        <v>1.5213323811962953E-2</v>
      </c>
      <c r="AJ412" s="49">
        <f t="shared" si="23"/>
        <v>1.3956848567125806E-4</v>
      </c>
      <c r="AK412" s="52">
        <f t="shared" si="24"/>
        <v>0.99090930340905437</v>
      </c>
    </row>
    <row r="413" spans="29:37" x14ac:dyDescent="0.2">
      <c r="AC413" s="44" t="s">
        <v>74</v>
      </c>
      <c r="AD413" s="45">
        <f>_xll.qlCalendarAdvance(calendar,AD412,AC413,,,trigger)</f>
        <v>55046</v>
      </c>
      <c r="AE413" s="45">
        <f>_xll.qlInterestRateIndexMaturity($V$5,AD413,trigger)</f>
        <v>55137</v>
      </c>
      <c r="AF413" s="49">
        <f>_xll.qlTenorBasisValue($V$13,AD413,trigger)</f>
        <v>2.072115438690142E-4</v>
      </c>
      <c r="AG413" s="49">
        <f>_xll.qlTenorBasisForwardRate($V$13,AD413,_xll.ohTrigger($AA$9:$AA$12))</f>
        <v>1.5342764231895956E-2</v>
      </c>
      <c r="AH413" s="49">
        <f>_xll.qlTenorBasisForwardRate2($V$13,AD413,AE413,_xll.ohTrigger($AA$9:$AA$12))</f>
        <v>1.5342764231895956E-2</v>
      </c>
      <c r="AI413" s="49">
        <f>_xll.qlIndexFixing($V$5,_xll.qlInterestRateIndexFixingDate($V$5,AD413,trigger),,trigger)</f>
        <v>1.5207512865055662E-2</v>
      </c>
      <c r="AJ413" s="49">
        <f t="shared" si="23"/>
        <v>1.3525136684029368E-4</v>
      </c>
      <c r="AK413" s="52">
        <f t="shared" si="24"/>
        <v>0.99118468062234044</v>
      </c>
    </row>
    <row r="414" spans="29:37" x14ac:dyDescent="0.2">
      <c r="AC414" s="44" t="s">
        <v>74</v>
      </c>
      <c r="AD414" s="45">
        <f>_xll.qlCalendarAdvance(calendar,AD413,AC414,,,trigger)</f>
        <v>55078</v>
      </c>
      <c r="AE414" s="45">
        <f>_xll.qlInterestRateIndexMaturity($V$5,AD414,trigger)</f>
        <v>55170</v>
      </c>
      <c r="AF414" s="49">
        <f>_xll.qlTenorBasisValue($V$13,AD414,trigger)</f>
        <v>2.0636336664587489E-4</v>
      </c>
      <c r="AG414" s="49">
        <f>_xll.qlTenorBasisForwardRate($V$13,AD414,_xll.ohTrigger($AA$9:$AA$12))</f>
        <v>1.5332018664562628E-2</v>
      </c>
      <c r="AH414" s="49">
        <f>_xll.qlTenorBasisForwardRate2($V$13,AD414,AE414,_xll.ohTrigger($AA$9:$AA$12))</f>
        <v>1.5332018664562628E-2</v>
      </c>
      <c r="AI414" s="49">
        <f>_xll.qlIndexFixing($V$5,_xll.qlInterestRateIndexFixingDate($V$5,AD414,trigger),,trigger)</f>
        <v>1.5201749031766904E-2</v>
      </c>
      <c r="AJ414" s="49">
        <f t="shared" si="23"/>
        <v>1.3026963279572437E-4</v>
      </c>
      <c r="AK414" s="52">
        <f t="shared" si="24"/>
        <v>0.99150342589284601</v>
      </c>
    </row>
    <row r="415" spans="29:37" x14ac:dyDescent="0.2">
      <c r="AC415" s="44" t="s">
        <v>74</v>
      </c>
      <c r="AD415" s="45">
        <f>_xll.qlCalendarAdvance(calendar,AD414,AC415,,,trigger)</f>
        <v>55109</v>
      </c>
      <c r="AE415" s="45">
        <f>_xll.qlInterestRateIndexMaturity($V$5,AD415,trigger)</f>
        <v>55201</v>
      </c>
      <c r="AF415" s="49">
        <f>_xll.qlTenorBasisValue($V$13,AD415,trigger)</f>
        <v>2.0555045477380987E-4</v>
      </c>
      <c r="AG415" s="49">
        <f>_xll.qlTenorBasisForwardRate($V$13,AD415,_xll.ohTrigger($AA$9:$AA$12))</f>
        <v>1.5320862568987464E-2</v>
      </c>
      <c r="AH415" s="49">
        <f>_xll.qlTenorBasisForwardRate2($V$13,AD415,AE415,_xll.ohTrigger($AA$9:$AA$12))</f>
        <v>1.5320862568987464E-2</v>
      </c>
      <c r="AI415" s="49">
        <f>_xll.qlIndexFixing($V$5,_xll.qlInterestRateIndexFixingDate($V$5,AD415,trigger),,trigger)</f>
        <v>1.5195723180548898E-2</v>
      </c>
      <c r="AJ415" s="49">
        <f t="shared" si="23"/>
        <v>1.2513938843856584E-4</v>
      </c>
      <c r="AK415" s="52">
        <f t="shared" si="24"/>
        <v>0.99183209248989201</v>
      </c>
    </row>
    <row r="416" spans="29:37" x14ac:dyDescent="0.2">
      <c r="AC416" s="44" t="s">
        <v>74</v>
      </c>
      <c r="AD416" s="45">
        <f>_xll.qlCalendarAdvance(calendar,AD415,AC416,,,trigger)</f>
        <v>55141</v>
      </c>
      <c r="AE416" s="45">
        <f>_xll.qlInterestRateIndexMaturity($V$5,AD416,trigger)</f>
        <v>55232</v>
      </c>
      <c r="AF416" s="49">
        <f>_xll.qlTenorBasisValue($V$13,AD416,trigger)</f>
        <v>2.0472027202477559E-4</v>
      </c>
      <c r="AG416" s="49">
        <f>_xll.qlTenorBasisForwardRate($V$13,AD416,_xll.ohTrigger($AA$9:$AA$12))</f>
        <v>1.530860169288817E-2</v>
      </c>
      <c r="AH416" s="49">
        <f>_xll.qlTenorBasisForwardRate2($V$13,AD416,AE416,_xll.ohTrigger($AA$9:$AA$12))</f>
        <v>1.530860169288817E-2</v>
      </c>
      <c r="AI416" s="49">
        <f>_xll.qlIndexFixing($V$5,_xll.qlInterestRateIndexFixingDate($V$5,AD416,trigger),,trigger)</f>
        <v>1.518905646780032E-2</v>
      </c>
      <c r="AJ416" s="49">
        <f t="shared" si="23"/>
        <v>1.1954522508784982E-4</v>
      </c>
      <c r="AK416" s="52">
        <f t="shared" si="24"/>
        <v>0.99219097684516888</v>
      </c>
    </row>
    <row r="417" spans="29:37" x14ac:dyDescent="0.2">
      <c r="AC417" s="44" t="s">
        <v>74</v>
      </c>
      <c r="AD417" s="45">
        <f>_xll.qlCalendarAdvance(calendar,AD416,AC417,,,trigger)</f>
        <v>55172</v>
      </c>
      <c r="AE417" s="45">
        <f>_xll.qlInterestRateIndexMaturity($V$5,AD417,trigger)</f>
        <v>55262</v>
      </c>
      <c r="AF417" s="49">
        <f>_xll.qlTenorBasisValue($V$13,AD417,trigger)</f>
        <v>2.0392461901505484E-4</v>
      </c>
      <c r="AG417" s="49">
        <f>_xll.qlTenorBasisForwardRate($V$13,AD417,_xll.ohTrigger($AA$9:$AA$12))</f>
        <v>1.5296135627091978E-2</v>
      </c>
      <c r="AH417" s="49">
        <f>_xll.qlTenorBasisForwardRate2($V$13,AD417,AE417,_xll.ohTrigger($AA$9:$AA$12))</f>
        <v>1.5296135627091978E-2</v>
      </c>
      <c r="AI417" s="49">
        <f>_xll.qlIndexFixing($V$5,_xll.qlInterestRateIndexFixingDate($V$5,AD417,trigger),,trigger)</f>
        <v>1.5182373748158895E-2</v>
      </c>
      <c r="AJ417" s="49">
        <f t="shared" si="23"/>
        <v>1.1376187893308298E-4</v>
      </c>
      <c r="AK417" s="52">
        <f t="shared" si="24"/>
        <v>0.99256270461334095</v>
      </c>
    </row>
    <row r="418" spans="29:37" x14ac:dyDescent="0.2">
      <c r="AC418" s="44" t="s">
        <v>74</v>
      </c>
      <c r="AD418" s="45">
        <f>_xll.qlCalendarAdvance(calendar,AD417,AC418,,,trigger)</f>
        <v>55204</v>
      </c>
      <c r="AE418" s="45">
        <f>_xll.qlInterestRateIndexMaturity($V$5,AD418,trigger)</f>
        <v>55295</v>
      </c>
      <c r="AF418" s="49">
        <f>_xll.qlTenorBasisValue($V$13,AD418,trigger)</f>
        <v>2.0311207455697147E-4</v>
      </c>
      <c r="AG418" s="49">
        <f>_xll.qlTenorBasisForwardRate($V$13,AD418,_xll.ohTrigger($AA$9:$AA$12))</f>
        <v>1.5282873879209121E-2</v>
      </c>
      <c r="AH418" s="49">
        <f>_xll.qlTenorBasisForwardRate2($V$13,AD418,AE418,_xll.ohTrigger($AA$9:$AA$12))</f>
        <v>1.5282873879209121E-2</v>
      </c>
      <c r="AI418" s="49">
        <f>_xll.qlIndexFixing($V$5,_xll.qlInterestRateIndexFixingDate($V$5,AD418,trigger),,trigger)</f>
        <v>1.517567177058338E-2</v>
      </c>
      <c r="AJ418" s="49">
        <f t="shared" si="23"/>
        <v>1.0720210862574103E-4</v>
      </c>
      <c r="AK418" s="52">
        <f t="shared" si="24"/>
        <v>0.99298547449432406</v>
      </c>
    </row>
    <row r="419" spans="29:37" x14ac:dyDescent="0.2">
      <c r="AC419" s="44" t="s">
        <v>74</v>
      </c>
      <c r="AD419" s="45">
        <f>_xll.qlCalendarAdvance(calendar,AD418,AC419,,,trigger)</f>
        <v>55232</v>
      </c>
      <c r="AE419" s="45">
        <f>_xll.qlInterestRateIndexMaturity($V$5,AD419,trigger)</f>
        <v>55324</v>
      </c>
      <c r="AF419" s="49">
        <f>_xll.qlTenorBasisValue($V$13,AD419,trigger)</f>
        <v>2.0240834024264605E-4</v>
      </c>
      <c r="AG419" s="49">
        <f>_xll.qlTenorBasisForwardRate($V$13,AD419,_xll.ohTrigger($AA$9:$AA$12))</f>
        <v>1.5270735761321031E-2</v>
      </c>
      <c r="AH419" s="49">
        <f>_xll.qlTenorBasisForwardRate2($V$13,AD419,AE419,_xll.ohTrigger($AA$9:$AA$12))</f>
        <v>1.5270735761321031E-2</v>
      </c>
      <c r="AI419" s="49">
        <f>_xll.qlIndexFixing($V$5,_xll.qlInterestRateIndexFixingDate($V$5,AD419,trigger),,trigger)</f>
        <v>1.5169629768079906E-2</v>
      </c>
      <c r="AJ419" s="49">
        <f t="shared" si="23"/>
        <v>1.011059932411254E-4</v>
      </c>
      <c r="AK419" s="52">
        <f t="shared" si="24"/>
        <v>0.99337910138572272</v>
      </c>
    </row>
    <row r="420" spans="29:37" x14ac:dyDescent="0.2">
      <c r="AC420" s="44" t="s">
        <v>74</v>
      </c>
      <c r="AD420" s="45">
        <f>_xll.qlCalendarAdvance(calendar,AD419,AC420,,,trigger)</f>
        <v>55263</v>
      </c>
      <c r="AE420" s="45">
        <f>_xll.qlInterestRateIndexMaturity($V$5,AD420,trigger)</f>
        <v>55354</v>
      </c>
      <c r="AF420" s="49">
        <f>_xll.qlTenorBasisValue($V$13,AD420,trigger)</f>
        <v>2.016370144055953E-4</v>
      </c>
      <c r="AG420" s="49">
        <f>_xll.qlTenorBasisForwardRate($V$13,AD420,_xll.ohTrigger($AA$9:$AA$12))</f>
        <v>1.5256515926013244E-2</v>
      </c>
      <c r="AH420" s="49">
        <f>_xll.qlTenorBasisForwardRate2($V$13,AD420,AE420,_xll.ohTrigger($AA$9:$AA$12))</f>
        <v>1.5256515926013244E-2</v>
      </c>
      <c r="AI420" s="49">
        <f>_xll.qlIndexFixing($V$5,_xll.qlInterestRateIndexFixingDate($V$5,AD420,trigger),,trigger)</f>
        <v>1.516229465456277E-2</v>
      </c>
      <c r="AJ420" s="49">
        <f t="shared" si="23"/>
        <v>9.4221271450473446E-5</v>
      </c>
      <c r="AK420" s="52">
        <f t="shared" si="24"/>
        <v>0.99382419473047445</v>
      </c>
    </row>
    <row r="421" spans="29:37" x14ac:dyDescent="0.2">
      <c r="AC421" s="44" t="s">
        <v>74</v>
      </c>
      <c r="AD421" s="45">
        <f>_xll.qlCalendarAdvance(calendar,AD420,AC421,,,trigger)</f>
        <v>55295</v>
      </c>
      <c r="AE421" s="45">
        <f>_xll.qlInterestRateIndexMaturity($V$5,AD421,trigger)</f>
        <v>55387</v>
      </c>
      <c r="AF421" s="49">
        <f>_xll.qlTenorBasisValue($V$13,AD421,trigger)</f>
        <v>2.0084933119221345E-4</v>
      </c>
      <c r="AG421" s="49">
        <f>_xll.qlTenorBasisForwardRate($V$13,AD421,_xll.ohTrigger($AA$9:$AA$12))</f>
        <v>1.5241366554914194E-2</v>
      </c>
      <c r="AH421" s="49">
        <f>_xll.qlTenorBasisForwardRate2($V$13,AD421,AE421,_xll.ohTrigger($AA$9:$AA$12))</f>
        <v>1.5241366554914194E-2</v>
      </c>
      <c r="AI421" s="49">
        <f>_xll.qlIndexFixing($V$5,_xll.qlInterestRateIndexFixingDate($V$5,AD421,trigger),,trigger)</f>
        <v>1.5154890539429278E-2</v>
      </c>
      <c r="AJ421" s="49">
        <f t="shared" si="23"/>
        <v>8.6476015484915694E-5</v>
      </c>
      <c r="AK421" s="52">
        <f t="shared" si="24"/>
        <v>0.99432622952979022</v>
      </c>
    </row>
    <row r="422" spans="29:37" x14ac:dyDescent="0.2">
      <c r="AC422" s="44" t="s">
        <v>74</v>
      </c>
      <c r="AD422" s="45">
        <f>_xll.qlCalendarAdvance(calendar,AD421,AC422,,,trigger)</f>
        <v>55326</v>
      </c>
      <c r="AE422" s="45">
        <f>_xll.qlInterestRateIndexMaturity($V$5,AD422,trigger)</f>
        <v>55418</v>
      </c>
      <c r="AF422" s="49">
        <f>_xll.qlTenorBasisValue($V$13,AD422,trigger)</f>
        <v>2.0009443861061397E-4</v>
      </c>
      <c r="AG422" s="49">
        <f>_xll.qlTenorBasisForwardRate($V$13,AD422,_xll.ohTrigger($AA$9:$AA$12))</f>
        <v>1.5225979416437775E-2</v>
      </c>
      <c r="AH422" s="49">
        <f>_xll.qlTenorBasisForwardRate2($V$13,AD422,AE422,_xll.ohTrigger($AA$9:$AA$12))</f>
        <v>1.5225979416437775E-2</v>
      </c>
      <c r="AI422" s="49">
        <f>_xll.qlIndexFixing($V$5,_xll.qlInterestRateIndexFixingDate($V$5,AD422,trigger),,trigger)</f>
        <v>1.5147290426412092E-2</v>
      </c>
      <c r="AJ422" s="49">
        <f t="shared" si="23"/>
        <v>7.8688990025683331E-5</v>
      </c>
      <c r="AK422" s="52">
        <f t="shared" si="24"/>
        <v>0.99483192588972424</v>
      </c>
    </row>
    <row r="423" spans="29:37" x14ac:dyDescent="0.2">
      <c r="AC423" s="44" t="s">
        <v>74</v>
      </c>
      <c r="AD423" s="45">
        <f>_xll.qlCalendarAdvance(calendar,AD422,AC423,,,trigger)</f>
        <v>55358</v>
      </c>
      <c r="AE423" s="45">
        <f>_xll.qlInterestRateIndexMaturity($V$5,AD423,trigger)</f>
        <v>55450</v>
      </c>
      <c r="AF423" s="49">
        <f>_xll.qlTenorBasisValue($V$13,AD423,trigger)</f>
        <v>1.993235489236091E-4</v>
      </c>
      <c r="AG423" s="49">
        <f>_xll.qlTenorBasisForwardRate($V$13,AD423,_xll.ohTrigger($AA$9:$AA$12))</f>
        <v>1.5209441843081822E-2</v>
      </c>
      <c r="AH423" s="49">
        <f>_xll.qlTenorBasisForwardRate2($V$13,AD423,AE423,_xll.ohTrigger($AA$9:$AA$12))</f>
        <v>1.5209441843081822E-2</v>
      </c>
      <c r="AI423" s="49">
        <f>_xll.qlIndexFixing($V$5,_xll.qlInterestRateIndexFixingDate($V$5,AD423,trigger),,trigger)</f>
        <v>1.5139202456331463E-2</v>
      </c>
      <c r="AJ423" s="49">
        <f t="shared" si="23"/>
        <v>7.0239386750358887E-5</v>
      </c>
      <c r="AK423" s="52">
        <f t="shared" si="24"/>
        <v>0.99538185638401266</v>
      </c>
    </row>
    <row r="424" spans="29:37" x14ac:dyDescent="0.2">
      <c r="AC424" s="44" t="s">
        <v>74</v>
      </c>
      <c r="AD424" s="45">
        <f>_xll.qlCalendarAdvance(calendar,AD423,AC424,,,trigger)</f>
        <v>55389</v>
      </c>
      <c r="AE424" s="45">
        <f>_xll.qlInterestRateIndexMaturity($V$5,AD424,trigger)</f>
        <v>55481</v>
      </c>
      <c r="AF424" s="49">
        <f>_xll.qlTenorBasisValue($V$13,AD424,trigger)</f>
        <v>1.9858476198997366E-4</v>
      </c>
      <c r="AG424" s="49">
        <f>_xll.qlTenorBasisForwardRate($V$13,AD424,_xll.ohTrigger($AA$9:$AA$12))</f>
        <v>1.5192782534306734E-2</v>
      </c>
      <c r="AH424" s="49">
        <f>_xll.qlTenorBasisForwardRate2($V$13,AD424,AE424,_xll.ohTrigger($AA$9:$AA$12))</f>
        <v>1.5192782534306734E-2</v>
      </c>
      <c r="AI424" s="49">
        <f>_xll.qlIndexFixing($V$5,_xll.qlInterestRateIndexFixingDate($V$5,AD424,trigger),,trigger)</f>
        <v>1.5131130467705254E-2</v>
      </c>
      <c r="AJ424" s="49">
        <f t="shared" si="23"/>
        <v>6.1652066601480121E-5</v>
      </c>
      <c r="AK424" s="52">
        <f t="shared" si="24"/>
        <v>0.99594201612099276</v>
      </c>
    </row>
    <row r="425" spans="29:37" x14ac:dyDescent="0.2">
      <c r="AC425" s="44" t="s">
        <v>74</v>
      </c>
      <c r="AD425" s="45">
        <f>_xll.qlCalendarAdvance(calendar,AD424,AC425,,,trigger)</f>
        <v>55421</v>
      </c>
      <c r="AE425" s="45">
        <f>_xll.qlInterestRateIndexMaturity($V$5,AD425,trigger)</f>
        <v>55514</v>
      </c>
      <c r="AF425" s="49">
        <f>_xll.qlTenorBasisValue($V$13,AD425,trigger)</f>
        <v>1.9783033064546497E-4</v>
      </c>
      <c r="AG425" s="49">
        <f>_xll.qlTenorBasisForwardRate($V$13,AD425,_xll.ohTrigger($AA$9:$AA$12))</f>
        <v>1.5174951418156321E-2</v>
      </c>
      <c r="AH425" s="49">
        <f>_xll.qlTenorBasisForwardRate2($V$13,AD425,AE425,_xll.ohTrigger($AA$9:$AA$12))</f>
        <v>1.5174951418156321E-2</v>
      </c>
      <c r="AI425" s="49">
        <f>_xll.qlIndexFixing($V$5,_xll.qlInterestRateIndexFixingDate($V$5,AD425,trigger),,trigger)</f>
        <v>1.5122731244813833E-2</v>
      </c>
      <c r="AJ425" s="49">
        <f t="shared" si="23"/>
        <v>5.2220173342488324E-5</v>
      </c>
      <c r="AK425" s="52">
        <f t="shared" si="24"/>
        <v>0.99655879139883052</v>
      </c>
    </row>
    <row r="426" spans="29:37" x14ac:dyDescent="0.2">
      <c r="AC426" s="44" t="s">
        <v>74</v>
      </c>
      <c r="AD426" s="45">
        <f>_xll.qlCalendarAdvance(calendar,AD425,AC426,,,trigger)</f>
        <v>55451</v>
      </c>
      <c r="AE426" s="45">
        <f>_xll.qlInterestRateIndexMaturity($V$5,AD426,trigger)</f>
        <v>55543</v>
      </c>
      <c r="AF426" s="49">
        <f>_xll.qlTenorBasisValue($V$13,AD426,trigger)</f>
        <v>1.9713053039112046E-4</v>
      </c>
      <c r="AG426" s="49">
        <f>_xll.qlTenorBasisForwardRate($V$13,AD426,_xll.ohTrigger($AA$9:$AA$12))</f>
        <v>1.5157559491608541E-2</v>
      </c>
      <c r="AH426" s="49">
        <f>_xll.qlTenorBasisForwardRate2($V$13,AD426,AE426,_xll.ohTrigger($AA$9:$AA$12))</f>
        <v>1.5157559491608541E-2</v>
      </c>
      <c r="AI426" s="49">
        <f>_xll.qlIndexFixing($V$5,_xll.qlInterestRateIndexFixingDate($V$5,AD426,trigger),,trigger)</f>
        <v>1.5114280946841478E-2</v>
      </c>
      <c r="AJ426" s="49">
        <f t="shared" si="23"/>
        <v>4.3278544767063817E-5</v>
      </c>
      <c r="AK426" s="52">
        <f t="shared" si="24"/>
        <v>0.99714475507808342</v>
      </c>
    </row>
    <row r="427" spans="29:37" x14ac:dyDescent="0.2">
      <c r="AC427" s="44" t="s">
        <v>74</v>
      </c>
      <c r="AD427" s="45">
        <f>_xll.qlCalendarAdvance(calendar,AD426,AC427,,,trigger)</f>
        <v>55484</v>
      </c>
      <c r="AE427" s="45">
        <f>_xll.qlInterestRateIndexMaturity($V$5,AD427,trigger)</f>
        <v>55576</v>
      </c>
      <c r="AF427" s="49">
        <f>_xll.qlTenorBasisValue($V$13,AD427,trigger)</f>
        <v>1.9636902526931087E-4</v>
      </c>
      <c r="AG427" s="49">
        <f>_xll.qlTenorBasisForwardRate($V$13,AD427,_xll.ohTrigger($AA$9:$AA$12))</f>
        <v>1.513776576373353E-2</v>
      </c>
      <c r="AH427" s="49">
        <f>_xll.qlTenorBasisForwardRate2($V$13,AD427,AE427,_xll.ohTrigger($AA$9:$AA$12))</f>
        <v>1.513776576373353E-2</v>
      </c>
      <c r="AI427" s="49">
        <f>_xll.qlIndexFixing($V$5,_xll.qlInterestRateIndexFixingDate($V$5,AD427,trigger),,trigger)</f>
        <v>1.5104925475613332E-2</v>
      </c>
      <c r="AJ427" s="49">
        <f t="shared" si="23"/>
        <v>3.2840288120198832E-5</v>
      </c>
      <c r="AK427" s="52">
        <f t="shared" si="24"/>
        <v>0.9978305723161025</v>
      </c>
    </row>
    <row r="428" spans="29:37" x14ac:dyDescent="0.2">
      <c r="AC428" s="44" t="s">
        <v>74</v>
      </c>
      <c r="AD428" s="45">
        <f>_xll.qlCalendarAdvance(calendar,AD427,AC428,,,trigger)</f>
        <v>55514</v>
      </c>
      <c r="AE428" s="45">
        <f>_xll.qlInterestRateIndexMaturity($V$5,AD428,trigger)</f>
        <v>55605</v>
      </c>
      <c r="AF428" s="49">
        <f>_xll.qlTenorBasisValue($V$13,AD428,trigger)</f>
        <v>1.9568419615101327E-4</v>
      </c>
      <c r="AG428" s="49">
        <f>_xll.qlTenorBasisForwardRate($V$13,AD428,_xll.ohTrigger($AA$9:$AA$12))</f>
        <v>1.5119138183394198E-2</v>
      </c>
      <c r="AH428" s="49">
        <f>_xll.qlTenorBasisForwardRate2($V$13,AD428,AE428,_xll.ohTrigger($AA$9:$AA$12))</f>
        <v>1.5119138183394198E-2</v>
      </c>
      <c r="AI428" s="49">
        <f>_xll.qlIndexFixing($V$5,_xll.qlInterestRateIndexFixingDate($V$5,AD428,trigger),,trigger)</f>
        <v>1.509601826744764E-2</v>
      </c>
      <c r="AJ428" s="49">
        <f t="shared" si="23"/>
        <v>2.3119915946558448E-5</v>
      </c>
      <c r="AK428" s="52">
        <f t="shared" si="24"/>
        <v>0.99847081786897407</v>
      </c>
    </row>
    <row r="429" spans="29:37" x14ac:dyDescent="0.2">
      <c r="AC429" s="44" t="s">
        <v>74</v>
      </c>
      <c r="AD429" s="45">
        <f>_xll.qlCalendarAdvance(calendar,AD428,AC429,,,trigger)</f>
        <v>55547</v>
      </c>
      <c r="AE429" s="45">
        <f>_xll.qlInterestRateIndexMaturity($V$5,AD429,trigger)</f>
        <v>55638</v>
      </c>
      <c r="AF429" s="49">
        <f>_xll.qlTenorBasisValue($V$13,AD429,trigger)</f>
        <v>1.9493899325722123E-4</v>
      </c>
      <c r="AG429" s="49">
        <f>_xll.qlTenorBasisForwardRate($V$13,AD429,_xll.ohTrigger($AA$9:$AA$12))</f>
        <v>1.5097950151790687E-2</v>
      </c>
      <c r="AH429" s="49">
        <f>_xll.qlTenorBasisForwardRate2($V$13,AD429,AE429,_xll.ohTrigger($AA$9:$AA$12))</f>
        <v>1.5097950151790687E-2</v>
      </c>
      <c r="AI429" s="49">
        <f>_xll.qlIndexFixing($V$5,_xll.qlInterestRateIndexFixingDate($V$5,AD429,trigger),,trigger)</f>
        <v>1.5086147355918606E-2</v>
      </c>
      <c r="AJ429" s="49">
        <f t="shared" si="23"/>
        <v>1.1802795872080038E-5</v>
      </c>
      <c r="AK429" s="52">
        <f t="shared" si="24"/>
        <v>0.99921825176574186</v>
      </c>
    </row>
    <row r="430" spans="29:37" x14ac:dyDescent="0.2">
      <c r="AC430" s="44" t="s">
        <v>74</v>
      </c>
      <c r="AD430" s="45">
        <f>_xll.qlCalendarAdvance(calendar,AD429,AC430,,,trigger)</f>
        <v>55578</v>
      </c>
      <c r="AE430" s="45">
        <f>_xll.qlInterestRateIndexMaturity($V$5,AD430,trigger)</f>
        <v>55670</v>
      </c>
      <c r="AF430" s="49">
        <f>_xll.qlTenorBasisValue($V$13,AD430,trigger)</f>
        <v>1.9424661502367014E-4</v>
      </c>
      <c r="AG430" s="49">
        <f>_xll.qlTenorBasisForwardRate($V$13,AD430,_xll.ohTrigger($AA$9:$AA$12))</f>
        <v>1.5077340416333053E-2</v>
      </c>
      <c r="AH430" s="49">
        <f>_xll.qlTenorBasisForwardRate2($V$13,AD430,AE430,_xll.ohTrigger($AA$9:$AA$12))</f>
        <v>1.5077340416333053E-2</v>
      </c>
      <c r="AI430" s="49">
        <f>_xll.qlIndexFixing($V$5,_xll.qlInterestRateIndexFixingDate($V$5,AD430,trigger),,trigger)</f>
        <v>1.5076781800013764E-2</v>
      </c>
      <c r="AJ430" s="49">
        <f t="shared" si="23"/>
        <v>5.5861631928846855E-7</v>
      </c>
      <c r="AK430" s="52">
        <f t="shared" si="24"/>
        <v>0.99996294994316881</v>
      </c>
    </row>
    <row r="431" spans="29:37" x14ac:dyDescent="0.2">
      <c r="AC431" s="44" t="s">
        <v>74</v>
      </c>
      <c r="AD431" s="45">
        <f>_xll.qlCalendarAdvance(calendar,AD430,AC431,,,trigger)</f>
        <v>55607</v>
      </c>
      <c r="AE431" s="45">
        <f>_xll.qlInterestRateIndexMaturity($V$5,AD431,trigger)</f>
        <v>55698</v>
      </c>
      <c r="AF431" s="49">
        <f>_xll.qlTenorBasisValue($V$13,AD431,trigger)</f>
        <v>1.9360555817907117E-4</v>
      </c>
      <c r="AG431" s="49">
        <f>_xll.qlTenorBasisForwardRate($V$13,AD431,_xll.ohTrigger($AA$9:$AA$12))</f>
        <v>1.5057513850122752E-2</v>
      </c>
      <c r="AH431" s="49">
        <f>_xll.qlTenorBasisForwardRate2($V$13,AD431,AE431,_xll.ohTrigger($AA$9:$AA$12))</f>
        <v>1.5057513850122752E-2</v>
      </c>
      <c r="AI431" s="49">
        <f>_xll.qlIndexFixing($V$5,_xll.qlInterestRateIndexFixingDate($V$5,AD431,trigger),,trigger)</f>
        <v>1.5067493859246916E-2</v>
      </c>
      <c r="AJ431" s="49">
        <f t="shared" si="23"/>
        <v>-9.9800091241646766E-6</v>
      </c>
      <c r="AK431" s="52">
        <f t="shared" si="24"/>
        <v>1.0006627926245661</v>
      </c>
    </row>
    <row r="432" spans="29:37" x14ac:dyDescent="0.2">
      <c r="AC432" s="44" t="s">
        <v>74</v>
      </c>
      <c r="AD432" s="45">
        <f>_xll.qlCalendarAdvance(calendar,AD431,AC432,,,trigger)</f>
        <v>55638</v>
      </c>
      <c r="AE432" s="45">
        <f>_xll.qlInterestRateIndexMaturity($V$5,AD432,trigger)</f>
        <v>55729</v>
      </c>
      <c r="AF432" s="49">
        <f>_xll.qlTenorBasisValue($V$13,AD432,trigger)</f>
        <v>1.9292733177363088E-4</v>
      </c>
      <c r="AG432" s="49">
        <f>_xll.qlTenorBasisForwardRate($V$13,AD432,_xll.ohTrigger($AA$9:$AA$12))</f>
        <v>1.5035645512903442E-2</v>
      </c>
      <c r="AH432" s="49">
        <f>_xll.qlTenorBasisForwardRate2($V$13,AD432,AE432,_xll.ohTrigger($AA$9:$AA$12))</f>
        <v>1.5035645512903442E-2</v>
      </c>
      <c r="AI432" s="49">
        <f>_xll.qlIndexFixing($V$5,_xll.qlInterestRateIndexFixingDate($V$5,AD432,trigger),,trigger)</f>
        <v>1.5057495941199176E-2</v>
      </c>
      <c r="AJ432" s="49">
        <f t="shared" si="23"/>
        <v>-2.1850428295734289E-5</v>
      </c>
      <c r="AK432" s="52">
        <f t="shared" si="24"/>
        <v>1.0014532417831334</v>
      </c>
    </row>
    <row r="433" spans="29:37" x14ac:dyDescent="0.2">
      <c r="AC433" s="44" t="s">
        <v>74</v>
      </c>
      <c r="AD433" s="45">
        <f>_xll.qlCalendarAdvance(calendar,AD432,AC433,,,trigger)</f>
        <v>55668</v>
      </c>
      <c r="AE433" s="45">
        <f>_xll.qlInterestRateIndexMaturity($V$5,AD433,trigger)</f>
        <v>55760</v>
      </c>
      <c r="AF433" s="49">
        <f>_xll.qlTenorBasisValue($V$13,AD433,trigger)</f>
        <v>1.9227784446310884E-4</v>
      </c>
      <c r="AG433" s="49">
        <f>_xll.qlTenorBasisForwardRate($V$13,AD433,_xll.ohTrigger($AA$9:$AA$12))</f>
        <v>1.501378199611487E-2</v>
      </c>
      <c r="AH433" s="49">
        <f>_xll.qlTenorBasisForwardRate2($V$13,AD433,AE433,_xll.ohTrigger($AA$9:$AA$12))</f>
        <v>1.501378199611487E-2</v>
      </c>
      <c r="AI433" s="49">
        <f>_xll.qlIndexFixing($V$5,_xll.qlInterestRateIndexFixingDate($V$5,AD433,trigger),,trigger)</f>
        <v>1.5047729770762771E-2</v>
      </c>
      <c r="AJ433" s="49">
        <f t="shared" si="23"/>
        <v>-3.394777464790083E-5</v>
      </c>
      <c r="AK433" s="52">
        <f t="shared" si="24"/>
        <v>1.0022611074715675</v>
      </c>
    </row>
    <row r="434" spans="29:37" x14ac:dyDescent="0.2">
      <c r="AC434" s="44" t="s">
        <v>74</v>
      </c>
      <c r="AD434" s="45">
        <f>_xll.qlCalendarAdvance(calendar,AD433,AC434,,,trigger)</f>
        <v>55701</v>
      </c>
      <c r="AE434" s="45">
        <f>_xll.qlInterestRateIndexMaturity($V$5,AD434,trigger)</f>
        <v>55793</v>
      </c>
      <c r="AF434" s="49">
        <f>_xll.qlTenorBasisValue($V$13,AD434,trigger)</f>
        <v>1.9157112413061648E-4</v>
      </c>
      <c r="AG434" s="49">
        <f>_xll.qlTenorBasisForwardRate($V$13,AD434,_xll.ohTrigger($AA$9:$AA$12))</f>
        <v>1.4989055593947356E-2</v>
      </c>
      <c r="AH434" s="49">
        <f>_xll.qlTenorBasisForwardRate2($V$13,AD434,AE434,_xll.ohTrigger($AA$9:$AA$12))</f>
        <v>1.4989055593947356E-2</v>
      </c>
      <c r="AI434" s="49">
        <f>_xll.qlIndexFixing($V$5,_xll.qlInterestRateIndexFixingDate($V$5,AD434,trigger),,trigger)</f>
        <v>1.5036553211548998E-2</v>
      </c>
      <c r="AJ434" s="49">
        <f t="shared" si="23"/>
        <v>-4.7497617601642214E-5</v>
      </c>
      <c r="AK434" s="52">
        <f t="shared" si="24"/>
        <v>1.0031688198968867</v>
      </c>
    </row>
    <row r="435" spans="29:37" x14ac:dyDescent="0.2">
      <c r="AC435" s="44" t="s">
        <v>74</v>
      </c>
      <c r="AD435" s="45">
        <f>_xll.qlCalendarAdvance(calendar,AD434,AC435,,,trigger)</f>
        <v>55732</v>
      </c>
      <c r="AE435" s="45">
        <f>_xll.qlInterestRateIndexMaturity($V$5,AD435,trigger)</f>
        <v>55824</v>
      </c>
      <c r="AF435" s="49">
        <f>_xll.qlTenorBasisValue($V$13,AD435,trigger)</f>
        <v>1.9091452410465869E-4</v>
      </c>
      <c r="AG435" s="49">
        <f>_xll.qlTenorBasisForwardRate($V$13,AD435,_xll.ohTrigger($AA$9:$AA$12))</f>
        <v>1.4965124740008006E-2</v>
      </c>
      <c r="AH435" s="49">
        <f>_xll.qlTenorBasisForwardRate2($V$13,AD435,AE435,_xll.ohTrigger($AA$9:$AA$12))</f>
        <v>1.4965124740008006E-2</v>
      </c>
      <c r="AI435" s="49">
        <f>_xll.qlIndexFixing($V$5,_xll.qlInterestRateIndexFixingDate($V$5,AD435,trigger),,trigger)</f>
        <v>1.502579505981606E-2</v>
      </c>
      <c r="AJ435" s="49">
        <f t="shared" si="23"/>
        <v>-6.0670319808053819E-5</v>
      </c>
      <c r="AK435" s="52">
        <f t="shared" si="24"/>
        <v>1.0040541138722257</v>
      </c>
    </row>
    <row r="436" spans="29:37" x14ac:dyDescent="0.2">
      <c r="AC436" s="44" t="s">
        <v>74</v>
      </c>
      <c r="AD436" s="45">
        <f>_xll.qlCalendarAdvance(calendar,AD435,AC436,,,trigger)</f>
        <v>55764</v>
      </c>
      <c r="AE436" s="45">
        <f>_xll.qlInterestRateIndexMaturity($V$5,AD436,trigger)</f>
        <v>55855</v>
      </c>
      <c r="AF436" s="49">
        <f>_xll.qlTenorBasisValue($V$13,AD436,trigger)</f>
        <v>1.9024407329061512E-4</v>
      </c>
      <c r="AG436" s="49">
        <f>_xll.qlTenorBasisForwardRate($V$13,AD436,_xll.ohTrigger($AA$9:$AA$12))</f>
        <v>1.4939801153642882E-2</v>
      </c>
      <c r="AH436" s="49">
        <f>_xll.qlTenorBasisForwardRate2($V$13,AD436,AE436,_xll.ohTrigger($AA$9:$AA$12))</f>
        <v>1.4939801153642882E-2</v>
      </c>
      <c r="AI436" s="49">
        <f>_xll.qlIndexFixing($V$5,_xll.qlInterestRateIndexFixingDate($V$5,AD436,trigger),,trigger)</f>
        <v>1.5014294033313358E-2</v>
      </c>
      <c r="AJ436" s="49">
        <f t="shared" si="23"/>
        <v>-7.4492879670476006E-5</v>
      </c>
      <c r="AK436" s="52">
        <f t="shared" si="24"/>
        <v>1.0049862028888057</v>
      </c>
    </row>
    <row r="437" spans="29:37" x14ac:dyDescent="0.2">
      <c r="AC437" s="44" t="s">
        <v>74</v>
      </c>
      <c r="AD437" s="45">
        <f>_xll.qlCalendarAdvance(calendar,AD436,AC437,,,trigger)</f>
        <v>55794</v>
      </c>
      <c r="AE437" s="45">
        <f>_xll.qlInterestRateIndexMaturity($V$5,AD437,trigger)</f>
        <v>55886</v>
      </c>
      <c r="AF437" s="49">
        <f>_xll.qlTenorBasisValue($V$13,AD437,trigger)</f>
        <v>1.896222205898615E-4</v>
      </c>
      <c r="AG437" s="49">
        <f>_xll.qlTenorBasisForwardRate($V$13,AD437,_xll.ohTrigger($AA$9:$AA$12))</f>
        <v>1.4915200542638807E-2</v>
      </c>
      <c r="AH437" s="49">
        <f>_xll.qlTenorBasisForwardRate2($V$13,AD437,AE437,_xll.ohTrigger($AA$9:$AA$12))</f>
        <v>1.4915200542638807E-2</v>
      </c>
      <c r="AI437" s="49">
        <f>_xll.qlIndexFixing($V$5,_xll.qlInterestRateIndexFixingDate($V$5,AD437,trigger),,trigger)</f>
        <v>1.5003519589771889E-2</v>
      </c>
      <c r="AJ437" s="49">
        <f t="shared" si="23"/>
        <v>-8.8319047133082057E-5</v>
      </c>
      <c r="AK437" s="52">
        <f t="shared" si="24"/>
        <v>1.0059214119770366</v>
      </c>
    </row>
    <row r="438" spans="29:37" x14ac:dyDescent="0.2">
      <c r="AC438" s="44" t="s">
        <v>74</v>
      </c>
      <c r="AD438" s="45">
        <f>_xll.qlCalendarAdvance(calendar,AD437,AC438,,,trigger)</f>
        <v>55827</v>
      </c>
      <c r="AE438" s="45">
        <f>_xll.qlInterestRateIndexMaturity($V$5,AD438,trigger)</f>
        <v>55919</v>
      </c>
      <c r="AF438" s="49">
        <f>_xll.qlTenorBasisValue($V$13,AD438,trigger)</f>
        <v>1.8894558920532905E-4</v>
      </c>
      <c r="AG438" s="49">
        <f>_xll.qlTenorBasisForwardRate($V$13,AD438,_xll.ohTrigger($AA$9:$AA$12))</f>
        <v>1.488749609292273E-2</v>
      </c>
      <c r="AH438" s="49">
        <f>_xll.qlTenorBasisForwardRate2($V$13,AD438,AE438,_xll.ohTrigger($AA$9:$AA$12))</f>
        <v>1.488749609292273E-2</v>
      </c>
      <c r="AI438" s="49">
        <f>_xll.qlIndexFixing($V$5,_xll.qlInterestRateIndexFixingDate($V$5,AD438,trigger),,trigger)</f>
        <v>1.4991246959803957E-2</v>
      </c>
      <c r="AJ438" s="49">
        <f t="shared" si="23"/>
        <v>-1.037508668812262E-4</v>
      </c>
      <c r="AK438" s="52">
        <f t="shared" si="24"/>
        <v>1.0069689937269268</v>
      </c>
    </row>
    <row r="439" spans="29:37" x14ac:dyDescent="0.2">
      <c r="AC439" s="44" t="s">
        <v>74</v>
      </c>
      <c r="AD439" s="45">
        <f>_xll.qlCalendarAdvance(calendar,AD438,AC439,,,trigger)</f>
        <v>55857</v>
      </c>
      <c r="AE439" s="45">
        <f>_xll.qlInterestRateIndexMaturity($V$5,AD439,trigger)</f>
        <v>55947</v>
      </c>
      <c r="AF439" s="49">
        <f>_xll.qlTenorBasisValue($V$13,AD439,trigger)</f>
        <v>1.8833713545032309E-4</v>
      </c>
      <c r="AG439" s="49">
        <f>_xll.qlTenorBasisForwardRate($V$13,AD439,_xll.ohTrigger($AA$9:$AA$12))</f>
        <v>1.486189298609375E-2</v>
      </c>
      <c r="AH439" s="49">
        <f>_xll.qlTenorBasisForwardRate2($V$13,AD439,AE439,_xll.ohTrigger($AA$9:$AA$12))</f>
        <v>1.486189298609375E-2</v>
      </c>
      <c r="AI439" s="49">
        <f>_xll.qlIndexFixing($V$5,_xll.qlInterestRateIndexFixingDate($V$5,AD439,trigger),,trigger)</f>
        <v>1.4979602676397086E-2</v>
      </c>
      <c r="AJ439" s="49">
        <f t="shared" si="23"/>
        <v>-1.1770969030333589E-4</v>
      </c>
      <c r="AK439" s="52">
        <f t="shared" si="24"/>
        <v>1.0079202353571968</v>
      </c>
    </row>
    <row r="440" spans="29:37" x14ac:dyDescent="0.2">
      <c r="AC440" s="44" t="s">
        <v>74</v>
      </c>
      <c r="AD440" s="45">
        <f>_xll.qlCalendarAdvance(calendar,AD439,AC440,,,trigger)</f>
        <v>55890</v>
      </c>
      <c r="AE440" s="45">
        <f>_xll.qlInterestRateIndexMaturity($V$5,AD440,trigger)</f>
        <v>55982</v>
      </c>
      <c r="AF440" s="49">
        <f>_xll.qlTenorBasisValue($V$13,AD440,trigger)</f>
        <v>1.8767509254682537E-4</v>
      </c>
      <c r="AG440" s="49">
        <f>_xll.qlTenorBasisForwardRate($V$13,AD440,_xll.ohTrigger($AA$9:$AA$12))</f>
        <v>1.4832396734970853E-2</v>
      </c>
      <c r="AH440" s="49">
        <f>_xll.qlTenorBasisForwardRate2($V$13,AD440,AE440,_xll.ohTrigger($AA$9:$AA$12))</f>
        <v>1.4832396734970853E-2</v>
      </c>
      <c r="AI440" s="49">
        <f>_xll.qlIndexFixing($V$5,_xll.qlInterestRateIndexFixingDate($V$5,AD440,trigger),,trigger)</f>
        <v>1.4967005578881349E-2</v>
      </c>
      <c r="AJ440" s="49">
        <f t="shared" si="23"/>
        <v>-1.3460884391049664E-4</v>
      </c>
      <c r="AK440" s="52">
        <f t="shared" si="24"/>
        <v>1.0090753265514483</v>
      </c>
    </row>
    <row r="441" spans="29:37" x14ac:dyDescent="0.2">
      <c r="AC441" s="44" t="s">
        <v>74</v>
      </c>
      <c r="AD441" s="45">
        <f>_xll.qlCalendarAdvance(calendar,AD440,AC441,,,trigger)</f>
        <v>55921</v>
      </c>
      <c r="AE441" s="45">
        <f>_xll.qlInterestRateIndexMaturity($V$5,AD441,trigger)</f>
        <v>56010</v>
      </c>
      <c r="AF441" s="49">
        <f>_xll.qlTenorBasisValue($V$13,AD441,trigger)</f>
        <v>1.870600277250545E-4</v>
      </c>
      <c r="AG441" s="49">
        <f>_xll.qlTenorBasisForwardRate($V$13,AD441,_xll.ohTrigger($AA$9:$AA$12))</f>
        <v>1.4804695115510715E-2</v>
      </c>
      <c r="AH441" s="49">
        <f>_xll.qlTenorBasisForwardRate2($V$13,AD441,AE441,_xll.ohTrigger($AA$9:$AA$12))</f>
        <v>1.4804695115510715E-2</v>
      </c>
      <c r="AI441" s="49">
        <f>_xll.qlIndexFixing($V$5,_xll.qlInterestRateIndexFixingDate($V$5,AD441,trigger),,trigger)</f>
        <v>1.4954360565650851E-2</v>
      </c>
      <c r="AJ441" s="49">
        <f t="shared" si="23"/>
        <v>-1.4966545014013545E-4</v>
      </c>
      <c r="AK441" s="52">
        <f t="shared" si="24"/>
        <v>1.0101093233580563</v>
      </c>
    </row>
    <row r="442" spans="29:37" x14ac:dyDescent="0.2">
      <c r="AC442" s="44" t="s">
        <v>74</v>
      </c>
      <c r="AD442" s="45">
        <f>_xll.qlCalendarAdvance(calendar,AD441,AC442,,,trigger)</f>
        <v>55949</v>
      </c>
      <c r="AE442" s="45">
        <f>_xll.qlInterestRateIndexMaturity($V$5,AD442,trigger)</f>
        <v>56041</v>
      </c>
      <c r="AF442" s="49">
        <f>_xll.qlTenorBasisValue($V$13,AD442,trigger)</f>
        <v>1.8651013574214303E-4</v>
      </c>
      <c r="AG442" s="49">
        <f>_xll.qlTenorBasisForwardRate($V$13,AD442,_xll.ohTrigger($AA$9:$AA$12))</f>
        <v>1.4778137006704752E-2</v>
      </c>
      <c r="AH442" s="49">
        <f>_xll.qlTenorBasisForwardRate2($V$13,AD442,AE442,_xll.ohTrigger($AA$9:$AA$12))</f>
        <v>1.4778137006704752E-2</v>
      </c>
      <c r="AI442" s="49">
        <f>_xll.qlIndexFixing($V$5,_xll.qlInterestRateIndexFixingDate($V$5,AD442,trigger),,trigger)</f>
        <v>1.4943327076287906E-2</v>
      </c>
      <c r="AJ442" s="49">
        <f t="shared" si="23"/>
        <v>-1.651900695831543E-4</v>
      </c>
      <c r="AK442" s="52">
        <f t="shared" si="24"/>
        <v>1.0111780036623161</v>
      </c>
    </row>
    <row r="443" spans="29:37" x14ac:dyDescent="0.2">
      <c r="AC443" s="44" t="s">
        <v>74</v>
      </c>
      <c r="AD443" s="45">
        <f>_xll.qlCalendarAdvance(calendar,AD442,AC443,,,trigger)</f>
        <v>55982</v>
      </c>
      <c r="AE443" s="45">
        <f>_xll.qlInterestRateIndexMaturity($V$5,AD443,trigger)</f>
        <v>56073</v>
      </c>
      <c r="AF443" s="49">
        <f>_xll.qlTenorBasisValue($V$13,AD443,trigger)</f>
        <v>1.858688653122713E-4</v>
      </c>
      <c r="AG443" s="49">
        <f>_xll.qlTenorBasisForwardRate($V$13,AD443,_xll.ohTrigger($AA$9:$AA$12))</f>
        <v>1.4746841620955771E-2</v>
      </c>
      <c r="AH443" s="49">
        <f>_xll.qlTenorBasisForwardRate2($V$13,AD443,AE443,_xll.ohTrigger($AA$9:$AA$12))</f>
        <v>1.4746841620955771E-2</v>
      </c>
      <c r="AI443" s="49">
        <f>_xll.qlIndexFixing($V$5,_xll.qlInterestRateIndexFixingDate($V$5,AD443,trigger),,trigger)</f>
        <v>1.4929569275564891E-2</v>
      </c>
      <c r="AJ443" s="49">
        <f t="shared" si="23"/>
        <v>-1.8272765460911923E-4</v>
      </c>
      <c r="AK443" s="52">
        <f t="shared" si="24"/>
        <v>1.0123909688125665</v>
      </c>
    </row>
    <row r="444" spans="29:37" x14ac:dyDescent="0.2">
      <c r="AC444" s="44" t="s">
        <v>74</v>
      </c>
      <c r="AD444" s="45">
        <f>_xll.qlCalendarAdvance(calendar,AD443,AC444,,,trigger)</f>
        <v>56012</v>
      </c>
      <c r="AE444" s="45">
        <f>_xll.qlInterestRateIndexMaturity($V$5,AD444,trigger)</f>
        <v>56104</v>
      </c>
      <c r="AF444" s="49">
        <f>_xll.qlTenorBasisValue($V$13,AD444,trigger)</f>
        <v>1.852922290609919E-4</v>
      </c>
      <c r="AG444" s="49">
        <f>_xll.qlTenorBasisForwardRate($V$13,AD444,_xll.ohTrigger($AA$9:$AA$12))</f>
        <v>1.4717321875135855E-2</v>
      </c>
      <c r="AH444" s="49">
        <f>_xll.qlTenorBasisForwardRate2($V$13,AD444,AE444,_xll.ohTrigger($AA$9:$AA$12))</f>
        <v>1.4717321875135855E-2</v>
      </c>
      <c r="AI444" s="49">
        <f>_xll.qlIndexFixing($V$5,_xll.qlInterestRateIndexFixingDate($V$5,AD444,trigger),,trigger)</f>
        <v>1.4916987962689907E-2</v>
      </c>
      <c r="AJ444" s="49">
        <f t="shared" si="23"/>
        <v>-1.9966608755405194E-4</v>
      </c>
      <c r="AK444" s="52">
        <f t="shared" si="24"/>
        <v>1.0135667405556563</v>
      </c>
    </row>
    <row r="445" spans="29:37" x14ac:dyDescent="0.2">
      <c r="AC445" s="44" t="s">
        <v>74</v>
      </c>
      <c r="AD445" s="45">
        <f>_xll.qlCalendarAdvance(calendar,AD444,AC445,,,trigger)</f>
        <v>56044</v>
      </c>
      <c r="AE445" s="45">
        <f>_xll.qlInterestRateIndexMaturity($V$5,AD445,trigger)</f>
        <v>56136</v>
      </c>
      <c r="AF445" s="49">
        <f>_xll.qlTenorBasisValue($V$13,AD445,trigger)</f>
        <v>1.8468373382246676E-4</v>
      </c>
      <c r="AG445" s="49">
        <f>_xll.qlTenorBasisForwardRate($V$13,AD445,_xll.ohTrigger($AA$9:$AA$12))</f>
        <v>1.4685281379693828E-2</v>
      </c>
      <c r="AH445" s="49">
        <f>_xll.qlTenorBasisForwardRate2($V$13,AD445,AE445,_xll.ohTrigger($AA$9:$AA$12))</f>
        <v>1.4685281379693828E-2</v>
      </c>
      <c r="AI445" s="49">
        <f>_xll.qlIndexFixing($V$5,_xll.qlInterestRateIndexFixingDate($V$5,AD445,trigger),,trigger)</f>
        <v>1.4903187744095946E-2</v>
      </c>
      <c r="AJ445" s="49">
        <f t="shared" si="23"/>
        <v>-2.1790636440211821E-4</v>
      </c>
      <c r="AK445" s="52">
        <f t="shared" si="24"/>
        <v>1.0148384194192854</v>
      </c>
    </row>
    <row r="446" spans="29:37" x14ac:dyDescent="0.2">
      <c r="AC446" s="44" t="s">
        <v>74</v>
      </c>
      <c r="AD446" s="45">
        <f>_xll.qlCalendarAdvance(calendar,AD445,AC446,,,trigger)</f>
        <v>56074</v>
      </c>
      <c r="AE446" s="45">
        <f>_xll.qlInterestRateIndexMaturity($V$5,AD446,trigger)</f>
        <v>56166</v>
      </c>
      <c r="AF446" s="49">
        <f>_xll.qlTenorBasisValue($V$13,AD446,trigger)</f>
        <v>1.8411937978897992E-4</v>
      </c>
      <c r="AG446" s="49">
        <f>_xll.qlTenorBasisForwardRate($V$13,AD446,_xll.ohTrigger($AA$9:$AA$12))</f>
        <v>1.4654533458671473E-2</v>
      </c>
      <c r="AH446" s="49">
        <f>_xll.qlTenorBasisForwardRate2($V$13,AD446,AE446,_xll.ohTrigger($AA$9:$AA$12))</f>
        <v>1.4654533458671473E-2</v>
      </c>
      <c r="AI446" s="49">
        <f>_xll.qlIndexFixing($V$5,_xll.qlInterestRateIndexFixingDate($V$5,AD446,trigger),,trigger)</f>
        <v>1.4889989973566465E-2</v>
      </c>
      <c r="AJ446" s="49">
        <f t="shared" si="23"/>
        <v>-2.3545651489499143E-4</v>
      </c>
      <c r="AK446" s="52">
        <f t="shared" si="24"/>
        <v>1.0160671450619034</v>
      </c>
    </row>
    <row r="447" spans="29:37" x14ac:dyDescent="0.2">
      <c r="AC447" s="44" t="s">
        <v>74</v>
      </c>
      <c r="AD447" s="45">
        <f>_xll.qlCalendarAdvance(calendar,AD446,AC447,,,trigger)</f>
        <v>56107</v>
      </c>
      <c r="AE447" s="45">
        <f>_xll.qlInterestRateIndexMaturity($V$5,AD447,trigger)</f>
        <v>56199</v>
      </c>
      <c r="AF447" s="49">
        <f>_xll.qlTenorBasisValue($V$13,AD447,trigger)</f>
        <v>1.83505349466043E-4</v>
      </c>
      <c r="AG447" s="49">
        <f>_xll.qlTenorBasisForwardRate($V$13,AD447,_xll.ohTrigger($AA$9:$AA$12))</f>
        <v>1.4619911955091797E-2</v>
      </c>
      <c r="AH447" s="49">
        <f>_xll.qlTenorBasisForwardRate2($V$13,AD447,AE447,_xll.ohTrigger($AA$9:$AA$12))</f>
        <v>1.4619911955091797E-2</v>
      </c>
      <c r="AI447" s="49">
        <f>_xll.qlIndexFixing($V$5,_xll.qlInterestRateIndexFixingDate($V$5,AD447,trigger),,trigger)</f>
        <v>1.4875179955961139E-2</v>
      </c>
      <c r="AJ447" s="49">
        <f t="shared" si="23"/>
        <v>-2.5526800086934226E-4</v>
      </c>
      <c r="AK447" s="52">
        <f t="shared" si="24"/>
        <v>1.0174602967277404</v>
      </c>
    </row>
    <row r="448" spans="29:37" x14ac:dyDescent="0.2">
      <c r="AC448" s="44" t="s">
        <v>74</v>
      </c>
      <c r="AD448" s="45">
        <f>_xll.qlCalendarAdvance(calendar,AD447,AC448,,,trigger)</f>
        <v>56138</v>
      </c>
      <c r="AE448" s="45">
        <f>_xll.qlInterestRateIndexMaturity($V$5,AD448,trigger)</f>
        <v>56229</v>
      </c>
      <c r="AF448" s="49">
        <f>_xll.qlTenorBasisValue($V$13,AD448,trigger)</f>
        <v>1.8293491734000839E-4</v>
      </c>
      <c r="AG448" s="49">
        <f>_xll.qlTenorBasisForwardRate($V$13,AD448,_xll.ohTrigger($AA$9:$AA$12))</f>
        <v>1.4586875124613824E-2</v>
      </c>
      <c r="AH448" s="49">
        <f>_xll.qlTenorBasisForwardRate2($V$13,AD448,AE448,_xll.ohTrigger($AA$9:$AA$12))</f>
        <v>1.4586875124613824E-2</v>
      </c>
      <c r="AI448" s="49">
        <f>_xll.qlIndexFixing($V$5,_xll.qlInterestRateIndexFixingDate($V$5,AD448,trigger),,trigger)</f>
        <v>1.4860913634539386E-2</v>
      </c>
      <c r="AJ448" s="49">
        <f t="shared" si="23"/>
        <v>-2.740385099255626E-4</v>
      </c>
      <c r="AK448" s="52">
        <f t="shared" si="24"/>
        <v>1.0187866494766347</v>
      </c>
    </row>
    <row r="449" spans="29:37" x14ac:dyDescent="0.2">
      <c r="AC449" s="44" t="s">
        <v>74</v>
      </c>
      <c r="AD449" s="45">
        <f>_xll.qlCalendarAdvance(calendar,AD448,AC449,,,trigger)</f>
        <v>56170</v>
      </c>
      <c r="AE449" s="45">
        <f>_xll.qlInterestRateIndexMaturity($V$5,AD449,trigger)</f>
        <v>56262</v>
      </c>
      <c r="AF449" s="49">
        <f>_xll.qlTenorBasisValue($V$13,AD449,trigger)</f>
        <v>1.8235250351577968E-4</v>
      </c>
      <c r="AG449" s="49">
        <f>_xll.qlTenorBasisForwardRate($V$13,AD449,_xll.ohTrigger($AA$9:$AA$12))</f>
        <v>1.4551472383007436E-2</v>
      </c>
      <c r="AH449" s="49">
        <f>_xll.qlTenorBasisForwardRate2($V$13,AD449,AE449,_xll.ohTrigger($AA$9:$AA$12))</f>
        <v>1.4551472383007436E-2</v>
      </c>
      <c r="AI449" s="49">
        <f>_xll.qlIndexFixing($V$5,_xll.qlInterestRateIndexFixingDate($V$5,AD449,trigger),,trigger)</f>
        <v>1.4846048581965459E-2</v>
      </c>
      <c r="AJ449" s="49">
        <f t="shared" si="23"/>
        <v>-2.9457619895802319E-4</v>
      </c>
      <c r="AK449" s="52">
        <f t="shared" si="24"/>
        <v>1.0202437383107716</v>
      </c>
    </row>
    <row r="450" spans="29:37" x14ac:dyDescent="0.2">
      <c r="AC450" s="44" t="s">
        <v>74</v>
      </c>
      <c r="AD450" s="45">
        <f>_xll.qlCalendarAdvance(calendar,AD449,AC450,,,trigger)</f>
        <v>56201</v>
      </c>
      <c r="AE450" s="45">
        <f>_xll.qlInterestRateIndexMaturity($V$5,AD450,trigger)</f>
        <v>56293</v>
      </c>
      <c r="AF450" s="49">
        <f>_xll.qlTenorBasisValue($V$13,AD450,trigger)</f>
        <v>1.8179444508281662E-4</v>
      </c>
      <c r="AG450" s="49">
        <f>_xll.qlTenorBasisForwardRate($V$13,AD450,_xll.ohTrigger($AA$9:$AA$12))</f>
        <v>1.451665659614091E-2</v>
      </c>
      <c r="AH450" s="49">
        <f>_xll.qlTenorBasisForwardRate2($V$13,AD450,AE450,_xll.ohTrigger($AA$9:$AA$12))</f>
        <v>1.451665659614091E-2</v>
      </c>
      <c r="AI450" s="49">
        <f>_xll.qlIndexFixing($V$5,_xll.qlInterestRateIndexFixingDate($V$5,AD450,trigger),,trigger)</f>
        <v>1.4831297502112203E-2</v>
      </c>
      <c r="AJ450" s="49">
        <f t="shared" si="23"/>
        <v>-3.1464090597129249E-4</v>
      </c>
      <c r="AK450" s="52">
        <f t="shared" si="24"/>
        <v>1.0216744746896429</v>
      </c>
    </row>
    <row r="451" spans="29:37" x14ac:dyDescent="0.2">
      <c r="AC451" s="44" t="s">
        <v>74</v>
      </c>
      <c r="AD451" s="45">
        <f>_xll.qlCalendarAdvance(calendar,AD450,AC451,,,trigger)</f>
        <v>56233</v>
      </c>
      <c r="AE451" s="45">
        <f>_xll.qlInterestRateIndexMaturity($V$5,AD451,trigger)</f>
        <v>56324</v>
      </c>
      <c r="AF451" s="49">
        <f>_xll.qlTenorBasisValue($V$13,AD451,trigger)</f>
        <v>1.8122467236161965E-4</v>
      </c>
      <c r="AG451" s="49">
        <f>_xll.qlTenorBasisForwardRate($V$13,AD451,_xll.ohTrigger($AA$9:$AA$12))</f>
        <v>1.4480218253768282E-2</v>
      </c>
      <c r="AH451" s="49">
        <f>_xll.qlTenorBasisForwardRate2($V$13,AD451,AE451,_xll.ohTrigger($AA$9:$AA$12))</f>
        <v>1.4480218253768282E-2</v>
      </c>
      <c r="AI451" s="49">
        <f>_xll.qlIndexFixing($V$5,_xll.qlInterestRateIndexFixingDate($V$5,AD451,trigger),,trigger)</f>
        <v>1.4815722529714534E-2</v>
      </c>
      <c r="AJ451" s="49">
        <f t="shared" si="23"/>
        <v>-3.3550427594625232E-4</v>
      </c>
      <c r="AK451" s="52">
        <f t="shared" si="24"/>
        <v>1.0231698355692216</v>
      </c>
    </row>
    <row r="452" spans="29:37" x14ac:dyDescent="0.2">
      <c r="AC452" s="44" t="s">
        <v>74</v>
      </c>
      <c r="AD452" s="45">
        <f>_xll.qlCalendarAdvance(calendar,AD451,AC452,,,trigger)</f>
        <v>56264</v>
      </c>
      <c r="AE452" s="45">
        <f>_xll.qlInterestRateIndexMaturity($V$5,AD452,trigger)</f>
        <v>56354</v>
      </c>
      <c r="AF452" s="49">
        <f>_xll.qlTenorBasisValue($V$13,AD452,trigger)</f>
        <v>1.8067873356161459E-4</v>
      </c>
      <c r="AG452" s="49">
        <f>_xll.qlTenorBasisForwardRate($V$13,AD452,_xll.ohTrigger($AA$9:$AA$12))</f>
        <v>1.4444180319771682E-2</v>
      </c>
      <c r="AH452" s="49">
        <f>_xll.qlTenorBasisForwardRate2($V$13,AD452,AE452,_xll.ohTrigger($AA$9:$AA$12))</f>
        <v>1.4444180319771682E-2</v>
      </c>
      <c r="AI452" s="49">
        <f>_xll.qlIndexFixing($V$5,_xll.qlInterestRateIndexFixingDate($V$5,AD452,trigger),,trigger)</f>
        <v>1.4800359576462974E-2</v>
      </c>
      <c r="AJ452" s="49">
        <f t="shared" ref="AJ452:AJ515" si="25">AG452-AI452</f>
        <v>-3.5617925669129136E-4</v>
      </c>
      <c r="AK452" s="52">
        <f t="shared" ref="AK452:AK515" si="26">AI452/AH452</f>
        <v>1.0246590148285355</v>
      </c>
    </row>
    <row r="453" spans="29:37" x14ac:dyDescent="0.2">
      <c r="AC453" s="44" t="s">
        <v>74</v>
      </c>
      <c r="AD453" s="45">
        <f>_xll.qlCalendarAdvance(calendar,AD452,AC453,,,trigger)</f>
        <v>56296</v>
      </c>
      <c r="AE453" s="45">
        <f>_xll.qlInterestRateIndexMaturity($V$5,AD453,trigger)</f>
        <v>56387</v>
      </c>
      <c r="AF453" s="49">
        <f>_xll.qlTenorBasisValue($V$13,AD453,trigger)</f>
        <v>1.8012134214600705E-4</v>
      </c>
      <c r="AG453" s="49">
        <f>_xll.qlTenorBasisForwardRate($V$13,AD453,_xll.ohTrigger($AA$9:$AA$12))</f>
        <v>1.4405547239198447E-2</v>
      </c>
      <c r="AH453" s="49">
        <f>_xll.qlTenorBasisForwardRate2($V$13,AD453,AE453,_xll.ohTrigger($AA$9:$AA$12))</f>
        <v>1.4405547239198447E-2</v>
      </c>
      <c r="AI453" s="49">
        <f>_xll.qlIndexFixing($V$5,_xll.qlInterestRateIndexFixingDate($V$5,AD453,trigger),,trigger)</f>
        <v>1.4784313841032546E-2</v>
      </c>
      <c r="AJ453" s="49">
        <f t="shared" si="25"/>
        <v>-3.7876660183409905E-4</v>
      </c>
      <c r="AK453" s="52">
        <f t="shared" si="26"/>
        <v>1.0262931074776147</v>
      </c>
    </row>
    <row r="454" spans="29:37" x14ac:dyDescent="0.2">
      <c r="AC454" s="44" t="s">
        <v>74</v>
      </c>
      <c r="AD454" s="45">
        <f>_xll.qlCalendarAdvance(calendar,AD453,AC454,,,trigger)</f>
        <v>56324</v>
      </c>
      <c r="AE454" s="45">
        <f>_xll.qlInterestRateIndexMaturity($V$5,AD454,trigger)</f>
        <v>56416</v>
      </c>
      <c r="AF454" s="49">
        <f>_xll.qlTenorBasisValue($V$13,AD454,trigger)</f>
        <v>1.7963870542987454E-4</v>
      </c>
      <c r="AG454" s="49">
        <f>_xll.qlTenorBasisForwardRate($V$13,AD454,_xll.ohTrigger($AA$9:$AA$12))</f>
        <v>1.4371002550952474E-2</v>
      </c>
      <c r="AH454" s="49">
        <f>_xll.qlTenorBasisForwardRate2($V$13,AD454,AE454,_xll.ohTrigger($AA$9:$AA$12))</f>
        <v>1.4371002550952474E-2</v>
      </c>
      <c r="AI454" s="49">
        <f>_xll.qlIndexFixing($V$5,_xll.qlInterestRateIndexFixingDate($V$5,AD454,trigger),,trigger)</f>
        <v>1.4770023903054114E-2</v>
      </c>
      <c r="AJ454" s="49">
        <f t="shared" si="25"/>
        <v>-3.9902135210164065E-4</v>
      </c>
      <c r="AK454" s="52">
        <f t="shared" si="26"/>
        <v>1.0277657282911827</v>
      </c>
    </row>
    <row r="455" spans="29:37" x14ac:dyDescent="0.2">
      <c r="AC455" s="44" t="s">
        <v>74</v>
      </c>
      <c r="AD455" s="45">
        <f>_xll.qlCalendarAdvance(calendar,AD454,AC455,,,trigger)</f>
        <v>56355</v>
      </c>
      <c r="AE455" s="45">
        <f>_xll.qlInterestRateIndexMaturity($V$5,AD455,trigger)</f>
        <v>56446</v>
      </c>
      <c r="AF455" s="49">
        <f>_xll.qlTenorBasisValue($V$13,AD455,trigger)</f>
        <v>1.7910983384154076E-4</v>
      </c>
      <c r="AG455" s="49">
        <f>_xll.qlTenorBasisForwardRate($V$13,AD455,_xll.ohTrigger($AA$9:$AA$12))</f>
        <v>1.4332726245601071E-2</v>
      </c>
      <c r="AH455" s="49">
        <f>_xll.qlTenorBasisForwardRate2($V$13,AD455,AE455,_xll.ohTrigger($AA$9:$AA$12))</f>
        <v>1.4332726245601071E-2</v>
      </c>
      <c r="AI455" s="49">
        <f>_xll.qlIndexFixing($V$5,_xll.qlInterestRateIndexFixingDate($V$5,AD455,trigger),,trigger)</f>
        <v>1.4753844058364593E-2</v>
      </c>
      <c r="AJ455" s="49">
        <f t="shared" si="25"/>
        <v>-4.2111781276352178E-4</v>
      </c>
      <c r="AK455" s="52">
        <f t="shared" si="26"/>
        <v>1.0293815569729987</v>
      </c>
    </row>
    <row r="456" spans="29:37" x14ac:dyDescent="0.2">
      <c r="AC456" s="44" t="s">
        <v>74</v>
      </c>
      <c r="AD456" s="45">
        <f>_xll.qlCalendarAdvance(calendar,AD455,AC456,,,trigger)</f>
        <v>56387</v>
      </c>
      <c r="AE456" s="45">
        <f>_xll.qlInterestRateIndexMaturity($V$5,AD456,trigger)</f>
        <v>56479</v>
      </c>
      <c r="AF456" s="49">
        <f>_xll.qlTenorBasisValue($V$13,AD456,trigger)</f>
        <v>1.785698777144097E-4</v>
      </c>
      <c r="AG456" s="49">
        <f>_xll.qlTenorBasisForwardRate($V$13,AD456,_xll.ohTrigger($AA$9:$AA$12))</f>
        <v>1.4291683537797471E-2</v>
      </c>
      <c r="AH456" s="49">
        <f>_xll.qlTenorBasisForwardRate2($V$13,AD456,AE456,_xll.ohTrigger($AA$9:$AA$12))</f>
        <v>1.4291683537797471E-2</v>
      </c>
      <c r="AI456" s="49">
        <f>_xll.qlIndexFixing($V$5,_xll.qlInterestRateIndexFixingDate($V$5,AD456,trigger),,trigger)</f>
        <v>1.4736918705488232E-2</v>
      </c>
      <c r="AJ456" s="49">
        <f t="shared" si="25"/>
        <v>-4.4523516769076101E-4</v>
      </c>
      <c r="AK456" s="52">
        <f t="shared" si="26"/>
        <v>1.0311534443449744</v>
      </c>
    </row>
    <row r="457" spans="29:37" x14ac:dyDescent="0.2">
      <c r="AC457" s="44" t="s">
        <v>74</v>
      </c>
      <c r="AD457" s="45">
        <f>_xll.qlCalendarAdvance(calendar,AD456,AC457,,,trigger)</f>
        <v>56418</v>
      </c>
      <c r="AE457" s="45">
        <f>_xll.qlInterestRateIndexMaturity($V$5,AD457,trigger)</f>
        <v>56510</v>
      </c>
      <c r="AF457" s="49">
        <f>_xll.qlTenorBasisValue($V$13,AD457,trigger)</f>
        <v>1.7805252455137922E-4</v>
      </c>
      <c r="AG457" s="49">
        <f>_xll.qlTenorBasisForwardRate($V$13,AD457,_xll.ohTrigger($AA$9:$AA$12))</f>
        <v>1.4251464107262772E-2</v>
      </c>
      <c r="AH457" s="49">
        <f>_xll.qlTenorBasisForwardRate2($V$13,AD457,AE457,_xll.ohTrigger($AA$9:$AA$12))</f>
        <v>1.4251464107262772E-2</v>
      </c>
      <c r="AI457" s="49">
        <f>_xll.qlIndexFixing($V$5,_xll.qlInterestRateIndexFixingDate($V$5,AD457,trigger),,trigger)</f>
        <v>1.4720195124801872E-2</v>
      </c>
      <c r="AJ457" s="49">
        <f t="shared" si="25"/>
        <v>-4.6873101753910039E-4</v>
      </c>
      <c r="AK457" s="52">
        <f t="shared" si="26"/>
        <v>1.0328900254746618</v>
      </c>
    </row>
    <row r="458" spans="29:37" x14ac:dyDescent="0.2">
      <c r="AC458" s="44" t="s">
        <v>74</v>
      </c>
      <c r="AD458" s="45">
        <f>_xll.qlCalendarAdvance(calendar,AD457,AC458,,,trigger)</f>
        <v>56450</v>
      </c>
      <c r="AE458" s="45">
        <f>_xll.qlInterestRateIndexMaturity($V$5,AD458,trigger)</f>
        <v>56542</v>
      </c>
      <c r="AF458" s="49">
        <f>_xll.qlTenorBasisValue($V$13,AD458,trigger)</f>
        <v>1.7752433498054089E-4</v>
      </c>
      <c r="AG458" s="49">
        <f>_xll.qlTenorBasisForwardRate($V$13,AD458,_xll.ohTrigger($AA$9:$AA$12))</f>
        <v>1.4209117658396169E-2</v>
      </c>
      <c r="AH458" s="49">
        <f>_xll.qlTenorBasisForwardRate2($V$13,AD458,AE458,_xll.ohTrigger($AA$9:$AA$12))</f>
        <v>1.4209117658396169E-2</v>
      </c>
      <c r="AI458" s="49">
        <f>_xll.qlIndexFixing($V$5,_xll.qlInterestRateIndexFixingDate($V$5,AD458,trigger),,trigger)</f>
        <v>1.4702629718188283E-2</v>
      </c>
      <c r="AJ458" s="49">
        <f t="shared" si="25"/>
        <v>-4.9351205979211374E-4</v>
      </c>
      <c r="AK458" s="52">
        <f t="shared" si="26"/>
        <v>1.0347320693414412</v>
      </c>
    </row>
    <row r="459" spans="29:37" x14ac:dyDescent="0.2">
      <c r="AC459" s="44" t="s">
        <v>74</v>
      </c>
      <c r="AD459" s="45">
        <f>_xll.qlCalendarAdvance(calendar,AD458,AC459,,,trigger)</f>
        <v>56481</v>
      </c>
      <c r="AE459" s="45">
        <f>_xll.qlInterestRateIndexMaturity($V$5,AD459,trigger)</f>
        <v>56573</v>
      </c>
      <c r="AF459" s="49">
        <f>_xll.qlTenorBasisValue($V$13,AD459,trigger)</f>
        <v>1.7701826222236904E-4</v>
      </c>
      <c r="AG459" s="49">
        <f>_xll.qlTenorBasisForwardRate($V$13,AD459,_xll.ohTrigger($AA$9:$AA$12))</f>
        <v>1.4167285986188261E-2</v>
      </c>
      <c r="AH459" s="49">
        <f>_xll.qlTenorBasisForwardRate2($V$13,AD459,AE459,_xll.ohTrigger($AA$9:$AA$12))</f>
        <v>1.4167285986188261E-2</v>
      </c>
      <c r="AI459" s="49">
        <f>_xll.qlIndexFixing($V$5,_xll.qlInterestRateIndexFixingDate($V$5,AD459,trigger),,trigger)</f>
        <v>1.4685318666563071E-2</v>
      </c>
      <c r="AJ459" s="49">
        <f t="shared" si="25"/>
        <v>-5.1803268037481018E-4</v>
      </c>
      <c r="AK459" s="52">
        <f t="shared" si="26"/>
        <v>1.0365654142141156</v>
      </c>
    </row>
    <row r="460" spans="29:37" x14ac:dyDescent="0.2">
      <c r="AC460" s="44" t="s">
        <v>74</v>
      </c>
      <c r="AD460" s="45">
        <f>_xll.qlCalendarAdvance(calendar,AD459,AC460,,,trigger)</f>
        <v>56513</v>
      </c>
      <c r="AE460" s="45">
        <f>_xll.qlInterestRateIndexMaturity($V$5,AD460,trigger)</f>
        <v>56604</v>
      </c>
      <c r="AF460" s="49">
        <f>_xll.qlTenorBasisValue($V$13,AD460,trigger)</f>
        <v>1.7650159583990622E-4</v>
      </c>
      <c r="AG460" s="49">
        <f>_xll.qlTenorBasisForwardRate($V$13,AD460,_xll.ohTrigger($AA$9:$AA$12))</f>
        <v>1.4123689282392117E-2</v>
      </c>
      <c r="AH460" s="49">
        <f>_xll.qlTenorBasisForwardRate2($V$13,AD460,AE460,_xll.ohTrigger($AA$9:$AA$12))</f>
        <v>1.4123689282392117E-2</v>
      </c>
      <c r="AI460" s="49">
        <f>_xll.qlIndexFixing($V$5,_xll.qlInterestRateIndexFixingDate($V$5,AD460,trigger),,trigger)</f>
        <v>1.4667133692539924E-2</v>
      </c>
      <c r="AJ460" s="49">
        <f t="shared" si="25"/>
        <v>-5.4344441014780691E-4</v>
      </c>
      <c r="AK460" s="52">
        <f t="shared" si="26"/>
        <v>1.0384775110300193</v>
      </c>
    </row>
    <row r="461" spans="29:37" x14ac:dyDescent="0.2">
      <c r="AC461" s="44" t="s">
        <v>74</v>
      </c>
      <c r="AD461" s="45">
        <f>_xll.qlCalendarAdvance(calendar,AD460,AC461,,,trigger)</f>
        <v>56543</v>
      </c>
      <c r="AE461" s="45">
        <f>_xll.qlInterestRateIndexMaturity($V$5,AD461,trigger)</f>
        <v>56635</v>
      </c>
      <c r="AF461" s="49">
        <f>_xll.qlTenorBasisValue($V$13,AD461,trigger)</f>
        <v>1.7602245471566946E-4</v>
      </c>
      <c r="AG461" s="49">
        <f>_xll.qlTenorBasisForwardRate($V$13,AD461,_xll.ohTrigger($AA$9:$AA$12))</f>
        <v>1.4081216427760923E-2</v>
      </c>
      <c r="AH461" s="49">
        <f>_xll.qlTenorBasisForwardRate2($V$13,AD461,AE461,_xll.ohTrigger($AA$9:$AA$12))</f>
        <v>1.4081216427760923E-2</v>
      </c>
      <c r="AI461" s="49">
        <f>_xll.qlIndexFixing($V$5,_xll.qlInterestRateIndexFixingDate($V$5,AD461,trigger),,trigger)</f>
        <v>1.4649820393292634E-2</v>
      </c>
      <c r="AJ461" s="49">
        <f t="shared" si="25"/>
        <v>-5.68603965531711E-4</v>
      </c>
      <c r="AK461" s="52">
        <f t="shared" si="26"/>
        <v>1.0403803157524598</v>
      </c>
    </row>
    <row r="462" spans="29:37" x14ac:dyDescent="0.2">
      <c r="AC462" s="44" t="s">
        <v>74</v>
      </c>
      <c r="AD462" s="45">
        <f>_xll.qlCalendarAdvance(calendar,AD461,AC462,,,trigger)</f>
        <v>56576</v>
      </c>
      <c r="AE462" s="45">
        <f>_xll.qlInterestRateIndexMaturity($V$5,AD462,trigger)</f>
        <v>56668</v>
      </c>
      <c r="AF462" s="49">
        <f>_xll.qlTenorBasisValue($V$13,AD462,trigger)</f>
        <v>1.7550118800870019E-4</v>
      </c>
      <c r="AG462" s="49">
        <f>_xll.qlTenorBasisForwardRate($V$13,AD462,_xll.ohTrigger($AA$9:$AA$12))</f>
        <v>1.4034086495660457E-2</v>
      </c>
      <c r="AH462" s="49">
        <f>_xll.qlTenorBasisForwardRate2($V$13,AD462,AE462,_xll.ohTrigger($AA$9:$AA$12))</f>
        <v>1.4034086495660457E-2</v>
      </c>
      <c r="AI462" s="49">
        <f>_xll.qlIndexFixing($V$5,_xll.qlInterestRateIndexFixingDate($V$5,AD462,trigger),,trigger)</f>
        <v>1.4630446208702083E-2</v>
      </c>
      <c r="AJ462" s="49">
        <f t="shared" si="25"/>
        <v>-5.9635971304162691E-4</v>
      </c>
      <c r="AK462" s="52">
        <f t="shared" si="26"/>
        <v>1.0424936609323328</v>
      </c>
    </row>
    <row r="463" spans="29:37" x14ac:dyDescent="0.2">
      <c r="AC463" s="44" t="s">
        <v>74</v>
      </c>
      <c r="AD463" s="45">
        <f>_xll.qlCalendarAdvance(calendar,AD462,AC463,,,trigger)</f>
        <v>56606</v>
      </c>
      <c r="AE463" s="45">
        <f>_xll.qlInterestRateIndexMaturity($V$5,AD463,trigger)</f>
        <v>56696</v>
      </c>
      <c r="AF463" s="49">
        <f>_xll.qlTenorBasisValue($V$13,AD463,trigger)</f>
        <v>1.7503251745110306E-4</v>
      </c>
      <c r="AG463" s="49">
        <f>_xll.qlTenorBasisForwardRate($V$13,AD463,_xll.ohTrigger($AA$9:$AA$12))</f>
        <v>1.3991376857607207E-2</v>
      </c>
      <c r="AH463" s="49">
        <f>_xll.qlTenorBasisForwardRate2($V$13,AD463,AE463,_xll.ohTrigger($AA$9:$AA$12))</f>
        <v>1.3991376857607207E-2</v>
      </c>
      <c r="AI463" s="49">
        <f>_xll.qlIndexFixing($V$5,_xll.qlInterestRateIndexFixingDate($V$5,AD463,trigger),,trigger)</f>
        <v>1.461255541843709E-2</v>
      </c>
      <c r="AJ463" s="49">
        <f t="shared" si="25"/>
        <v>-6.2117856082988254E-4</v>
      </c>
      <c r="AK463" s="52">
        <f t="shared" si="26"/>
        <v>1.0443972431842647</v>
      </c>
    </row>
    <row r="464" spans="29:37" x14ac:dyDescent="0.2">
      <c r="AC464" s="44" t="s">
        <v>74</v>
      </c>
      <c r="AD464" s="45">
        <f>_xll.qlCalendarAdvance(calendar,AD463,AC464,,,trigger)</f>
        <v>56639</v>
      </c>
      <c r="AE464" s="45">
        <f>_xll.qlInterestRateIndexMaturity($V$5,AD464,trigger)</f>
        <v>56730</v>
      </c>
      <c r="AF464" s="49">
        <f>_xll.qlTenorBasisValue($V$13,AD464,trigger)</f>
        <v>1.745226481647195E-4</v>
      </c>
      <c r="AG464" s="49">
        <f>_xll.qlTenorBasisForwardRate($V$13,AD464,_xll.ohTrigger($AA$9:$AA$12))</f>
        <v>1.3942026584406983E-2</v>
      </c>
      <c r="AH464" s="49">
        <f>_xll.qlTenorBasisForwardRate2($V$13,AD464,AE464,_xll.ohTrigger($AA$9:$AA$12))</f>
        <v>1.3942026584406983E-2</v>
      </c>
      <c r="AI464" s="49">
        <f>_xll.qlIndexFixing($V$5,_xll.qlInterestRateIndexFixingDate($V$5,AD464,trigger),,trigger)</f>
        <v>1.459253741313935E-2</v>
      </c>
      <c r="AJ464" s="49">
        <f t="shared" si="25"/>
        <v>-6.5051082873236743E-4</v>
      </c>
      <c r="AK464" s="52">
        <f t="shared" si="26"/>
        <v>1.046658269140005</v>
      </c>
    </row>
    <row r="465" spans="29:37" x14ac:dyDescent="0.2">
      <c r="AC465" s="44" t="s">
        <v>74</v>
      </c>
      <c r="AD465" s="45">
        <f>_xll.qlCalendarAdvance(calendar,AD464,AC465,,,trigger)</f>
        <v>56670</v>
      </c>
      <c r="AE465" s="45">
        <f>_xll.qlInterestRateIndexMaturity($V$5,AD465,trigger)</f>
        <v>56759</v>
      </c>
      <c r="AF465" s="49">
        <f>_xll.qlTenorBasisValue($V$13,AD465,trigger)</f>
        <v>1.7404903312614586E-4</v>
      </c>
      <c r="AG465" s="49">
        <f>_xll.qlTenorBasisForwardRate($V$13,AD465,_xll.ohTrigger($AA$9:$AA$12))</f>
        <v>1.3896255006946254E-2</v>
      </c>
      <c r="AH465" s="49">
        <f>_xll.qlTenorBasisForwardRate2($V$13,AD465,AE465,_xll.ohTrigger($AA$9:$AA$12))</f>
        <v>1.3896255006946254E-2</v>
      </c>
      <c r="AI465" s="49">
        <f>_xll.qlIndexFixing($V$5,_xll.qlInterestRateIndexFixingDate($V$5,AD465,trigger),,trigger)</f>
        <v>1.4573466117094756E-2</v>
      </c>
      <c r="AJ465" s="49">
        <f t="shared" si="25"/>
        <v>-6.7721111014850191E-4</v>
      </c>
      <c r="AK465" s="52">
        <f t="shared" si="26"/>
        <v>1.0487333536848589</v>
      </c>
    </row>
    <row r="466" spans="29:37" x14ac:dyDescent="0.2">
      <c r="AC466" s="44" t="s">
        <v>74</v>
      </c>
      <c r="AD466" s="45">
        <f>_xll.qlCalendarAdvance(calendar,AD465,AC466,,,trigger)</f>
        <v>56698</v>
      </c>
      <c r="AE466" s="45">
        <f>_xll.qlInterestRateIndexMaturity($V$5,AD466,trigger)</f>
        <v>56790</v>
      </c>
      <c r="AF466" s="49">
        <f>_xll.qlTenorBasisValue($V$13,AD466,trigger)</f>
        <v>1.7362566370110488E-4</v>
      </c>
      <c r="AG466" s="49">
        <f>_xll.qlTenorBasisForwardRate($V$13,AD466,_xll.ohTrigger($AA$9:$AA$12))</f>
        <v>1.3851785746123519E-2</v>
      </c>
      <c r="AH466" s="49">
        <f>_xll.qlTenorBasisForwardRate2($V$13,AD466,AE466,_xll.ohTrigger($AA$9:$AA$12))</f>
        <v>1.3851785746123519E-2</v>
      </c>
      <c r="AI466" s="49">
        <f>_xll.qlIndexFixing($V$5,_xll.qlInterestRateIndexFixingDate($V$5,AD466,trigger),,trigger)</f>
        <v>1.4555888444228487E-2</v>
      </c>
      <c r="AJ466" s="49">
        <f t="shared" si="25"/>
        <v>-7.0410269810496778E-4</v>
      </c>
      <c r="AK466" s="52">
        <f t="shared" si="26"/>
        <v>1.0508311860297157</v>
      </c>
    </row>
    <row r="467" spans="29:37" x14ac:dyDescent="0.2">
      <c r="AC467" s="44" t="s">
        <v>74</v>
      </c>
      <c r="AD467" s="45">
        <f>_xll.qlCalendarAdvance(calendar,AD466,AC467,,,trigger)</f>
        <v>56730</v>
      </c>
      <c r="AE467" s="45">
        <f>_xll.qlInterestRateIndexMaturity($V$5,AD467,trigger)</f>
        <v>56821</v>
      </c>
      <c r="AF467" s="49">
        <f>_xll.qlTenorBasisValue($V$13,AD467,trigger)</f>
        <v>1.7314688886200269E-4</v>
      </c>
      <c r="AG467" s="49">
        <f>_xll.qlTenorBasisForwardRate($V$13,AD467,_xll.ohTrigger($AA$9:$AA$12))</f>
        <v>1.3802373190069005E-2</v>
      </c>
      <c r="AH467" s="49">
        <f>_xll.qlTenorBasisForwardRate2($V$13,AD467,AE467,_xll.ohTrigger($AA$9:$AA$12))</f>
        <v>1.3802373190069005E-2</v>
      </c>
      <c r="AI467" s="49">
        <f>_xll.qlIndexFixing($V$5,_xll.qlInterestRateIndexFixingDate($V$5,AD467,trigger),,trigger)</f>
        <v>1.4535589355425453E-2</v>
      </c>
      <c r="AJ467" s="49">
        <f t="shared" si="25"/>
        <v>-7.3321616535644736E-4</v>
      </c>
      <c r="AK467" s="52">
        <f t="shared" si="26"/>
        <v>1.0531224706983005</v>
      </c>
    </row>
    <row r="468" spans="29:37" x14ac:dyDescent="0.2">
      <c r="AC468" s="44" t="s">
        <v>74</v>
      </c>
      <c r="AD468" s="45">
        <f>_xll.qlCalendarAdvance(calendar,AD467,AC468,,,trigger)</f>
        <v>56760</v>
      </c>
      <c r="AE468" s="45">
        <f>_xll.qlInterestRateIndexMaturity($V$5,AD468,trigger)</f>
        <v>56852</v>
      </c>
      <c r="AF468" s="49">
        <f>_xll.qlTenorBasisValue($V$13,AD468,trigger)</f>
        <v>1.7270290568391334E-4</v>
      </c>
      <c r="AG468" s="49">
        <f>_xll.qlTenorBasisForwardRate($V$13,AD468,_xll.ohTrigger($AA$9:$AA$12))</f>
        <v>1.3754211582503331E-2</v>
      </c>
      <c r="AH468" s="49">
        <f>_xll.qlTenorBasisForwardRate2($V$13,AD468,AE468,_xll.ohTrigger($AA$9:$AA$12))</f>
        <v>1.3754211582503331E-2</v>
      </c>
      <c r="AI468" s="49">
        <f>_xll.qlIndexFixing($V$5,_xll.qlInterestRateIndexFixingDate($V$5,AD468,trigger),,trigger)</f>
        <v>1.4516207290021644E-2</v>
      </c>
      <c r="AJ468" s="49">
        <f t="shared" si="25"/>
        <v>-7.6199570751831272E-4</v>
      </c>
      <c r="AK468" s="52">
        <f t="shared" si="26"/>
        <v>1.055400900513094</v>
      </c>
    </row>
    <row r="469" spans="29:37" x14ac:dyDescent="0.2">
      <c r="AC469" s="44" t="s">
        <v>74</v>
      </c>
      <c r="AD469" s="45">
        <f>_xll.qlCalendarAdvance(calendar,AD468,AC469,,,trigger)</f>
        <v>56793</v>
      </c>
      <c r="AE469" s="45">
        <f>_xll.qlInterestRateIndexMaturity($V$5,AD469,trigger)</f>
        <v>56885</v>
      </c>
      <c r="AF469" s="49">
        <f>_xll.qlTenorBasisValue($V$13,AD469,trigger)</f>
        <v>1.7221990825989062E-4</v>
      </c>
      <c r="AG469" s="49">
        <f>_xll.qlTenorBasisForwardRate($V$13,AD469,_xll.ohTrigger($AA$9:$AA$12))</f>
        <v>1.370090431853249E-2</v>
      </c>
      <c r="AH469" s="49">
        <f>_xll.qlTenorBasisForwardRate2($V$13,AD469,AE469,_xll.ohTrigger($AA$9:$AA$12))</f>
        <v>1.370090431853249E-2</v>
      </c>
      <c r="AI469" s="49">
        <f>_xll.qlIndexFixing($V$5,_xll.qlInterestRateIndexFixingDate($V$5,AD469,trigger),,trigger)</f>
        <v>1.4494588319811099E-2</v>
      </c>
      <c r="AJ469" s="49">
        <f t="shared" si="25"/>
        <v>-7.9368400127860853E-4</v>
      </c>
      <c r="AK469" s="52">
        <f t="shared" si="26"/>
        <v>1.0579293149434694</v>
      </c>
    </row>
    <row r="470" spans="29:37" x14ac:dyDescent="0.2">
      <c r="AC470" s="44" t="s">
        <v>74</v>
      </c>
      <c r="AD470" s="45">
        <f>_xll.qlCalendarAdvance(calendar,AD469,AC470,,,trigger)</f>
        <v>56823</v>
      </c>
      <c r="AE470" s="45">
        <f>_xll.qlInterestRateIndexMaturity($V$5,AD470,trigger)</f>
        <v>56915</v>
      </c>
      <c r="AF470" s="49">
        <f>_xll.qlTenorBasisValue($V$13,AD470,trigger)</f>
        <v>1.7178566374723904E-4</v>
      </c>
      <c r="AG470" s="49">
        <f>_xll.qlTenorBasisForwardRate($V$13,AD470,_xll.ohTrigger($AA$9:$AA$12))</f>
        <v>1.3650978836170309E-2</v>
      </c>
      <c r="AH470" s="49">
        <f>_xll.qlTenorBasisForwardRate2($V$13,AD470,AE470,_xll.ohTrigger($AA$9:$AA$12))</f>
        <v>1.3650978836170309E-2</v>
      </c>
      <c r="AI470" s="49">
        <f>_xll.qlIndexFixing($V$5,_xll.qlInterestRateIndexFixingDate($V$5,AD470,trigger),,trigger)</f>
        <v>1.4468892074416987E-2</v>
      </c>
      <c r="AJ470" s="49">
        <f t="shared" si="25"/>
        <v>-8.1791323824667757E-4</v>
      </c>
      <c r="AK470" s="52">
        <f t="shared" si="26"/>
        <v>1.059916087195117</v>
      </c>
    </row>
    <row r="471" spans="29:37" x14ac:dyDescent="0.2">
      <c r="AC471" s="44" t="s">
        <v>74</v>
      </c>
      <c r="AD471" s="45">
        <f>_xll.qlCalendarAdvance(calendar,AD470,AC471,,,trigger)</f>
        <v>56856</v>
      </c>
      <c r="AE471" s="45">
        <f>_xll.qlInterestRateIndexMaturity($V$5,AD471,trigger)</f>
        <v>56948</v>
      </c>
      <c r="AF471" s="49">
        <f>_xll.qlTenorBasisValue($V$13,AD471,trigger)</f>
        <v>1.7131326639258635E-4</v>
      </c>
      <c r="AG471" s="49">
        <f>_xll.qlTenorBasisForwardRate($V$13,AD471,_xll.ohTrigger($AA$9:$AA$12))</f>
        <v>1.3593182912357392E-2</v>
      </c>
      <c r="AH471" s="49">
        <f>_xll.qlTenorBasisForwardRate2($V$13,AD471,AE471,_xll.ohTrigger($AA$9:$AA$12))</f>
        <v>1.3593182912357392E-2</v>
      </c>
      <c r="AI471" s="49">
        <f>_xll.qlIndexFixing($V$5,_xll.qlInterestRateIndexFixingDate($V$5,AD471,trigger),,trigger)</f>
        <v>1.4420148843554983E-2</v>
      </c>
      <c r="AJ471" s="49">
        <f t="shared" si="25"/>
        <v>-8.2696593119759194E-4</v>
      </c>
      <c r="AK471" s="52">
        <f t="shared" si="26"/>
        <v>1.0608368133151367</v>
      </c>
    </row>
    <row r="472" spans="29:37" x14ac:dyDescent="0.2">
      <c r="AC472" s="44" t="s">
        <v>74</v>
      </c>
      <c r="AD472" s="45">
        <f>_xll.qlCalendarAdvance(calendar,AD471,AC472,,,trigger)</f>
        <v>56887</v>
      </c>
      <c r="AE472" s="45">
        <f>_xll.qlInterestRateIndexMaturity($V$5,AD472,trigger)</f>
        <v>56979</v>
      </c>
      <c r="AF472" s="49">
        <f>_xll.qlTenorBasisValue($V$13,AD472,trigger)</f>
        <v>1.7087447729902821E-4</v>
      </c>
      <c r="AG472" s="49">
        <f>_xll.qlTenorBasisForwardRate($V$13,AD472,_xll.ohTrigger($AA$9:$AA$12))</f>
        <v>1.3536579018243769E-2</v>
      </c>
      <c r="AH472" s="49">
        <f>_xll.qlTenorBasisForwardRate2($V$13,AD472,AE472,_xll.ohTrigger($AA$9:$AA$12))</f>
        <v>1.3536579018243769E-2</v>
      </c>
      <c r="AI472" s="49">
        <f>_xll.qlIndexFixing($V$5,_xll.qlInterestRateIndexFixingDate($V$5,AD472,trigger),,trigger)</f>
        <v>1.435475484460344E-2</v>
      </c>
      <c r="AJ472" s="49">
        <f t="shared" si="25"/>
        <v>-8.1817582635967077E-4</v>
      </c>
      <c r="AK472" s="52">
        <f t="shared" si="26"/>
        <v>1.0604418461456904</v>
      </c>
    </row>
    <row r="473" spans="29:37" x14ac:dyDescent="0.2">
      <c r="AC473" s="44" t="s">
        <v>74</v>
      </c>
      <c r="AD473" s="45">
        <f>_xll.qlCalendarAdvance(calendar,AD472,AC473,,,trigger)</f>
        <v>56919</v>
      </c>
      <c r="AE473" s="45">
        <f>_xll.qlInterestRateIndexMaturity($V$5,AD473,trigger)</f>
        <v>57011</v>
      </c>
      <c r="AF473" s="49">
        <f>_xll.qlTenorBasisValue($V$13,AD473,trigger)</f>
        <v>1.7042653806822005E-4</v>
      </c>
      <c r="AG473" s="49">
        <f>_xll.qlTenorBasisForwardRate($V$13,AD473,_xll.ohTrigger($AA$9:$AA$12))</f>
        <v>1.3477153769581031E-2</v>
      </c>
      <c r="AH473" s="49">
        <f>_xll.qlTenorBasisForwardRate2($V$13,AD473,AE473,_xll.ohTrigger($AA$9:$AA$12))</f>
        <v>1.3477153769581031E-2</v>
      </c>
      <c r="AI473" s="49">
        <f>_xll.qlIndexFixing($V$5,_xll.qlInterestRateIndexFixingDate($V$5,AD473,trigger),,trigger)</f>
        <v>1.427546880271068E-2</v>
      </c>
      <c r="AJ473" s="49">
        <f t="shared" si="25"/>
        <v>-7.9831503312964916E-4</v>
      </c>
      <c r="AK473" s="52">
        <f t="shared" si="26"/>
        <v>1.0592346905569563</v>
      </c>
    </row>
    <row r="474" spans="29:37" x14ac:dyDescent="0.2">
      <c r="AC474" s="44" t="s">
        <v>74</v>
      </c>
      <c r="AD474" s="45">
        <f>_xll.qlCalendarAdvance(calendar,AD473,AC474,,,trigger)</f>
        <v>56949</v>
      </c>
      <c r="AE474" s="45">
        <f>_xll.qlInterestRateIndexMaturity($V$5,AD474,trigger)</f>
        <v>57040</v>
      </c>
      <c r="AF474" s="49">
        <f>_xll.qlTenorBasisValue($V$13,AD474,trigger)</f>
        <v>1.7001116429777148E-4</v>
      </c>
      <c r="AG474" s="49">
        <f>_xll.qlTenorBasisForwardRate($V$13,AD474,_xll.ohTrigger($AA$9:$AA$12))</f>
        <v>1.34225947038898E-2</v>
      </c>
      <c r="AH474" s="49">
        <f>_xll.qlTenorBasisForwardRate2($V$13,AD474,AE474,_xll.ohTrigger($AA$9:$AA$12))</f>
        <v>1.34225947038898E-2</v>
      </c>
      <c r="AI474" s="49">
        <f>_xll.qlIndexFixing($V$5,_xll.qlInterestRateIndexFixingDate($V$5,AD474,trigger),,trigger)</f>
        <v>1.4202508828112206E-2</v>
      </c>
      <c r="AJ474" s="49">
        <f t="shared" si="25"/>
        <v>-7.7991412422240627E-4</v>
      </c>
      <c r="AK474" s="52">
        <f t="shared" si="26"/>
        <v>1.0581045722848497</v>
      </c>
    </row>
    <row r="475" spans="29:37" x14ac:dyDescent="0.2">
      <c r="AC475" s="44" t="s">
        <v>74</v>
      </c>
      <c r="AD475" s="45">
        <f>_xll.qlCalendarAdvance(calendar,AD474,AC475,,,trigger)</f>
        <v>56982</v>
      </c>
      <c r="AE475" s="45">
        <f>_xll.qlInterestRateIndexMaturity($V$5,AD475,trigger)</f>
        <v>57074</v>
      </c>
      <c r="AF475" s="49">
        <f>_xll.qlTenorBasisValue($V$13,AD475,trigger)</f>
        <v>1.6955930629924775E-4</v>
      </c>
      <c r="AG475" s="49">
        <f>_xll.qlTenorBasisForwardRate($V$13,AD475,_xll.ohTrigger($AA$9:$AA$12))</f>
        <v>1.3361764384489758E-2</v>
      </c>
      <c r="AH475" s="49">
        <f>_xll.qlTenorBasisForwardRate2($V$13,AD475,AE475,_xll.ohTrigger($AA$9:$AA$12))</f>
        <v>1.3361764384489758E-2</v>
      </c>
      <c r="AI475" s="49">
        <f>_xll.qlIndexFixing($V$5,_xll.qlInterestRateIndexFixingDate($V$5,AD475,trigger),,trigger)</f>
        <v>1.4120930112422617E-2</v>
      </c>
      <c r="AJ475" s="49">
        <f t="shared" si="25"/>
        <v>-7.5916572793285897E-4</v>
      </c>
      <c r="AK475" s="52">
        <f t="shared" si="26"/>
        <v>1.0568162786056976</v>
      </c>
    </row>
    <row r="476" spans="29:37" x14ac:dyDescent="0.2">
      <c r="AC476" s="44" t="s">
        <v>74</v>
      </c>
      <c r="AD476" s="45">
        <f>_xll.qlCalendarAdvance(calendar,AD475,AC476,,,trigger)</f>
        <v>57013</v>
      </c>
      <c r="AE476" s="45">
        <f>_xll.qlInterestRateIndexMaturity($V$5,AD476,trigger)</f>
        <v>57103</v>
      </c>
      <c r="AF476" s="49">
        <f>_xll.qlTenorBasisValue($V$13,AD476,trigger)</f>
        <v>1.6913960528941162E-4</v>
      </c>
      <c r="AG476" s="49">
        <f>_xll.qlTenorBasisForwardRate($V$13,AD476,_xll.ohTrigger($AA$9:$AA$12))</f>
        <v>1.3307095954826487E-2</v>
      </c>
      <c r="AH476" s="49">
        <f>_xll.qlTenorBasisForwardRate2($V$13,AD476,AE476,_xll.ohTrigger($AA$9:$AA$12))</f>
        <v>1.3307095954826487E-2</v>
      </c>
      <c r="AI476" s="49">
        <f>_xll.qlIndexFixing($V$5,_xll.qlInterestRateIndexFixingDate($V$5,AD476,trigger),,trigger)</f>
        <v>1.4047672575323134E-2</v>
      </c>
      <c r="AJ476" s="49">
        <f t="shared" si="25"/>
        <v>-7.4057662049664685E-4</v>
      </c>
      <c r="AK476" s="52">
        <f t="shared" si="26"/>
        <v>1.0556527602273762</v>
      </c>
    </row>
    <row r="477" spans="29:37" x14ac:dyDescent="0.2">
      <c r="AC477" s="44" t="s">
        <v>74</v>
      </c>
      <c r="AD477" s="45">
        <f>_xll.qlCalendarAdvance(calendar,AD476,AC477,,,trigger)</f>
        <v>57042</v>
      </c>
      <c r="AE477" s="45">
        <f>_xll.qlInterestRateIndexMaturity($V$5,AD477,trigger)</f>
        <v>57136</v>
      </c>
      <c r="AF477" s="49">
        <f>_xll.qlTenorBasisValue($V$13,AD477,trigger)</f>
        <v>1.6875112310481266E-4</v>
      </c>
      <c r="AG477" s="49">
        <f>_xll.qlTenorBasisForwardRate($V$13,AD477,_xll.ohTrigger($AA$9:$AA$12))</f>
        <v>1.3252655304895599E-2</v>
      </c>
      <c r="AH477" s="49">
        <f>_xll.qlTenorBasisForwardRate2($V$13,AD477,AE477,_xll.ohTrigger($AA$9:$AA$12))</f>
        <v>1.3252655304895599E-2</v>
      </c>
      <c r="AI477" s="49">
        <f>_xll.qlIndexFixing($V$5,_xll.qlInterestRateIndexFixingDate($V$5,AD477,trigger),,trigger)</f>
        <v>1.3974273150082223E-2</v>
      </c>
      <c r="AJ477" s="49">
        <f t="shared" si="25"/>
        <v>-7.216178451866246E-4</v>
      </c>
      <c r="AK477" s="52">
        <f t="shared" si="26"/>
        <v>1.0544508122021445</v>
      </c>
    </row>
    <row r="478" spans="29:37" x14ac:dyDescent="0.2">
      <c r="AC478" s="44" t="s">
        <v>74</v>
      </c>
      <c r="AD478" s="45">
        <f>_xll.qlCalendarAdvance(calendar,AD477,AC478,,,trigger)</f>
        <v>57074</v>
      </c>
      <c r="AE478" s="45">
        <f>_xll.qlInterestRateIndexMaturity($V$5,AD478,trigger)</f>
        <v>57165</v>
      </c>
      <c r="AF478" s="49">
        <f>_xll.qlTenorBasisValue($V$13,AD478,trigger)</f>
        <v>1.6832705124240606E-4</v>
      </c>
      <c r="AG478" s="49">
        <f>_xll.qlTenorBasisForwardRate($V$13,AD478,_xll.ohTrigger($AA$9:$AA$12))</f>
        <v>1.3197910144975534E-2</v>
      </c>
      <c r="AH478" s="49">
        <f>_xll.qlTenorBasisForwardRate2($V$13,AD478,AE478,_xll.ohTrigger($AA$9:$AA$12))</f>
        <v>1.3197910144975534E-2</v>
      </c>
      <c r="AI478" s="49">
        <f>_xll.qlIndexFixing($V$5,_xll.qlInterestRateIndexFixingDate($V$5,AD478,trigger),,trigger)</f>
        <v>1.390075938759471E-2</v>
      </c>
      <c r="AJ478" s="49">
        <f t="shared" si="25"/>
        <v>-7.0284924261917667E-4</v>
      </c>
      <c r="AK478" s="52">
        <f t="shared" si="26"/>
        <v>1.0532545861351201</v>
      </c>
    </row>
    <row r="479" spans="29:37" x14ac:dyDescent="0.2">
      <c r="AC479" s="44" t="s">
        <v>74</v>
      </c>
      <c r="AD479" s="45">
        <f>_xll.qlCalendarAdvance(calendar,AD478,AC479,,,trigger)</f>
        <v>57104</v>
      </c>
      <c r="AE479" s="45">
        <f>_xll.qlInterestRateIndexMaturity($V$5,AD479,trigger)</f>
        <v>57196</v>
      </c>
      <c r="AF479" s="49">
        <f>_xll.qlTenorBasisValue($V$13,AD479,trigger)</f>
        <v>1.6793382068039077E-4</v>
      </c>
      <c r="AG479" s="49">
        <f>_xll.qlTenorBasisForwardRate($V$13,AD479,_xll.ohTrigger($AA$9:$AA$12))</f>
        <v>1.3144695657507066E-2</v>
      </c>
      <c r="AH479" s="49">
        <f>_xll.qlTenorBasisForwardRate2($V$13,AD479,AE479,_xll.ohTrigger($AA$9:$AA$12))</f>
        <v>1.3144695657507066E-2</v>
      </c>
      <c r="AI479" s="49">
        <f>_xll.qlIndexFixing($V$5,_xll.qlInterestRateIndexFixingDate($V$5,AD479,trigger),,trigger)</f>
        <v>1.3828965809805542E-2</v>
      </c>
      <c r="AJ479" s="49">
        <f t="shared" si="25"/>
        <v>-6.8427015229847662E-4</v>
      </c>
      <c r="AK479" s="52">
        <f t="shared" si="26"/>
        <v>1.0520567512651144</v>
      </c>
    </row>
    <row r="480" spans="29:37" x14ac:dyDescent="0.2">
      <c r="AC480" s="44" t="s">
        <v>74</v>
      </c>
      <c r="AD480" s="45">
        <f>_xll.qlCalendarAdvance(calendar,AD479,AC480,,,trigger)</f>
        <v>57136</v>
      </c>
      <c r="AE480" s="45">
        <f>_xll.qlInterestRateIndexMaturity($V$5,AD480,trigger)</f>
        <v>57228</v>
      </c>
      <c r="AF480" s="49">
        <f>_xll.qlTenorBasisValue($V$13,AD480,trigger)</f>
        <v>1.675189519942275E-4</v>
      </c>
      <c r="AG480" s="49">
        <f>_xll.qlTenorBasisForwardRate($V$13,AD480,_xll.ohTrigger($AA$9:$AA$12))</f>
        <v>1.3089196243872692E-2</v>
      </c>
      <c r="AH480" s="49">
        <f>_xll.qlTenorBasisForwardRate2($V$13,AD480,AE480,_xll.ohTrigger($AA$9:$AA$12))</f>
        <v>1.3089196243872692E-2</v>
      </c>
      <c r="AI480" s="49">
        <f>_xll.qlIndexFixing($V$5,_xll.qlInterestRateIndexFixingDate($V$5,AD480,trigger),,trigger)</f>
        <v>1.3754032658540728E-2</v>
      </c>
      <c r="AJ480" s="49">
        <f t="shared" si="25"/>
        <v>-6.6483641466803627E-4</v>
      </c>
      <c r="AK480" s="52">
        <f t="shared" si="26"/>
        <v>1.0507927608602599</v>
      </c>
    </row>
    <row r="481" spans="29:37" x14ac:dyDescent="0.2">
      <c r="AC481" s="44" t="s">
        <v>74</v>
      </c>
      <c r="AD481" s="45">
        <f>_xll.qlCalendarAdvance(calendar,AD480,AC481,,,trigger)</f>
        <v>57166</v>
      </c>
      <c r="AE481" s="45">
        <f>_xll.qlInterestRateIndexMaturity($V$5,AD481,trigger)</f>
        <v>57258</v>
      </c>
      <c r="AF481" s="49">
        <f>_xll.qlTenorBasisValue($V$13,AD481,trigger)</f>
        <v>1.671342595315352E-4</v>
      </c>
      <c r="AG481" s="49">
        <f>_xll.qlTenorBasisForwardRate($V$13,AD481,_xll.ohTrigger($AA$9:$AA$12))</f>
        <v>1.3037721483744434E-2</v>
      </c>
      <c r="AH481" s="49">
        <f>_xll.qlTenorBasisForwardRate2($V$13,AD481,AE481,_xll.ohTrigger($AA$9:$AA$12))</f>
        <v>1.3037721483744434E-2</v>
      </c>
      <c r="AI481" s="49">
        <f>_xll.qlIndexFixing($V$5,_xll.qlInterestRateIndexFixingDate($V$5,AD481,trigger),,trigger)</f>
        <v>1.3684421832531216E-2</v>
      </c>
      <c r="AJ481" s="49">
        <f t="shared" si="25"/>
        <v>-6.4670034878678249E-4</v>
      </c>
      <c r="AK481" s="52">
        <f t="shared" si="26"/>
        <v>1.0496022521721373</v>
      </c>
    </row>
    <row r="482" spans="29:37" x14ac:dyDescent="0.2">
      <c r="AC482" s="44" t="s">
        <v>74</v>
      </c>
      <c r="AD482" s="45">
        <f>_xll.qlCalendarAdvance(calendar,AD481,AC482,,,trigger)</f>
        <v>57199</v>
      </c>
      <c r="AE482" s="45">
        <f>_xll.qlInterestRateIndexMaturity($V$5,AD482,trigger)</f>
        <v>57291</v>
      </c>
      <c r="AF482" s="49">
        <f>_xll.qlTenorBasisValue($V$13,AD482,trigger)</f>
        <v>1.6671579423303313E-4</v>
      </c>
      <c r="AG482" s="49">
        <f>_xll.qlTenorBasisForwardRate($V$13,AD482,_xll.ohTrigger($AA$9:$AA$12))</f>
        <v>1.2981728551785593E-2</v>
      </c>
      <c r="AH482" s="49">
        <f>_xll.qlTenorBasisForwardRate2($V$13,AD482,AE482,_xll.ohTrigger($AA$9:$AA$12))</f>
        <v>1.2981728551785593E-2</v>
      </c>
      <c r="AI482" s="49">
        <f>_xll.qlIndexFixing($V$5,_xll.qlInterestRateIndexFixingDate($V$5,AD482,trigger),,trigger)</f>
        <v>1.360857404544367E-2</v>
      </c>
      <c r="AJ482" s="49">
        <f t="shared" si="25"/>
        <v>-6.268454936580771E-4</v>
      </c>
      <c r="AK482" s="52">
        <f t="shared" si="26"/>
        <v>1.0482867509636733</v>
      </c>
    </row>
    <row r="483" spans="29:37" x14ac:dyDescent="0.2">
      <c r="AC483" s="44" t="s">
        <v>74</v>
      </c>
      <c r="AD483" s="45">
        <f>_xll.qlCalendarAdvance(calendar,AD482,AC483,,,trigger)</f>
        <v>57230</v>
      </c>
      <c r="AE483" s="45">
        <f>_xll.qlInterestRateIndexMaturity($V$5,AD483,trigger)</f>
        <v>57321</v>
      </c>
      <c r="AF483" s="49">
        <f>_xll.qlTenorBasisValue($V$13,AD483,trigger)</f>
        <v>1.6632712500127482E-4</v>
      </c>
      <c r="AG483" s="49">
        <f>_xll.qlTenorBasisForwardRate($V$13,AD483,_xll.ohTrigger($AA$9:$AA$12))</f>
        <v>1.2930334315309046E-2</v>
      </c>
      <c r="AH483" s="49">
        <f>_xll.qlTenorBasisForwardRate2($V$13,AD483,AE483,_xll.ohTrigger($AA$9:$AA$12))</f>
        <v>1.2930334315309046E-2</v>
      </c>
      <c r="AI483" s="49">
        <f>_xll.qlIndexFixing($V$5,_xll.qlInterestRateIndexFixingDate($V$5,AD483,trigger),,trigger)</f>
        <v>1.3538896193639295E-2</v>
      </c>
      <c r="AJ483" s="49">
        <f t="shared" si="25"/>
        <v>-6.0856187833024933E-4</v>
      </c>
      <c r="AK483" s="52">
        <f t="shared" si="26"/>
        <v>1.0470646669676387</v>
      </c>
    </row>
    <row r="484" spans="29:37" x14ac:dyDescent="0.2">
      <c r="AC484" s="44" t="s">
        <v>74</v>
      </c>
      <c r="AD484" s="45">
        <f>_xll.qlCalendarAdvance(calendar,AD483,AC484,,,trigger)</f>
        <v>57262</v>
      </c>
      <c r="AE484" s="45">
        <f>_xll.qlInterestRateIndexMaturity($V$5,AD484,trigger)</f>
        <v>57354</v>
      </c>
      <c r="AF484" s="49">
        <f>_xll.qlTenorBasisValue($V$13,AD484,trigger)</f>
        <v>1.6593037553469018E-4</v>
      </c>
      <c r="AG484" s="49">
        <f>_xll.qlTenorBasisForwardRate($V$13,AD484,_xll.ohTrigger($AA$9:$AA$12))</f>
        <v>1.2876694165630894E-2</v>
      </c>
      <c r="AH484" s="49">
        <f>_xll.qlTenorBasisForwardRate2($V$13,AD484,AE484,_xll.ohTrigger($AA$9:$AA$12))</f>
        <v>1.2876694165630894E-2</v>
      </c>
      <c r="AI484" s="49">
        <f>_xll.qlIndexFixing($V$5,_xll.qlInterestRateIndexFixingDate($V$5,AD484,trigger),,trigger)</f>
        <v>1.346591838186258E-2</v>
      </c>
      <c r="AJ484" s="49">
        <f t="shared" si="25"/>
        <v>-5.8922421623168637E-4</v>
      </c>
      <c r="AK484" s="52">
        <f t="shared" si="26"/>
        <v>1.0457589664437617</v>
      </c>
    </row>
    <row r="485" spans="29:37" x14ac:dyDescent="0.2">
      <c r="AC485" s="44" t="s">
        <v>74</v>
      </c>
      <c r="AD485" s="45">
        <f>_xll.qlCalendarAdvance(calendar,AD484,AC485,,,trigger)</f>
        <v>57293</v>
      </c>
      <c r="AE485" s="45">
        <f>_xll.qlInterestRateIndexMaturity($V$5,AD485,trigger)</f>
        <v>57385</v>
      </c>
      <c r="AF485" s="49">
        <f>_xll.qlTenorBasisValue($V$13,AD485,trigger)</f>
        <v>1.6555029705518417E-4</v>
      </c>
      <c r="AG485" s="49">
        <f>_xll.qlTenorBasisForwardRate($V$13,AD485,_xll.ohTrigger($AA$9:$AA$12))</f>
        <v>1.2825922149704596E-2</v>
      </c>
      <c r="AH485" s="49">
        <f>_xll.qlTenorBasisForwardRate2($V$13,AD485,AE485,_xll.ohTrigger($AA$9:$AA$12))</f>
        <v>1.2825922149704596E-2</v>
      </c>
      <c r="AI485" s="49">
        <f>_xll.qlIndexFixing($V$5,_xll.qlInterestRateIndexFixingDate($V$5,AD485,trigger),,trigger)</f>
        <v>1.3396774572430652E-2</v>
      </c>
      <c r="AJ485" s="49">
        <f t="shared" si="25"/>
        <v>-5.7085242272605571E-4</v>
      </c>
      <c r="AK485" s="52">
        <f t="shared" si="26"/>
        <v>1.0445077099379714</v>
      </c>
    </row>
    <row r="486" spans="29:37" x14ac:dyDescent="0.2">
      <c r="AC486" s="44" t="s">
        <v>74</v>
      </c>
      <c r="AD486" s="45">
        <f>_xll.qlCalendarAdvance(calendar,AD485,AC486,,,trigger)</f>
        <v>57325</v>
      </c>
      <c r="AE486" s="45">
        <f>_xll.qlInterestRateIndexMaturity($V$5,AD486,trigger)</f>
        <v>57416</v>
      </c>
      <c r="AF486" s="49">
        <f>_xll.qlTenorBasisValue($V$13,AD486,trigger)</f>
        <v>1.6516232124792117E-4</v>
      </c>
      <c r="AG486" s="49">
        <f>_xll.qlTenorBasisForwardRate($V$13,AD486,_xll.ohTrigger($AA$9:$AA$12))</f>
        <v>1.2774725680036026E-2</v>
      </c>
      <c r="AH486" s="49">
        <f>_xll.qlTenorBasisForwardRate2($V$13,AD486,AE486,_xll.ohTrigger($AA$9:$AA$12))</f>
        <v>1.2774725680036026E-2</v>
      </c>
      <c r="AI486" s="49">
        <f>_xll.qlIndexFixing($V$5,_xll.qlInterestRateIndexFixingDate($V$5,AD486,trigger),,trigger)</f>
        <v>1.3326986469784712E-2</v>
      </c>
      <c r="AJ486" s="49">
        <f t="shared" si="25"/>
        <v>-5.5226078974868545E-4</v>
      </c>
      <c r="AK486" s="52">
        <f t="shared" si="26"/>
        <v>1.0432307357183992</v>
      </c>
    </row>
    <row r="487" spans="29:37" x14ac:dyDescent="0.2">
      <c r="AC487" s="44" t="s">
        <v>74</v>
      </c>
      <c r="AD487" s="45">
        <f>_xll.qlCalendarAdvance(calendar,AD486,AC487,,,trigger)</f>
        <v>57356</v>
      </c>
      <c r="AE487" s="45">
        <f>_xll.qlInterestRateIndexMaturity($V$5,AD487,trigger)</f>
        <v>57446</v>
      </c>
      <c r="AF487" s="49">
        <f>_xll.qlTenorBasisValue($V$13,AD487,trigger)</f>
        <v>1.6479065187776027E-4</v>
      </c>
      <c r="AG487" s="49">
        <f>_xll.qlTenorBasisForwardRate($V$13,AD487,_xll.ohTrigger($AA$9:$AA$12))</f>
        <v>1.2725758641600748E-2</v>
      </c>
      <c r="AH487" s="49">
        <f>_xll.qlTenorBasisForwardRate2($V$13,AD487,AE487,_xll.ohTrigger($AA$9:$AA$12))</f>
        <v>1.2725758641600748E-2</v>
      </c>
      <c r="AI487" s="49">
        <f>_xll.qlIndexFixing($V$5,_xll.qlInterestRateIndexFixingDate($V$5,AD487,trigger),,trigger)</f>
        <v>1.3260113942843432E-2</v>
      </c>
      <c r="AJ487" s="49">
        <f t="shared" si="25"/>
        <v>-5.3435530124268382E-4</v>
      </c>
      <c r="AK487" s="52">
        <f t="shared" si="26"/>
        <v>1.0419900546829377</v>
      </c>
    </row>
    <row r="488" spans="29:37" x14ac:dyDescent="0.2">
      <c r="AC488" s="44" t="s">
        <v>74</v>
      </c>
      <c r="AD488" s="45">
        <f>_xll.qlCalendarAdvance(calendar,AD487,AC488,,,trigger)</f>
        <v>57388</v>
      </c>
      <c r="AE488" s="45">
        <f>_xll.qlInterestRateIndexMaturity($V$5,AD488,trigger)</f>
        <v>57479</v>
      </c>
      <c r="AF488" s="49">
        <f>_xll.qlTenorBasisValue($V$13,AD488,trigger)</f>
        <v>1.6441126408044948E-4</v>
      </c>
      <c r="AG488" s="49">
        <f>_xll.qlTenorBasisForwardRate($V$13,AD488,_xll.ohTrigger($AA$9:$AA$12))</f>
        <v>1.2674721022123072E-2</v>
      </c>
      <c r="AH488" s="49">
        <f>_xll.qlTenorBasisForwardRate2($V$13,AD488,AE488,_xll.ohTrigger($AA$9:$AA$12))</f>
        <v>1.2674721022123072E-2</v>
      </c>
      <c r="AI488" s="49">
        <f>_xll.qlIndexFixing($V$5,_xll.qlInterestRateIndexFixingDate($V$5,AD488,trigger),,trigger)</f>
        <v>1.3190143003537382E-2</v>
      </c>
      <c r="AJ488" s="49">
        <f t="shared" si="25"/>
        <v>-5.1542198141430948E-4</v>
      </c>
      <c r="AK488" s="52">
        <f t="shared" si="26"/>
        <v>1.0406653511753565</v>
      </c>
    </row>
    <row r="489" spans="29:37" x14ac:dyDescent="0.2">
      <c r="AC489" s="44" t="s">
        <v>74</v>
      </c>
      <c r="AD489" s="45">
        <f>_xll.qlCalendarAdvance(calendar,AD488,AC489,,,trigger)</f>
        <v>57416</v>
      </c>
      <c r="AE489" s="45">
        <f>_xll.qlInterestRateIndexMaturity($V$5,AD489,trigger)</f>
        <v>57508</v>
      </c>
      <c r="AF489" s="49">
        <f>_xll.qlTenorBasisValue($V$13,AD489,trigger)</f>
        <v>1.6408282232888995E-4</v>
      </c>
      <c r="AG489" s="49">
        <f>_xll.qlTenorBasisForwardRate($V$13,AD489,_xll.ohTrigger($AA$9:$AA$12))</f>
        <v>1.2630561999504178E-2</v>
      </c>
      <c r="AH489" s="49">
        <f>_xll.qlTenorBasisForwardRate2($V$13,AD489,AE489,_xll.ohTrigger($AA$9:$AA$12))</f>
        <v>1.2630561999504178E-2</v>
      </c>
      <c r="AI489" s="49">
        <f>_xll.qlIndexFixing($V$5,_xll.qlInterestRateIndexFixingDate($V$5,AD489,trigger),,trigger)</f>
        <v>1.3129472670946185E-2</v>
      </c>
      <c r="AJ489" s="49">
        <f t="shared" si="25"/>
        <v>-4.9891067144200787E-4</v>
      </c>
      <c r="AK489" s="52">
        <f t="shared" si="26"/>
        <v>1.0395002749253432</v>
      </c>
    </row>
    <row r="490" spans="29:37" x14ac:dyDescent="0.2">
      <c r="AC490" s="44" t="s">
        <v>74</v>
      </c>
      <c r="AD490" s="45">
        <f>_xll.qlCalendarAdvance(calendar,AD489,AC490,,,trigger)</f>
        <v>57447</v>
      </c>
      <c r="AE490" s="45">
        <f>_xll.qlInterestRateIndexMaturity($V$5,AD490,trigger)</f>
        <v>57538</v>
      </c>
      <c r="AF490" s="49">
        <f>_xll.qlTenorBasisValue($V$13,AD490,trigger)</f>
        <v>1.6372298600399464E-4</v>
      </c>
      <c r="AG490" s="49">
        <f>_xll.qlTenorBasisForwardRate($V$13,AD490,_xll.ohTrigger($AA$9:$AA$12))</f>
        <v>1.2583434056398472E-2</v>
      </c>
      <c r="AH490" s="49">
        <f>_xll.qlTenorBasisForwardRate2($V$13,AD490,AE490,_xll.ohTrigger($AA$9:$AA$12))</f>
        <v>1.2583434056398472E-2</v>
      </c>
      <c r="AI490" s="49">
        <f>_xll.qlIndexFixing($V$5,_xll.qlInterestRateIndexFixingDate($V$5,AD490,trigger),,trigger)</f>
        <v>1.3064731683963765E-2</v>
      </c>
      <c r="AJ490" s="49">
        <f t="shared" si="25"/>
        <v>-4.8129762756529346E-4</v>
      </c>
      <c r="AK490" s="52">
        <f t="shared" si="26"/>
        <v>1.0382485119251339</v>
      </c>
    </row>
    <row r="491" spans="29:37" x14ac:dyDescent="0.2">
      <c r="AC491" s="44" t="s">
        <v>74</v>
      </c>
      <c r="AD491" s="45">
        <f>_xll.qlCalendarAdvance(calendar,AD490,AC491,,,trigger)</f>
        <v>57479</v>
      </c>
      <c r="AE491" s="45">
        <f>_xll.qlInterestRateIndexMaturity($V$5,AD491,trigger)</f>
        <v>57571</v>
      </c>
      <c r="AF491" s="49">
        <f>_xll.qlTenorBasisValue($V$13,AD491,trigger)</f>
        <v>1.6335568275977294E-4</v>
      </c>
      <c r="AG491" s="49">
        <f>_xll.qlTenorBasisForwardRate($V$13,AD491,_xll.ohTrigger($AA$9:$AA$12))</f>
        <v>1.253436880366238E-2</v>
      </c>
      <c r="AH491" s="49">
        <f>_xll.qlTenorBasisForwardRate2($V$13,AD491,AE491,_xll.ohTrigger($AA$9:$AA$12))</f>
        <v>1.253436880366238E-2</v>
      </c>
      <c r="AI491" s="49">
        <f>_xll.qlIndexFixing($V$5,_xll.qlInterestRateIndexFixingDate($V$5,AD491,trigger),,trigger)</f>
        <v>1.2997046036404548E-2</v>
      </c>
      <c r="AJ491" s="49">
        <f t="shared" si="25"/>
        <v>-4.6267723274216743E-4</v>
      </c>
      <c r="AK491" s="52">
        <f t="shared" si="26"/>
        <v>1.0369126870279244</v>
      </c>
    </row>
    <row r="492" spans="29:37" x14ac:dyDescent="0.2">
      <c r="AC492" s="44" t="s">
        <v>74</v>
      </c>
      <c r="AD492" s="45">
        <f>_xll.qlCalendarAdvance(calendar,AD491,AC492,,,trigger)</f>
        <v>57510</v>
      </c>
      <c r="AE492" s="45">
        <f>_xll.qlInterestRateIndexMaturity($V$5,AD492,trigger)</f>
        <v>57602</v>
      </c>
      <c r="AF492" s="49">
        <f>_xll.qlTenorBasisValue($V$13,AD492,trigger)</f>
        <v>1.6300382645345629E-4</v>
      </c>
      <c r="AG492" s="49">
        <f>_xll.qlTenorBasisForwardRate($V$13,AD492,_xll.ohTrigger($AA$9:$AA$12))</f>
        <v>1.2488023180138261E-2</v>
      </c>
      <c r="AH492" s="49">
        <f>_xll.qlTenorBasisForwardRate2($V$13,AD492,AE492,_xll.ohTrigger($AA$9:$AA$12))</f>
        <v>1.2488023180138261E-2</v>
      </c>
      <c r="AI492" s="49">
        <f>_xll.qlIndexFixing($V$5,_xll.qlInterestRateIndexFixingDate($V$5,AD492,trigger),,trigger)</f>
        <v>1.2933030443385009E-2</v>
      </c>
      <c r="AJ492" s="49">
        <f t="shared" si="25"/>
        <v>-4.4500726324674805E-4</v>
      </c>
      <c r="AK492" s="52">
        <f t="shared" si="26"/>
        <v>1.0356347243136541</v>
      </c>
    </row>
    <row r="493" spans="29:37" x14ac:dyDescent="0.2">
      <c r="AC493" s="44" t="s">
        <v>74</v>
      </c>
      <c r="AD493" s="45">
        <f>_xll.qlCalendarAdvance(calendar,AD492,AC493,,,trigger)</f>
        <v>57542</v>
      </c>
      <c r="AE493" s="45">
        <f>_xll.qlInterestRateIndexMaturity($V$5,AD493,trigger)</f>
        <v>57634</v>
      </c>
      <c r="AF493" s="49">
        <f>_xll.qlTenorBasisValue($V$13,AD493,trigger)</f>
        <v>1.6264467268329409E-4</v>
      </c>
      <c r="AG493" s="49">
        <f>_xll.qlTenorBasisForwardRate($V$13,AD493,_xll.ohTrigger($AA$9:$AA$12))</f>
        <v>1.2440875920414981E-2</v>
      </c>
      <c r="AH493" s="49">
        <f>_xll.qlTenorBasisForwardRate2($V$13,AD493,AE493,_xll.ohTrigger($AA$9:$AA$12))</f>
        <v>1.2440875920414981E-2</v>
      </c>
      <c r="AI493" s="49">
        <f>_xll.qlIndexFixing($V$5,_xll.qlInterestRateIndexFixingDate($V$5,AD493,trigger),,trigger)</f>
        <v>1.2867755873154292E-2</v>
      </c>
      <c r="AJ493" s="49">
        <f t="shared" si="25"/>
        <v>-4.2687995273931086E-4</v>
      </c>
      <c r="AK493" s="52">
        <f t="shared" si="26"/>
        <v>1.0343126927292006</v>
      </c>
    </row>
    <row r="494" spans="29:37" x14ac:dyDescent="0.2">
      <c r="AC494" s="44" t="s">
        <v>74</v>
      </c>
      <c r="AD494" s="45">
        <f>_xll.qlCalendarAdvance(calendar,AD493,AC494,,,trigger)</f>
        <v>57573</v>
      </c>
      <c r="AE494" s="45">
        <f>_xll.qlInterestRateIndexMaturity($V$5,AD494,trigger)</f>
        <v>57665</v>
      </c>
      <c r="AF494" s="49">
        <f>_xll.qlTenorBasisValue($V$13,AD494,trigger)</f>
        <v>1.6230062680892306E-4</v>
      </c>
      <c r="AG494" s="49">
        <f>_xll.qlTenorBasisForwardRate($V$13,AD494,_xll.ohTrigger($AA$9:$AA$12))</f>
        <v>1.2395881081777414E-2</v>
      </c>
      <c r="AH494" s="49">
        <f>_xll.qlTenorBasisForwardRate2($V$13,AD494,AE494,_xll.ohTrigger($AA$9:$AA$12))</f>
        <v>1.2395881081777414E-2</v>
      </c>
      <c r="AI494" s="49">
        <f>_xll.qlIndexFixing($V$5,_xll.qlInterestRateIndexFixingDate($V$5,AD494,trigger),,trigger)</f>
        <v>1.280531116777559E-2</v>
      </c>
      <c r="AJ494" s="49">
        <f t="shared" si="25"/>
        <v>-4.0943008599817615E-4</v>
      </c>
      <c r="AK494" s="52">
        <f t="shared" si="26"/>
        <v>1.0330295267675695</v>
      </c>
    </row>
    <row r="495" spans="29:37" x14ac:dyDescent="0.2">
      <c r="AC495" s="44" t="s">
        <v>74</v>
      </c>
      <c r="AD495" s="45">
        <f>_xll.qlCalendarAdvance(calendar,AD494,AC495,,,trigger)</f>
        <v>57605</v>
      </c>
      <c r="AE495" s="45">
        <f>_xll.qlInterestRateIndexMaturity($V$5,AD495,trigger)</f>
        <v>57696</v>
      </c>
      <c r="AF495" s="49">
        <f>_xll.qlTenorBasisValue($V$13,AD495,trigger)</f>
        <v>1.619494492007729E-4</v>
      </c>
      <c r="AG495" s="49">
        <f>_xll.qlTenorBasisForwardRate($V$13,AD495,_xll.ohTrigger($AA$9:$AA$12))</f>
        <v>1.2350635463583165E-2</v>
      </c>
      <c r="AH495" s="49">
        <f>_xll.qlTenorBasisForwardRate2($V$13,AD495,AE495,_xll.ohTrigger($AA$9:$AA$12))</f>
        <v>1.2350635463583165E-2</v>
      </c>
      <c r="AI495" s="49">
        <f>_xll.qlIndexFixing($V$5,_xll.qlInterestRateIndexFixingDate($V$5,AD495,trigger),,trigger)</f>
        <v>1.2742433420662261E-2</v>
      </c>
      <c r="AJ495" s="49">
        <f t="shared" si="25"/>
        <v>-3.9179795707909582E-4</v>
      </c>
      <c r="AK495" s="52">
        <f t="shared" si="26"/>
        <v>1.0317228986503848</v>
      </c>
    </row>
    <row r="496" spans="29:37" x14ac:dyDescent="0.2">
      <c r="AC496" s="44" t="s">
        <v>74</v>
      </c>
      <c r="AD496" s="45">
        <f>_xll.qlCalendarAdvance(calendar,AD495,AC496,,,trigger)</f>
        <v>57635</v>
      </c>
      <c r="AE496" s="45">
        <f>_xll.qlInterestRateIndexMaturity($V$5,AD496,trigger)</f>
        <v>57727</v>
      </c>
      <c r="AF496" s="49">
        <f>_xll.qlTenorBasisValue($V$13,AD496,trigger)</f>
        <v>1.616238412192217E-4</v>
      </c>
      <c r="AG496" s="49">
        <f>_xll.qlTenorBasisForwardRate($V$13,AD496,_xll.ohTrigger($AA$9:$AA$12))</f>
        <v>1.2307925147942024E-2</v>
      </c>
      <c r="AH496" s="49">
        <f>_xll.qlTenorBasisForwardRate2($V$13,AD496,AE496,_xll.ohTrigger($AA$9:$AA$12))</f>
        <v>1.2307925147942024E-2</v>
      </c>
      <c r="AI496" s="49">
        <f>_xll.qlIndexFixing($V$5,_xll.qlInterestRateIndexFixingDate($V$5,AD496,trigger),,trigger)</f>
        <v>1.2682790286005038E-2</v>
      </c>
      <c r="AJ496" s="49">
        <f t="shared" si="25"/>
        <v>-3.7486513806301441E-4</v>
      </c>
      <c r="AK496" s="52">
        <f t="shared" si="26"/>
        <v>1.0304572162697703</v>
      </c>
    </row>
    <row r="497" spans="29:37" x14ac:dyDescent="0.2">
      <c r="AC497" s="44" t="s">
        <v>74</v>
      </c>
      <c r="AD497" s="45">
        <f>_xll.qlCalendarAdvance(calendar,AD496,AC497,,,trigger)</f>
        <v>57668</v>
      </c>
      <c r="AE497" s="45">
        <f>_xll.qlInterestRateIndexMaturity($V$5,AD497,trigger)</f>
        <v>57760</v>
      </c>
      <c r="AF497" s="49">
        <f>_xll.qlTenorBasisValue($V$13,AD497,trigger)</f>
        <v>1.6126967622454385E-4</v>
      </c>
      <c r="AG497" s="49">
        <f>_xll.qlTenorBasisForwardRate($V$13,AD497,_xll.ohTrigger($AA$9:$AA$12))</f>
        <v>1.2262231473059064E-2</v>
      </c>
      <c r="AH497" s="49">
        <f>_xll.qlTenorBasisForwardRate2($V$13,AD497,AE497,_xll.ohTrigger($AA$9:$AA$12))</f>
        <v>1.2262231473059064E-2</v>
      </c>
      <c r="AI497" s="49">
        <f>_xll.qlIndexFixing($V$5,_xll.qlInterestRateIndexFixingDate($V$5,AD497,trigger),,trigger)</f>
        <v>1.2618885093372592E-2</v>
      </c>
      <c r="AJ497" s="49">
        <f t="shared" si="25"/>
        <v>-3.5665362031352815E-4</v>
      </c>
      <c r="AK497" s="52">
        <f t="shared" si="26"/>
        <v>1.0290855396994518</v>
      </c>
    </row>
    <row r="498" spans="29:37" x14ac:dyDescent="0.2">
      <c r="AC498" s="44" t="s">
        <v>74</v>
      </c>
      <c r="AD498" s="45">
        <f>_xll.qlCalendarAdvance(calendar,AD497,AC498,,,trigger)</f>
        <v>57698</v>
      </c>
      <c r="AE498" s="45">
        <f>_xll.qlInterestRateIndexMaturity($V$5,AD498,trigger)</f>
        <v>57788</v>
      </c>
      <c r="AF498" s="49">
        <f>_xll.qlTenorBasisValue($V$13,AD498,trigger)</f>
        <v>1.6095130944670497E-4</v>
      </c>
      <c r="AG498" s="49">
        <f>_xll.qlTenorBasisForwardRate($V$13,AD498,_xll.ohTrigger($AA$9:$AA$12))</f>
        <v>1.2222302960787523E-2</v>
      </c>
      <c r="AH498" s="49">
        <f>_xll.qlTenorBasisForwardRate2($V$13,AD498,AE498,_xll.ohTrigger($AA$9:$AA$12))</f>
        <v>1.2222302960787523E-2</v>
      </c>
      <c r="AI498" s="49">
        <f>_xll.qlIndexFixing($V$5,_xll.qlInterestRateIndexFixingDate($V$5,AD498,trigger),,trigger)</f>
        <v>1.2563036106427283E-2</v>
      </c>
      <c r="AJ498" s="49">
        <f t="shared" si="25"/>
        <v>-3.4073314563975998E-4</v>
      </c>
      <c r="AK498" s="52">
        <f t="shared" si="26"/>
        <v>1.0278779823027562</v>
      </c>
    </row>
    <row r="499" spans="29:37" x14ac:dyDescent="0.2">
      <c r="AC499" s="44" t="s">
        <v>74</v>
      </c>
      <c r="AD499" s="45">
        <f>_xll.qlCalendarAdvance(calendar,AD498,AC499,,,trigger)</f>
        <v>57731</v>
      </c>
      <c r="AE499" s="45">
        <f>_xll.qlInterestRateIndexMaturity($V$5,AD499,trigger)</f>
        <v>57822</v>
      </c>
      <c r="AF499" s="49">
        <f>_xll.qlTenorBasisValue($V$13,AD499,trigger)</f>
        <v>1.6060502435872974E-4</v>
      </c>
      <c r="AG499" s="49">
        <f>_xll.qlTenorBasisForwardRate($V$13,AD499,_xll.ohTrigger($AA$9:$AA$12))</f>
        <v>1.217765206972091E-2</v>
      </c>
      <c r="AH499" s="49">
        <f>_xll.qlTenorBasisForwardRate2($V$13,AD499,AE499,_xll.ohTrigger($AA$9:$AA$12))</f>
        <v>1.217765206972091E-2</v>
      </c>
      <c r="AI499" s="49">
        <f>_xll.qlIndexFixing($V$5,_xll.qlInterestRateIndexFixingDate($V$5,AD499,trigger),,trigger)</f>
        <v>1.2500165582633956E-2</v>
      </c>
      <c r="AJ499" s="49">
        <f t="shared" si="25"/>
        <v>-3.2251351291304534E-4</v>
      </c>
      <c r="AK499" s="52">
        <f t="shared" si="26"/>
        <v>1.026484047258581</v>
      </c>
    </row>
    <row r="500" spans="29:37" x14ac:dyDescent="0.2">
      <c r="AC500" s="44" t="s">
        <v>74</v>
      </c>
      <c r="AD500" s="45">
        <f>_xll.qlCalendarAdvance(calendar,AD499,AC500,,,trigger)</f>
        <v>57762</v>
      </c>
      <c r="AE500" s="45">
        <f>_xll.qlInterestRateIndexMaturity($V$5,AD500,trigger)</f>
        <v>57851</v>
      </c>
      <c r="AF500" s="49">
        <f>_xll.qlTenorBasisValue($V$13,AD500,trigger)</f>
        <v>1.6028342563132296E-4</v>
      </c>
      <c r="AG500" s="49">
        <f>_xll.qlTenorBasisForwardRate($V$13,AD500,_xll.ohTrigger($AA$9:$AA$12))</f>
        <v>1.2137760906432048E-2</v>
      </c>
      <c r="AH500" s="49">
        <f>_xll.qlTenorBasisForwardRate2($V$13,AD500,AE500,_xll.ohTrigger($AA$9:$AA$12))</f>
        <v>1.2137760906432048E-2</v>
      </c>
      <c r="AI500" s="49">
        <f>_xll.qlIndexFixing($V$5,_xll.qlInterestRateIndexFixingDate($V$5,AD500,trigger),,trigger)</f>
        <v>1.2444043135556094E-2</v>
      </c>
      <c r="AJ500" s="49">
        <f t="shared" si="25"/>
        <v>-3.0628222912404586E-4</v>
      </c>
      <c r="AK500" s="52">
        <f t="shared" si="26"/>
        <v>1.0252338327872104</v>
      </c>
    </row>
    <row r="501" spans="29:37" x14ac:dyDescent="0.2">
      <c r="AC501" s="44" t="s">
        <v>74</v>
      </c>
      <c r="AD501" s="45">
        <f>_xll.qlCalendarAdvance(calendar,AD500,AC501,,,trigger)</f>
        <v>57790</v>
      </c>
      <c r="AE501" s="45">
        <f>_xll.qlInterestRateIndexMaturity($V$5,AD501,trigger)</f>
        <v>57882</v>
      </c>
      <c r="AF501" s="49">
        <f>_xll.qlTenorBasisValue($V$13,AD501,trigger)</f>
        <v>1.5999599747087628E-4</v>
      </c>
      <c r="AG501" s="49">
        <f>_xll.qlTenorBasisForwardRate($V$13,AD501,_xll.ohTrigger($AA$9:$AA$12))</f>
        <v>1.2100233011444255E-2</v>
      </c>
      <c r="AH501" s="49">
        <f>_xll.qlTenorBasisForwardRate2($V$13,AD501,AE501,_xll.ohTrigger($AA$9:$AA$12))</f>
        <v>1.2100233011444255E-2</v>
      </c>
      <c r="AI501" s="49">
        <f>_xll.qlIndexFixing($V$5,_xll.qlInterestRateIndexFixingDate($V$5,AD501,trigger),,trigger)</f>
        <v>1.2390721666206986E-2</v>
      </c>
      <c r="AJ501" s="49">
        <f t="shared" si="25"/>
        <v>-2.9048865476273035E-4</v>
      </c>
      <c r="AK501" s="52">
        <f t="shared" si="26"/>
        <v>1.0240068645362441</v>
      </c>
    </row>
    <row r="502" spans="29:37" x14ac:dyDescent="0.2">
      <c r="AC502" s="44" t="s">
        <v>74</v>
      </c>
      <c r="AD502" s="45">
        <f>_xll.qlCalendarAdvance(calendar,AD501,AC502,,,trigger)</f>
        <v>57822</v>
      </c>
      <c r="AE502" s="45">
        <f>_xll.qlInterestRateIndexMaturity($V$5,AD502,trigger)</f>
        <v>57913</v>
      </c>
      <c r="AF502" s="49">
        <f>_xll.qlTenorBasisValue($V$13,AD502,trigger)</f>
        <v>1.5967101406211406E-4</v>
      </c>
      <c r="AG502" s="49">
        <f>_xll.qlTenorBasisForwardRate($V$13,AD502,_xll.ohTrigger($AA$9:$AA$12))</f>
        <v>1.2060005963547057E-2</v>
      </c>
      <c r="AH502" s="49">
        <f>_xll.qlTenorBasisForwardRate2($V$13,AD502,AE502,_xll.ohTrigger($AA$9:$AA$12))</f>
        <v>1.2060005963547057E-2</v>
      </c>
      <c r="AI502" s="49">
        <f>_xll.qlIndexFixing($V$5,_xll.qlInterestRateIndexFixingDate($V$5,AD502,trigger),,trigger)</f>
        <v>1.2333706993758995E-2</v>
      </c>
      <c r="AJ502" s="49">
        <f t="shared" si="25"/>
        <v>-2.7370103021193831E-4</v>
      </c>
      <c r="AK502" s="52">
        <f t="shared" si="26"/>
        <v>1.0226949332396049</v>
      </c>
    </row>
    <row r="503" spans="29:37" x14ac:dyDescent="0.2">
      <c r="AC503" s="44" t="s">
        <v>74</v>
      </c>
      <c r="AD503" s="45">
        <f>_xll.qlCalendarAdvance(calendar,AD502,AC503,,,trigger)</f>
        <v>57852</v>
      </c>
      <c r="AE503" s="45">
        <f>_xll.qlInterestRateIndexMaturity($V$5,AD503,trigger)</f>
        <v>57944</v>
      </c>
      <c r="AF503" s="49">
        <f>_xll.qlTenorBasisValue($V$13,AD503,trigger)</f>
        <v>1.5936970367123358E-4</v>
      </c>
      <c r="AG503" s="49">
        <f>_xll.qlTenorBasisForwardRate($V$13,AD503,_xll.ohTrigger($AA$9:$AA$12))</f>
        <v>1.2022185647064232E-2</v>
      </c>
      <c r="AH503" s="49">
        <f>_xll.qlTenorBasisForwardRate2($V$13,AD503,AE503,_xll.ohTrigger($AA$9:$AA$12))</f>
        <v>1.2022185647064232E-2</v>
      </c>
      <c r="AI503" s="49">
        <f>_xll.qlIndexFixing($V$5,_xll.qlInterestRateIndexFixingDate($V$5,AD503,trigger),,trigger)</f>
        <v>1.2279775374939007E-2</v>
      </c>
      <c r="AJ503" s="49">
        <f t="shared" si="25"/>
        <v>-2.5758972787477512E-4</v>
      </c>
      <c r="AK503" s="52">
        <f t="shared" si="26"/>
        <v>1.021426197817672</v>
      </c>
    </row>
    <row r="504" spans="29:37" x14ac:dyDescent="0.2">
      <c r="AC504" s="44" t="s">
        <v>74</v>
      </c>
      <c r="AD504" s="45">
        <f>_xll.qlCalendarAdvance(calendar,AD503,AC504,,,trigger)</f>
        <v>57885</v>
      </c>
      <c r="AE504" s="45">
        <f>_xll.qlInterestRateIndexMaturity($V$5,AD504,trigger)</f>
        <v>57977</v>
      </c>
      <c r="AF504" s="49">
        <f>_xll.qlTenorBasisValue($V$13,AD504,trigger)</f>
        <v>1.5904197893479462E-4</v>
      </c>
      <c r="AG504" s="49">
        <f>_xll.qlTenorBasisForwardRate($V$13,AD504,_xll.ohTrigger($AA$9:$AA$12))</f>
        <v>1.1981847671013518E-2</v>
      </c>
      <c r="AH504" s="49">
        <f>_xll.qlTenorBasisForwardRate2($V$13,AD504,AE504,_xll.ohTrigger($AA$9:$AA$12))</f>
        <v>1.1981847671013518E-2</v>
      </c>
      <c r="AI504" s="49">
        <f>_xll.qlIndexFixing($V$5,_xll.qlInterestRateIndexFixingDate($V$5,AD504,trigger),,trigger)</f>
        <v>1.2222132917328443E-2</v>
      </c>
      <c r="AJ504" s="49">
        <f t="shared" si="25"/>
        <v>-2.4028524631492486E-4</v>
      </c>
      <c r="AK504" s="52">
        <f t="shared" si="26"/>
        <v>1.0200541062540982</v>
      </c>
    </row>
    <row r="505" spans="29:37" x14ac:dyDescent="0.2">
      <c r="AC505" s="44" t="s">
        <v>74</v>
      </c>
      <c r="AD505" s="45">
        <f>_xll.qlCalendarAdvance(calendar,AD504,AC505,,,trigger)</f>
        <v>57915</v>
      </c>
      <c r="AE505" s="45">
        <f>_xll.qlInterestRateIndexMaturity($V$5,AD505,trigger)</f>
        <v>58007</v>
      </c>
      <c r="AF505" s="49">
        <f>_xll.qlTenorBasisValue($V$13,AD505,trigger)</f>
        <v>1.5874739034795894E-4</v>
      </c>
      <c r="AG505" s="49">
        <f>_xll.qlTenorBasisForwardRate($V$13,AD505,_xll.ohTrigger($AA$9:$AA$12))</f>
        <v>1.194591172580352E-2</v>
      </c>
      <c r="AH505" s="49">
        <f>_xll.qlTenorBasisForwardRate2($V$13,AD505,AE505,_xll.ohTrigger($AA$9:$AA$12))</f>
        <v>1.194591172580352E-2</v>
      </c>
      <c r="AI505" s="49">
        <f>_xll.qlIndexFixing($V$5,_xll.qlInterestRateIndexFixingDate($V$5,AD505,trigger),,trigger)</f>
        <v>1.2170592305396175E-2</v>
      </c>
      <c r="AJ505" s="49">
        <f t="shared" si="25"/>
        <v>-2.2468057959265479E-4</v>
      </c>
      <c r="AK505" s="52">
        <f t="shared" si="26"/>
        <v>1.0188081566940879</v>
      </c>
    </row>
    <row r="506" spans="29:37" x14ac:dyDescent="0.2">
      <c r="AC506" s="44" t="s">
        <v>74</v>
      </c>
      <c r="AD506" s="45">
        <f>_xll.qlCalendarAdvance(calendar,AD505,AC506,,,trigger)</f>
        <v>57948</v>
      </c>
      <c r="AE506" s="45">
        <f>_xll.qlInterestRateIndexMaturity($V$5,AD506,trigger)</f>
        <v>58040</v>
      </c>
      <c r="AF506" s="49">
        <f>_xll.qlTenorBasisValue($V$13,AD506,trigger)</f>
        <v>1.5842697993083564E-4</v>
      </c>
      <c r="AG506" s="49">
        <f>_xll.qlTenorBasisForwardRate($V$13,AD506,_xll.ohTrigger($AA$9:$AA$12))</f>
        <v>1.190719862307218E-2</v>
      </c>
      <c r="AH506" s="49">
        <f>_xll.qlTenorBasisForwardRate2($V$13,AD506,AE506,_xll.ohTrigger($AA$9:$AA$12))</f>
        <v>1.190719862307218E-2</v>
      </c>
      <c r="AI506" s="49">
        <f>_xll.qlIndexFixing($V$5,_xll.qlInterestRateIndexFixingDate($V$5,AD506,trigger),,trigger)</f>
        <v>1.2114855398346433E-2</v>
      </c>
      <c r="AJ506" s="49">
        <f t="shared" si="25"/>
        <v>-2.0765677527425329E-4</v>
      </c>
      <c r="AK506" s="52">
        <f t="shared" si="26"/>
        <v>1.0174395995101555</v>
      </c>
    </row>
    <row r="507" spans="29:37" x14ac:dyDescent="0.2">
      <c r="AC507" s="44" t="s">
        <v>74</v>
      </c>
      <c r="AD507" s="45">
        <f>_xll.qlCalendarAdvance(calendar,AD506,AC507,,,trigger)</f>
        <v>57979</v>
      </c>
      <c r="AE507" s="45">
        <f>_xll.qlInterestRateIndexMaturity($V$5,AD507,trigger)</f>
        <v>58071</v>
      </c>
      <c r="AF507" s="49">
        <f>_xll.qlTenorBasisValue($V$13,AD507,trigger)</f>
        <v>1.5812942192258532E-4</v>
      </c>
      <c r="AG507" s="49">
        <f>_xll.qlTenorBasisForwardRate($V$13,AD507,_xll.ohTrigger($AA$9:$AA$12))</f>
        <v>1.1871618375446612E-2</v>
      </c>
      <c r="AH507" s="49">
        <f>_xll.qlTenorBasisForwardRate2($V$13,AD507,AE507,_xll.ohTrigger($AA$9:$AA$12))</f>
        <v>1.1871618375446612E-2</v>
      </c>
      <c r="AI507" s="49">
        <f>_xll.qlIndexFixing($V$5,_xll.qlInterestRateIndexFixingDate($V$5,AD507,trigger),,trigger)</f>
        <v>1.2063419813727098E-2</v>
      </c>
      <c r="AJ507" s="49">
        <f t="shared" si="25"/>
        <v>-1.9180143828048668E-4</v>
      </c>
      <c r="AK507" s="52">
        <f t="shared" si="26"/>
        <v>1.0161563008694061</v>
      </c>
    </row>
    <row r="508" spans="29:37" x14ac:dyDescent="0.2">
      <c r="AC508" s="44" t="s">
        <v>74</v>
      </c>
      <c r="AD508" s="45">
        <f>_xll.qlCalendarAdvance(calendar,AD507,AC508,,,trigger)</f>
        <v>58011</v>
      </c>
      <c r="AE508" s="45">
        <f>_xll.qlInterestRateIndexMaturity($V$5,AD508,trigger)</f>
        <v>58103</v>
      </c>
      <c r="AF508" s="49">
        <f>_xll.qlTenorBasisValue($V$13,AD508,trigger)</f>
        <v>1.5782571599248408E-4</v>
      </c>
      <c r="AG508" s="49">
        <f>_xll.qlTenorBasisForwardRate($V$13,AD508,_xll.ohTrigger($AA$9:$AA$12))</f>
        <v>1.1835697430956409E-2</v>
      </c>
      <c r="AH508" s="49">
        <f>_xll.qlTenorBasisForwardRate2($V$13,AD508,AE508,_xll.ohTrigger($AA$9:$AA$12))</f>
        <v>1.1835697430956409E-2</v>
      </c>
      <c r="AI508" s="49">
        <f>_xll.qlIndexFixing($V$5,_xll.qlInterestRateIndexFixingDate($V$5,AD508,trigger),,trigger)</f>
        <v>1.2011272916549345E-2</v>
      </c>
      <c r="AJ508" s="49">
        <f t="shared" si="25"/>
        <v>-1.7557548559293638E-4</v>
      </c>
      <c r="AK508" s="52">
        <f t="shared" si="26"/>
        <v>1.014834401320003</v>
      </c>
    </row>
    <row r="509" spans="29:37" x14ac:dyDescent="0.2">
      <c r="AC509" s="44" t="s">
        <v>74</v>
      </c>
      <c r="AD509" s="45">
        <f>_xll.qlCalendarAdvance(calendar,AD508,AC509,,,trigger)</f>
        <v>58042</v>
      </c>
      <c r="AE509" s="45">
        <f>_xll.qlInterestRateIndexMaturity($V$5,AD509,trigger)</f>
        <v>58134</v>
      </c>
      <c r="AF509" s="49">
        <f>_xll.qlTenorBasisValue($V$13,AD509,trigger)</f>
        <v>1.5753480784680873E-4</v>
      </c>
      <c r="AG509" s="49">
        <f>_xll.qlTenorBasisForwardRate($V$13,AD509,_xll.ohTrigger($AA$9:$AA$12))</f>
        <v>1.1801688209516504E-2</v>
      </c>
      <c r="AH509" s="49">
        <f>_xll.qlTenorBasisForwardRate2($V$13,AD509,AE509,_xll.ohTrigger($AA$9:$AA$12))</f>
        <v>1.1801688209516504E-2</v>
      </c>
      <c r="AI509" s="49">
        <f>_xll.qlIndexFixing($V$5,_xll.qlInterestRateIndexFixingDate($V$5,AD509,trigger),,trigger)</f>
        <v>1.1961683069614442E-2</v>
      </c>
      <c r="AJ509" s="49">
        <f t="shared" si="25"/>
        <v>-1.5999486009793742E-4</v>
      </c>
      <c r="AK509" s="52">
        <f t="shared" si="26"/>
        <v>1.0135569468755261</v>
      </c>
    </row>
    <row r="510" spans="29:37" x14ac:dyDescent="0.2">
      <c r="AC510" s="44" t="s">
        <v>74</v>
      </c>
      <c r="AD510" s="45">
        <f>_xll.qlCalendarAdvance(calendar,AD509,AC510,,,trigger)</f>
        <v>58074</v>
      </c>
      <c r="AE510" s="45">
        <f>_xll.qlInterestRateIndexMaturity($V$5,AD510,trigger)</f>
        <v>58161</v>
      </c>
      <c r="AF510" s="49">
        <f>_xll.qlTenorBasisValue($V$13,AD510,trigger)</f>
        <v>1.5723789213123381E-4</v>
      </c>
      <c r="AG510" s="49">
        <f>_xll.qlTenorBasisForwardRate($V$13,AD510,_xll.ohTrigger($AA$9:$AA$12))</f>
        <v>1.1769060724484309E-2</v>
      </c>
      <c r="AH510" s="49">
        <f>_xll.qlTenorBasisForwardRate2($V$13,AD510,AE510,_xll.ohTrigger($AA$9:$AA$12))</f>
        <v>1.1769060724484309E-2</v>
      </c>
      <c r="AI510" s="49">
        <f>_xll.qlIndexFixing($V$5,_xll.qlInterestRateIndexFixingDate($V$5,AD510,trigger),,trigger)</f>
        <v>1.1914327589524315E-2</v>
      </c>
      <c r="AJ510" s="49">
        <f t="shared" si="25"/>
        <v>-1.4526686504000644E-4</v>
      </c>
      <c r="AK510" s="52">
        <f t="shared" si="26"/>
        <v>1.0123431145815904</v>
      </c>
    </row>
    <row r="511" spans="29:37" x14ac:dyDescent="0.2">
      <c r="AC511" s="44" t="s">
        <v>74</v>
      </c>
      <c r="AD511" s="45">
        <f>_xll.qlCalendarAdvance(calendar,AD510,AC511,,,trigger)</f>
        <v>58105</v>
      </c>
      <c r="AE511" s="45">
        <f>_xll.qlInterestRateIndexMaturity($V$5,AD511,trigger)</f>
        <v>58195</v>
      </c>
      <c r="AF511" s="49">
        <f>_xll.qlTenorBasisValue($V$13,AD511,trigger)</f>
        <v>1.5695349088961464E-4</v>
      </c>
      <c r="AG511" s="49">
        <f>_xll.qlTenorBasisForwardRate($V$13,AD511,_xll.ohTrigger($AA$9:$AA$12))</f>
        <v>1.1735633870170403E-2</v>
      </c>
      <c r="AH511" s="49">
        <f>_xll.qlTenorBasisForwardRate2($V$13,AD511,AE511,_xll.ohTrigger($AA$9:$AA$12))</f>
        <v>1.1735633870170403E-2</v>
      </c>
      <c r="AI511" s="49">
        <f>_xll.qlIndexFixing($V$5,_xll.qlInterestRateIndexFixingDate($V$5,AD511,trigger),,trigger)</f>
        <v>1.186487215334342E-2</v>
      </c>
      <c r="AJ511" s="49">
        <f t="shared" si="25"/>
        <v>-1.2923828317301655E-4</v>
      </c>
      <c r="AK511" s="52">
        <f t="shared" si="26"/>
        <v>1.0110124672090797</v>
      </c>
    </row>
    <row r="512" spans="29:37" x14ac:dyDescent="0.2">
      <c r="AC512" s="44" t="s">
        <v>74</v>
      </c>
      <c r="AD512" s="45">
        <f>_xll.qlCalendarAdvance(calendar,AD511,AC512,,,trigger)</f>
        <v>58134</v>
      </c>
      <c r="AE512" s="45">
        <f>_xll.qlInterestRateIndexMaturity($V$5,AD512,trigger)</f>
        <v>58225</v>
      </c>
      <c r="AF512" s="49">
        <f>_xll.qlTenorBasisValue($V$13,AD512,trigger)</f>
        <v>1.5669029068198068E-4</v>
      </c>
      <c r="AG512" s="49">
        <f>_xll.qlTenorBasisForwardRate($V$13,AD512,_xll.ohTrigger($AA$9:$AA$12))</f>
        <v>1.1705708462849459E-2</v>
      </c>
      <c r="AH512" s="49">
        <f>_xll.qlTenorBasisForwardRate2($V$13,AD512,AE512,_xll.ohTrigger($AA$9:$AA$12))</f>
        <v>1.1705708462849459E-2</v>
      </c>
      <c r="AI512" s="49">
        <f>_xll.qlIndexFixing($V$5,_xll.qlInterestRateIndexFixingDate($V$5,AD512,trigger),,trigger)</f>
        <v>1.1820521183212503E-2</v>
      </c>
      <c r="AJ512" s="49">
        <f t="shared" si="25"/>
        <v>-1.1481272036304412E-4</v>
      </c>
      <c r="AK512" s="52">
        <f t="shared" si="26"/>
        <v>1.009808267541211</v>
      </c>
    </row>
    <row r="513" spans="29:37" x14ac:dyDescent="0.2">
      <c r="AC513" s="44" t="s">
        <v>74</v>
      </c>
      <c r="AD513" s="45">
        <f>_xll.qlCalendarAdvance(calendar,AD512,AC513,,,trigger)</f>
        <v>58166</v>
      </c>
      <c r="AE513" s="45">
        <f>_xll.qlInterestRateIndexMaturity($V$5,AD513,trigger)</f>
        <v>58257</v>
      </c>
      <c r="AF513" s="49">
        <f>_xll.qlTenorBasisValue($V$13,AD513,trigger)</f>
        <v>1.5640302924912547E-4</v>
      </c>
      <c r="AG513" s="49">
        <f>_xll.qlTenorBasisForwardRate($V$13,AD513,_xll.ohTrigger($AA$9:$AA$12))</f>
        <v>1.1673857422435084E-2</v>
      </c>
      <c r="AH513" s="49">
        <f>_xll.qlTenorBasisForwardRate2($V$13,AD513,AE513,_xll.ohTrigger($AA$9:$AA$12))</f>
        <v>1.1673857422435084E-2</v>
      </c>
      <c r="AI513" s="49">
        <f>_xll.qlIndexFixing($V$5,_xll.qlInterestRateIndexFixingDate($V$5,AD513,trigger),,trigger)</f>
        <v>1.1773162842714967E-2</v>
      </c>
      <c r="AJ513" s="49">
        <f t="shared" si="25"/>
        <v>-9.9305420279882997E-5</v>
      </c>
      <c r="AK513" s="52">
        <f t="shared" si="26"/>
        <v>1.0085066500888589</v>
      </c>
    </row>
    <row r="514" spans="29:37" x14ac:dyDescent="0.2">
      <c r="AC514" s="44" t="s">
        <v>74</v>
      </c>
      <c r="AD514" s="45">
        <f>_xll.qlCalendarAdvance(calendar,AD513,AC514,,,trigger)</f>
        <v>58197</v>
      </c>
      <c r="AE514" s="45">
        <f>_xll.qlInterestRateIndexMaturity($V$5,AD514,trigger)</f>
        <v>58291</v>
      </c>
      <c r="AF514" s="49">
        <f>_xll.qlTenorBasisValue($V$13,AD514,trigger)</f>
        <v>1.5612787932093287E-4</v>
      </c>
      <c r="AG514" s="49">
        <f>_xll.qlTenorBasisForwardRate($V$13,AD514,_xll.ohTrigger($AA$9:$AA$12))</f>
        <v>1.1642978815986449E-2</v>
      </c>
      <c r="AH514" s="49">
        <f>_xll.qlTenorBasisForwardRate2($V$13,AD514,AE514,_xll.ohTrigger($AA$9:$AA$12))</f>
        <v>1.1642978815986449E-2</v>
      </c>
      <c r="AI514" s="49">
        <f>_xll.qlIndexFixing($V$5,_xll.qlInterestRateIndexFixingDate($V$5,AD514,trigger),,trigger)</f>
        <v>1.1726704360678611E-2</v>
      </c>
      <c r="AJ514" s="49">
        <f t="shared" si="25"/>
        <v>-8.3725544692162673E-5</v>
      </c>
      <c r="AK514" s="52">
        <f t="shared" si="26"/>
        <v>1.0071910759278546</v>
      </c>
    </row>
    <row r="515" spans="29:37" x14ac:dyDescent="0.2">
      <c r="AC515" s="44" t="s">
        <v>74</v>
      </c>
      <c r="AD515" s="45">
        <f>_xll.qlCalendarAdvance(calendar,AD514,AC515,,,trigger)</f>
        <v>58228</v>
      </c>
      <c r="AE515" s="45">
        <f>_xll.qlInterestRateIndexMaturity($V$5,AD515,trigger)</f>
        <v>58320</v>
      </c>
      <c r="AF515" s="49">
        <f>_xll.qlTenorBasisValue($V$13,AD515,trigger)</f>
        <v>1.5585578095294114E-4</v>
      </c>
      <c r="AG515" s="49">
        <f>_xll.qlTenorBasisForwardRate($V$13,AD515,_xll.ohTrigger($AA$9:$AA$12))</f>
        <v>1.1614345921999437E-2</v>
      </c>
      <c r="AH515" s="49">
        <f>_xll.qlTenorBasisForwardRate2($V$13,AD515,AE515,_xll.ohTrigger($AA$9:$AA$12))</f>
        <v>1.1614345921999437E-2</v>
      </c>
      <c r="AI515" s="49">
        <f>_xll.qlIndexFixing($V$5,_xll.qlInterestRateIndexFixingDate($V$5,AD515,trigger),,trigger)</f>
        <v>1.1683814164730721E-2</v>
      </c>
      <c r="AJ515" s="49">
        <f t="shared" si="25"/>
        <v>-6.9468242731284338E-5</v>
      </c>
      <c r="AK515" s="52">
        <f t="shared" si="26"/>
        <v>1.0059812445055301</v>
      </c>
    </row>
    <row r="516" spans="29:37" x14ac:dyDescent="0.2">
      <c r="AC516" s="44" t="s">
        <v>74</v>
      </c>
      <c r="AD516" s="45">
        <f>_xll.qlCalendarAdvance(calendar,AD515,AC516,,,trigger)</f>
        <v>58258</v>
      </c>
      <c r="AE516" s="45">
        <f>_xll.qlInterestRateIndexMaturity($V$5,AD516,trigger)</f>
        <v>58350</v>
      </c>
      <c r="AF516" s="49">
        <f>_xll.qlTenorBasisValue($V$13,AD516,trigger)</f>
        <v>1.555953347522903E-4</v>
      </c>
      <c r="AG516" s="49">
        <f>_xll.qlTenorBasisForwardRate($V$13,AD516,_xll.ohTrigger($AA$9:$AA$12))</f>
        <v>1.1586876852675058E-2</v>
      </c>
      <c r="AH516" s="49">
        <f>_xll.qlTenorBasisForwardRate2($V$13,AD516,AE516,_xll.ohTrigger($AA$9:$AA$12))</f>
        <v>1.1586876852675058E-2</v>
      </c>
      <c r="AI516" s="49">
        <f>_xll.qlIndexFixing($V$5,_xll.qlInterestRateIndexFixingDate($V$5,AD516,trigger),,trigger)</f>
        <v>1.1642234648095754E-2</v>
      </c>
      <c r="AJ516" s="49">
        <f t="shared" ref="AJ516:AJ579" si="27">AG516-AI516</f>
        <v>-5.5357795420695258E-5</v>
      </c>
      <c r="AK516" s="52">
        <f t="shared" ref="AK516:AK579" si="28">AI516/AH516</f>
        <v>1.004777628702243</v>
      </c>
    </row>
    <row r="517" spans="29:37" x14ac:dyDescent="0.2">
      <c r="AC517" s="44" t="s">
        <v>74</v>
      </c>
      <c r="AD517" s="45">
        <f>_xll.qlCalendarAdvance(calendar,AD516,AC517,,,trigger)</f>
        <v>58291</v>
      </c>
      <c r="AE517" s="45">
        <f>_xll.qlInterestRateIndexMaturity($V$5,AD517,trigger)</f>
        <v>58383</v>
      </c>
      <c r="AF517" s="49">
        <f>_xll.qlTenorBasisValue($V$13,AD517,trigger)</f>
        <v>1.5531207462994248E-4</v>
      </c>
      <c r="AG517" s="49">
        <f>_xll.qlTenorBasisForwardRate($V$13,AD517,_xll.ohTrigger($AA$9:$AA$12))</f>
        <v>1.1557563111155687E-2</v>
      </c>
      <c r="AH517" s="49">
        <f>_xll.qlTenorBasisForwardRate2($V$13,AD517,AE517,_xll.ohTrigger($AA$9:$AA$12))</f>
        <v>1.1557563111155687E-2</v>
      </c>
      <c r="AI517" s="49">
        <f>_xll.qlIndexFixing($V$5,_xll.qlInterestRateIndexFixingDate($V$5,AD517,trigger),,trigger)</f>
        <v>1.1597561949462425E-2</v>
      </c>
      <c r="AJ517" s="49">
        <f t="shared" si="27"/>
        <v>-3.9998838306737686E-5</v>
      </c>
      <c r="AK517" s="52">
        <f t="shared" si="28"/>
        <v>1.0034608366765594</v>
      </c>
    </row>
    <row r="518" spans="29:37" x14ac:dyDescent="0.2">
      <c r="AC518" s="44" t="s">
        <v>74</v>
      </c>
      <c r="AD518" s="45">
        <f>_xll.qlCalendarAdvance(calendar,AD517,AC518,,,trigger)</f>
        <v>58322</v>
      </c>
      <c r="AE518" s="45">
        <f>_xll.qlInterestRateIndexMaturity($V$5,AD518,trigger)</f>
        <v>58413</v>
      </c>
      <c r="AF518" s="49">
        <f>_xll.qlTenorBasisValue($V$13,AD518,trigger)</f>
        <v>1.5504903154870146E-4</v>
      </c>
      <c r="AG518" s="49">
        <f>_xll.qlTenorBasisForwardRate($V$13,AD518,_xll.ohTrigger($AA$9:$AA$12))</f>
        <v>1.1531126645186851E-2</v>
      </c>
      <c r="AH518" s="49">
        <f>_xll.qlTenorBasisForwardRate2($V$13,AD518,AE518,_xll.ohTrigger($AA$9:$AA$12))</f>
        <v>1.1531126645186851E-2</v>
      </c>
      <c r="AI518" s="49">
        <f>_xll.qlIndexFixing($V$5,_xll.qlInterestRateIndexFixingDate($V$5,AD518,trigger),,trigger)</f>
        <v>1.1557081240948243E-2</v>
      </c>
      <c r="AJ518" s="49">
        <f t="shared" si="27"/>
        <v>-2.5954595761391516E-5</v>
      </c>
      <c r="AK518" s="52">
        <f t="shared" si="28"/>
        <v>1.0022508291305798</v>
      </c>
    </row>
    <row r="519" spans="29:37" x14ac:dyDescent="0.2">
      <c r="AC519" s="44" t="s">
        <v>74</v>
      </c>
      <c r="AD519" s="45">
        <f>_xll.qlCalendarAdvance(calendar,AD518,AC519,,,trigger)</f>
        <v>58354</v>
      </c>
      <c r="AE519" s="45">
        <f>_xll.qlInterestRateIndexMaturity($V$5,AD519,trigger)</f>
        <v>58446</v>
      </c>
      <c r="AF519" s="49">
        <f>_xll.qlTenorBasisValue($V$13,AD519,trigger)</f>
        <v>1.5478056794374884E-4</v>
      </c>
      <c r="AG519" s="49">
        <f>_xll.qlTenorBasisForwardRate($V$13,AD519,_xll.ohTrigger($AA$9:$AA$12))</f>
        <v>1.1504255775435283E-2</v>
      </c>
      <c r="AH519" s="49">
        <f>_xll.qlTenorBasisForwardRate2($V$13,AD519,AE519,_xll.ohTrigger($AA$9:$AA$12))</f>
        <v>1.1504255775435283E-2</v>
      </c>
      <c r="AI519" s="49">
        <f>_xll.qlIndexFixing($V$5,_xll.qlInterestRateIndexFixingDate($V$5,AD519,trigger),,trigger)</f>
        <v>1.1515413342283986E-2</v>
      </c>
      <c r="AJ519" s="49">
        <f t="shared" si="27"/>
        <v>-1.115756684870288E-5</v>
      </c>
      <c r="AK519" s="52">
        <f t="shared" si="28"/>
        <v>1.000969864289051</v>
      </c>
    </row>
    <row r="520" spans="29:37" x14ac:dyDescent="0.2">
      <c r="AC520" s="44" t="s">
        <v>74</v>
      </c>
      <c r="AD520" s="45">
        <f>_xll.qlCalendarAdvance(calendar,AD519,AC520,,,trigger)</f>
        <v>58385</v>
      </c>
      <c r="AE520" s="45">
        <f>_xll.qlInterestRateIndexMaturity($V$5,AD520,trigger)</f>
        <v>58477</v>
      </c>
      <c r="AF520" s="49">
        <f>_xll.qlTenorBasisValue($V$13,AD520,trigger)</f>
        <v>1.5452343067196375E-4</v>
      </c>
      <c r="AG520" s="49">
        <f>_xll.qlTenorBasisForwardRate($V$13,AD520,_xll.ohTrigger($AA$9:$AA$12))</f>
        <v>1.1479319371025219E-2</v>
      </c>
      <c r="AH520" s="49">
        <f>_xll.qlTenorBasisForwardRate2($V$13,AD520,AE520,_xll.ohTrigger($AA$9:$AA$12))</f>
        <v>1.1479319371025219E-2</v>
      </c>
      <c r="AI520" s="49">
        <f>_xll.qlIndexFixing($V$5,_xll.qlInterestRateIndexFixingDate($V$5,AD520,trigger),,trigger)</f>
        <v>1.1476520314541234E-2</v>
      </c>
      <c r="AJ520" s="49">
        <f t="shared" si="27"/>
        <v>2.7990564839854015E-6</v>
      </c>
      <c r="AK520" s="52">
        <f t="shared" si="28"/>
        <v>0.99975616529225153</v>
      </c>
    </row>
    <row r="521" spans="29:37" x14ac:dyDescent="0.2">
      <c r="AC521" s="44" t="s">
        <v>74</v>
      </c>
      <c r="AD521" s="45">
        <f>_xll.qlCalendarAdvance(calendar,AD520,AC521,,,trigger)</f>
        <v>58417</v>
      </c>
      <c r="AE521" s="45">
        <f>_xll.qlInterestRateIndexMaturity($V$5,AD521,trigger)</f>
        <v>58508</v>
      </c>
      <c r="AF521" s="49">
        <f>_xll.qlTenorBasisValue($V$13,AD521,trigger)</f>
        <v>1.5426099706879282E-4</v>
      </c>
      <c r="AG521" s="49">
        <f>_xll.qlTenorBasisForwardRate($V$13,AD521,_xll.ohTrigger($AA$9:$AA$12))</f>
        <v>1.1454676092676712E-2</v>
      </c>
      <c r="AH521" s="49">
        <f>_xll.qlTenorBasisForwardRate2($V$13,AD521,AE521,_xll.ohTrigger($AA$9:$AA$12))</f>
        <v>1.1454676092676712E-2</v>
      </c>
      <c r="AI521" s="49">
        <f>_xll.qlIndexFixing($V$5,_xll.qlInterestRateIndexFixingDate($V$5,AD521,trigger),,trigger)</f>
        <v>1.1437855870340878E-2</v>
      </c>
      <c r="AJ521" s="49">
        <f t="shared" si="27"/>
        <v>1.6820222335834495E-5</v>
      </c>
      <c r="AK521" s="52">
        <f t="shared" si="28"/>
        <v>0.99853158463847025</v>
      </c>
    </row>
    <row r="522" spans="29:37" x14ac:dyDescent="0.2">
      <c r="AC522" s="44" t="s">
        <v>74</v>
      </c>
      <c r="AD522" s="45">
        <f>_xll.qlCalendarAdvance(calendar,AD521,AC522,,,trigger)</f>
        <v>58448</v>
      </c>
      <c r="AE522" s="45">
        <f>_xll.qlInterestRateIndexMaturity($V$5,AD522,trigger)</f>
        <v>58539</v>
      </c>
      <c r="AF522" s="49">
        <f>_xll.qlTenorBasisValue($V$13,AD522,trigger)</f>
        <v>1.5400963777256621E-4</v>
      </c>
      <c r="AG522" s="49">
        <f>_xll.qlTenorBasisForwardRate($V$13,AD522,_xll.ohTrigger($AA$9:$AA$12))</f>
        <v>1.1431488154701705E-2</v>
      </c>
      <c r="AH522" s="49">
        <f>_xll.qlTenorBasisForwardRate2($V$13,AD522,AE522,_xll.ohTrigger($AA$9:$AA$12))</f>
        <v>1.1431488154701705E-2</v>
      </c>
      <c r="AI522" s="49">
        <f>_xll.qlIndexFixing($V$5,_xll.qlInterestRateIndexFixingDate($V$5,AD522,trigger),,trigger)</f>
        <v>1.1401030981848484E-2</v>
      </c>
      <c r="AJ522" s="49">
        <f t="shared" si="27"/>
        <v>3.0457172853220679E-5</v>
      </c>
      <c r="AK522" s="52">
        <f t="shared" si="28"/>
        <v>0.99733567734654971</v>
      </c>
    </row>
    <row r="523" spans="29:37" x14ac:dyDescent="0.2">
      <c r="AC523" s="44" t="s">
        <v>74</v>
      </c>
      <c r="AD523" s="45">
        <f>_xll.qlCalendarAdvance(calendar,AD522,AC523,,,trigger)</f>
        <v>58480</v>
      </c>
      <c r="AE523" s="45">
        <f>_xll.qlInterestRateIndexMaturity($V$5,AD523,trigger)</f>
        <v>58571</v>
      </c>
      <c r="AF523" s="49">
        <f>_xll.qlTenorBasisValue($V$13,AD523,trigger)</f>
        <v>1.5375310356993224E-4</v>
      </c>
      <c r="AG523" s="49">
        <f>_xll.qlTenorBasisForwardRate($V$13,AD523,_xll.ohTrigger($AA$9:$AA$12))</f>
        <v>1.1408472920069314E-2</v>
      </c>
      <c r="AH523" s="49">
        <f>_xll.qlTenorBasisForwardRate2($V$13,AD523,AE523,_xll.ohTrigger($AA$9:$AA$12))</f>
        <v>1.1408472920069314E-2</v>
      </c>
      <c r="AI523" s="49">
        <f>_xll.qlIndexFixing($V$5,_xll.qlInterestRateIndexFixingDate($V$5,AD523,trigger),,trigger)</f>
        <v>1.1364107800761806E-2</v>
      </c>
      <c r="AJ523" s="49">
        <f t="shared" si="27"/>
        <v>4.4365119307507653E-5</v>
      </c>
      <c r="AK523" s="52">
        <f t="shared" si="28"/>
        <v>0.99611121316425599</v>
      </c>
    </row>
    <row r="524" spans="29:37" x14ac:dyDescent="0.2">
      <c r="AC524" s="44" t="s">
        <v>74</v>
      </c>
      <c r="AD524" s="45">
        <f>_xll.qlCalendarAdvance(calendar,AD523,AC524,,,trigger)</f>
        <v>58509</v>
      </c>
      <c r="AE524" s="45">
        <f>_xll.qlInterestRateIndexMaturity($V$5,AD524,trigger)</f>
        <v>58601</v>
      </c>
      <c r="AF524" s="49">
        <f>_xll.qlTenorBasisValue($V$13,AD524,trigger)</f>
        <v>1.5352316617538256E-4</v>
      </c>
      <c r="AG524" s="49">
        <f>_xll.qlTenorBasisForwardRate($V$13,AD524,_xll.ohTrigger($AA$9:$AA$12))</f>
        <v>1.1388278079873238E-2</v>
      </c>
      <c r="AH524" s="49">
        <f>_xll.qlTenorBasisForwardRate2($V$13,AD524,AE524,_xll.ohTrigger($AA$9:$AA$12))</f>
        <v>1.1388278079873238E-2</v>
      </c>
      <c r="AI524" s="49">
        <f>_xll.qlIndexFixing($V$5,_xll.qlInterestRateIndexFixingDate($V$5,AD524,trigger),,trigger)</f>
        <v>1.1331244742084213E-2</v>
      </c>
      <c r="AJ524" s="49">
        <f t="shared" si="27"/>
        <v>5.7033337789025654E-5</v>
      </c>
      <c r="AK524" s="52">
        <f t="shared" si="28"/>
        <v>0.99499192613764653</v>
      </c>
    </row>
    <row r="525" spans="29:37" x14ac:dyDescent="0.2">
      <c r="AC525" s="44" t="s">
        <v>74</v>
      </c>
      <c r="AD525" s="45">
        <f>_xll.qlCalendarAdvance(calendar,AD524,AC525,,,trigger)</f>
        <v>58540</v>
      </c>
      <c r="AE525" s="45">
        <f>_xll.qlInterestRateIndexMaturity($V$5,AD525,trigger)</f>
        <v>58631</v>
      </c>
      <c r="AF525" s="49">
        <f>_xll.qlTenorBasisValue($V$13,AD525,trigger)</f>
        <v>1.5328002032243996E-4</v>
      </c>
      <c r="AG525" s="49">
        <f>_xll.qlTenorBasisForwardRate($V$13,AD525,_xll.ohTrigger($AA$9:$AA$12))</f>
        <v>1.136786758366967E-2</v>
      </c>
      <c r="AH525" s="49">
        <f>_xll.qlTenorBasisForwardRate2($V$13,AD525,AE525,_xll.ohTrigger($AA$9:$AA$12))</f>
        <v>1.136786758366967E-2</v>
      </c>
      <c r="AI525" s="49">
        <f>_xll.qlIndexFixing($V$5,_xll.qlInterestRateIndexFixingDate($V$5,AD525,trigger),,trigger)</f>
        <v>1.129789426143343E-2</v>
      </c>
      <c r="AJ525" s="49">
        <f t="shared" si="27"/>
        <v>6.9973322236240379E-5</v>
      </c>
      <c r="AK525" s="52">
        <f t="shared" si="28"/>
        <v>0.99384463957543279</v>
      </c>
    </row>
    <row r="526" spans="29:37" x14ac:dyDescent="0.2">
      <c r="AC526" s="44" t="s">
        <v>74</v>
      </c>
      <c r="AD526" s="45">
        <f>_xll.qlCalendarAdvance(calendar,AD525,AC526,,,trigger)</f>
        <v>58571</v>
      </c>
      <c r="AE526" s="45">
        <f>_xll.qlInterestRateIndexMaturity($V$5,AD526,trigger)</f>
        <v>58663</v>
      </c>
      <c r="AF526" s="49">
        <f>_xll.qlTenorBasisValue($V$13,AD526,trigger)</f>
        <v>1.5303958329543037E-4</v>
      </c>
      <c r="AG526" s="49">
        <f>_xll.qlTenorBasisForwardRate($V$13,AD526,_xll.ohTrigger($AA$9:$AA$12))</f>
        <v>1.1348080500264823E-2</v>
      </c>
      <c r="AH526" s="49">
        <f>_xll.qlTenorBasisForwardRate2($V$13,AD526,AE526,_xll.ohTrigger($AA$9:$AA$12))</f>
        <v>1.1348080500264823E-2</v>
      </c>
      <c r="AI526" s="49">
        <f>_xll.qlIndexFixing($V$5,_xll.qlInterestRateIndexFixingDate($V$5,AD526,trigger),,trigger)</f>
        <v>1.1264910105654327E-2</v>
      </c>
      <c r="AJ526" s="49">
        <f t="shared" si="27"/>
        <v>8.3170394610495788E-5</v>
      </c>
      <c r="AK526" s="52">
        <f t="shared" si="28"/>
        <v>0.99267097245137137</v>
      </c>
    </row>
    <row r="527" spans="29:37" x14ac:dyDescent="0.2">
      <c r="AC527" s="44" t="s">
        <v>74</v>
      </c>
      <c r="AD527" s="45">
        <f>_xll.qlCalendarAdvance(calendar,AD526,AC527,,,trigger)</f>
        <v>58602</v>
      </c>
      <c r="AE527" s="45">
        <f>_xll.qlInterestRateIndexMaturity($V$5,AD527,trigger)</f>
        <v>58694</v>
      </c>
      <c r="AF527" s="49">
        <f>_xll.qlTenorBasisValue($V$13,AD527,trigger)</f>
        <v>1.5280182597924143E-4</v>
      </c>
      <c r="AG527" s="49">
        <f>_xll.qlTenorBasisForwardRate($V$13,AD527,_xll.ohTrigger($AA$9:$AA$12))</f>
        <v>1.1329337599668048E-2</v>
      </c>
      <c r="AH527" s="49">
        <f>_xll.qlTenorBasisForwardRate2($V$13,AD527,AE527,_xll.ohTrigger($AA$9:$AA$12))</f>
        <v>1.1329337599668048E-2</v>
      </c>
      <c r="AI527" s="49">
        <f>_xll.qlIndexFixing($V$5,_xll.qlInterestRateIndexFixingDate($V$5,AD527,trigger),,trigger)</f>
        <v>1.1233349885209463E-2</v>
      </c>
      <c r="AJ527" s="49">
        <f t="shared" si="27"/>
        <v>9.5987714458584811E-5</v>
      </c>
      <c r="AK527" s="52">
        <f t="shared" si="28"/>
        <v>0.99152750868140804</v>
      </c>
    </row>
    <row r="528" spans="29:37" x14ac:dyDescent="0.2">
      <c r="AC528" s="44" t="s">
        <v>74</v>
      </c>
      <c r="AD528" s="45">
        <f>_xll.qlCalendarAdvance(calendar,AD527,AC528,,,trigger)</f>
        <v>58634</v>
      </c>
      <c r="AE528" s="45">
        <f>_xll.qlInterestRateIndexMaturity($V$5,AD528,trigger)</f>
        <v>58726</v>
      </c>
      <c r="AF528" s="49">
        <f>_xll.qlTenorBasisValue($V$13,AD528,trigger)</f>
        <v>1.5255917928982157E-4</v>
      </c>
      <c r="AG528" s="49">
        <f>_xll.qlTenorBasisForwardRate($V$13,AD528,_xll.ohTrigger($AA$9:$AA$12))</f>
        <v>1.1310948345937846E-2</v>
      </c>
      <c r="AH528" s="49">
        <f>_xll.qlTenorBasisForwardRate2($V$13,AD528,AE528,_xll.ohTrigger($AA$9:$AA$12))</f>
        <v>1.1310948345937846E-2</v>
      </c>
      <c r="AI528" s="49">
        <f>_xll.qlIndexFixing($V$5,_xll.qlInterestRateIndexFixingDate($V$5,AD528,trigger),,trigger)</f>
        <v>1.1201908004541707E-2</v>
      </c>
      <c r="AJ528" s="49">
        <f t="shared" si="27"/>
        <v>1.0904034139613827E-4</v>
      </c>
      <c r="AK528" s="52">
        <f t="shared" si="28"/>
        <v>0.99035975251046937</v>
      </c>
    </row>
    <row r="529" spans="29:37" x14ac:dyDescent="0.2">
      <c r="AC529" s="44" t="s">
        <v>74</v>
      </c>
      <c r="AD529" s="45">
        <f>_xll.qlCalendarAdvance(calendar,AD528,AC529,,,trigger)</f>
        <v>58665</v>
      </c>
      <c r="AE529" s="45">
        <f>_xll.qlInterestRateIndexMaturity($V$5,AD529,trigger)</f>
        <v>58757</v>
      </c>
      <c r="AF529" s="49">
        <f>_xll.qlTenorBasisValue($V$13,AD529,trigger)</f>
        <v>1.5232677935293022E-4</v>
      </c>
      <c r="AG529" s="49">
        <f>_xll.qlTenorBasisForwardRate($V$13,AD529,_xll.ohTrigger($AA$9:$AA$12))</f>
        <v>1.1294069442150148E-2</v>
      </c>
      <c r="AH529" s="49">
        <f>_xll.qlTenorBasisForwardRate2($V$13,AD529,AE529,_xll.ohTrigger($AA$9:$AA$12))</f>
        <v>1.1294069442150148E-2</v>
      </c>
      <c r="AI529" s="49">
        <f>_xll.qlIndexFixing($V$5,_xll.qlInterestRateIndexFixingDate($V$5,AD529,trigger),,trigger)</f>
        <v>1.1172558770983464E-2</v>
      </c>
      <c r="AJ529" s="49">
        <f t="shared" si="27"/>
        <v>1.2151067116668475E-4</v>
      </c>
      <c r="AK529" s="52">
        <f t="shared" si="28"/>
        <v>0.98924119673700606</v>
      </c>
    </row>
    <row r="530" spans="29:37" x14ac:dyDescent="0.2">
      <c r="AC530" s="44" t="s">
        <v>74</v>
      </c>
      <c r="AD530" s="45">
        <f>_xll.qlCalendarAdvance(calendar,AD529,AC530,,,trigger)</f>
        <v>58697</v>
      </c>
      <c r="AE530" s="45">
        <f>_xll.qlInterestRateIndexMaturity($V$5,AD530,trigger)</f>
        <v>58788</v>
      </c>
      <c r="AF530" s="49">
        <f>_xll.qlTenorBasisValue($V$13,AD530,trigger)</f>
        <v>1.5208960238182839E-4</v>
      </c>
      <c r="AG530" s="49">
        <f>_xll.qlTenorBasisForwardRate($V$13,AD530,_xll.ohTrigger($AA$9:$AA$12))</f>
        <v>1.1277685101181368E-2</v>
      </c>
      <c r="AH530" s="49">
        <f>_xll.qlTenorBasisForwardRate2($V$13,AD530,AE530,_xll.ohTrigger($AA$9:$AA$12))</f>
        <v>1.1277685101181368E-2</v>
      </c>
      <c r="AI530" s="49">
        <f>_xll.qlIndexFixing($V$5,_xll.qlInterestRateIndexFixingDate($V$5,AD530,trigger),,trigger)</f>
        <v>1.1143683392097689E-2</v>
      </c>
      <c r="AJ530" s="49">
        <f t="shared" si="27"/>
        <v>1.3400170908367884E-4</v>
      </c>
      <c r="AK530" s="52">
        <f t="shared" si="28"/>
        <v>0.98811797741456342</v>
      </c>
    </row>
    <row r="531" spans="29:37" x14ac:dyDescent="0.2">
      <c r="AC531" s="44" t="s">
        <v>74</v>
      </c>
      <c r="AD531" s="45">
        <f>_xll.qlCalendarAdvance(calendar,AD530,AC531,,,trigger)</f>
        <v>58727</v>
      </c>
      <c r="AE531" s="45">
        <f>_xll.qlInterestRateIndexMaturity($V$5,AD531,trigger)</f>
        <v>58819</v>
      </c>
      <c r="AF531" s="49">
        <f>_xll.qlTenorBasisValue($V$13,AD531,trigger)</f>
        <v>1.5186973121956984E-4</v>
      </c>
      <c r="AG531" s="49">
        <f>_xll.qlTenorBasisForwardRate($V$13,AD531,_xll.ohTrigger($AA$9:$AA$12))</f>
        <v>1.1263103092971362E-2</v>
      </c>
      <c r="AH531" s="49">
        <f>_xll.qlTenorBasisForwardRate2($V$13,AD531,AE531,_xll.ohTrigger($AA$9:$AA$12))</f>
        <v>1.1263103092971362E-2</v>
      </c>
      <c r="AI531" s="49">
        <f>_xll.qlIndexFixing($V$5,_xll.qlInterestRateIndexFixingDate($V$5,AD531,trigger),,trigger)</f>
        <v>1.1117173790251374E-2</v>
      </c>
      <c r="AJ531" s="49">
        <f t="shared" si="27"/>
        <v>1.4592930271998747E-4</v>
      </c>
      <c r="AK531" s="52">
        <f t="shared" si="28"/>
        <v>0.9870435969984992</v>
      </c>
    </row>
    <row r="532" spans="29:37" x14ac:dyDescent="0.2">
      <c r="AC532" s="44" t="s">
        <v>74</v>
      </c>
      <c r="AD532" s="45">
        <f>_xll.qlCalendarAdvance(calendar,AD531,AC532,,,trigger)</f>
        <v>58760</v>
      </c>
      <c r="AE532" s="45">
        <f>_xll.qlInterestRateIndexMaturity($V$5,AD532,trigger)</f>
        <v>58852</v>
      </c>
      <c r="AF532" s="49">
        <f>_xll.qlTenorBasisValue($V$13,AD532,trigger)</f>
        <v>1.5163061690746899E-4</v>
      </c>
      <c r="AG532" s="49">
        <f>_xll.qlTenorBasisForwardRate($V$13,AD532,_xll.ohTrigger($AA$9:$AA$12))</f>
        <v>1.1248154604956116E-2</v>
      </c>
      <c r="AH532" s="49">
        <f>_xll.qlTenorBasisForwardRate2($V$13,AD532,AE532,_xll.ohTrigger($AA$9:$AA$12))</f>
        <v>1.1248154604956116E-2</v>
      </c>
      <c r="AI532" s="49">
        <f>_xll.qlIndexFixing($V$5,_xll.qlInterestRateIndexFixingDate($V$5,AD532,trigger),,trigger)</f>
        <v>1.1089516022162557E-2</v>
      </c>
      <c r="AJ532" s="49">
        <f t="shared" si="27"/>
        <v>1.5863858279355908E-4</v>
      </c>
      <c r="AK532" s="52">
        <f t="shared" si="28"/>
        <v>0.98589647916791079</v>
      </c>
    </row>
    <row r="533" spans="29:37" x14ac:dyDescent="0.2">
      <c r="AC533" s="44" t="s">
        <v>74</v>
      </c>
      <c r="AD533" s="45">
        <f>_xll.qlCalendarAdvance(calendar,AD532,AC533,,,trigger)</f>
        <v>58790</v>
      </c>
      <c r="AE533" s="45">
        <f>_xll.qlInterestRateIndexMaturity($V$5,AD533,trigger)</f>
        <v>58880</v>
      </c>
      <c r="AF533" s="49">
        <f>_xll.qlTenorBasisValue($V$13,AD533,trigger)</f>
        <v>1.5141570787021157E-4</v>
      </c>
      <c r="AG533" s="49">
        <f>_xll.qlTenorBasisForwardRate($V$13,AD533,_xll.ohTrigger($AA$9:$AA$12))</f>
        <v>1.123554113421843E-2</v>
      </c>
      <c r="AH533" s="49">
        <f>_xll.qlTenorBasisForwardRate2($V$13,AD533,AE533,_xll.ohTrigger($AA$9:$AA$12))</f>
        <v>1.123554113421843E-2</v>
      </c>
      <c r="AI533" s="49">
        <f>_xll.qlIndexFixing($V$5,_xll.qlInterestRateIndexFixingDate($V$5,AD533,trigger),,trigger)</f>
        <v>1.1065908663436375E-2</v>
      </c>
      <c r="AJ533" s="49">
        <f t="shared" si="27"/>
        <v>1.6963247078205512E-4</v>
      </c>
      <c r="AK533" s="52">
        <f t="shared" si="28"/>
        <v>0.98490215391002123</v>
      </c>
    </row>
    <row r="534" spans="29:37" x14ac:dyDescent="0.2">
      <c r="AC534" s="44" t="s">
        <v>74</v>
      </c>
      <c r="AD534" s="45">
        <f>_xll.qlCalendarAdvance(calendar,AD533,AC534,,,trigger)</f>
        <v>58823</v>
      </c>
      <c r="AE534" s="45">
        <f>_xll.qlInterestRateIndexMaturity($V$5,AD534,trigger)</f>
        <v>58914</v>
      </c>
      <c r="AF534" s="49">
        <f>_xll.qlTenorBasisValue($V$13,AD534,trigger)</f>
        <v>1.5118199206794541E-4</v>
      </c>
      <c r="AG534" s="49">
        <f>_xll.qlTenorBasisForwardRate($V$13,AD534,_xll.ohTrigger($AA$9:$AA$12))</f>
        <v>1.1222618274575066E-2</v>
      </c>
      <c r="AH534" s="49">
        <f>_xll.qlTenorBasisForwardRate2($V$13,AD534,AE534,_xll.ohTrigger($AA$9:$AA$12))</f>
        <v>1.1222618274575066E-2</v>
      </c>
      <c r="AI534" s="49">
        <f>_xll.qlIndexFixing($V$5,_xll.qlInterestRateIndexFixingDate($V$5,AD534,trigger),,trigger)</f>
        <v>1.104047037273745E-2</v>
      </c>
      <c r="AJ534" s="49">
        <f t="shared" si="27"/>
        <v>1.8214790183761556E-4</v>
      </c>
      <c r="AK534" s="52">
        <f t="shared" si="28"/>
        <v>0.98376957164708412</v>
      </c>
    </row>
    <row r="535" spans="29:37" x14ac:dyDescent="0.2">
      <c r="AC535" s="44" t="s">
        <v>74</v>
      </c>
      <c r="AD535" s="45">
        <f>_xll.qlCalendarAdvance(calendar,AD534,AC535,,,trigger)</f>
        <v>58854</v>
      </c>
      <c r="AE535" s="45">
        <f>_xll.qlInterestRateIndexMaturity($V$5,AD535,trigger)</f>
        <v>58943</v>
      </c>
      <c r="AF535" s="49">
        <f>_xll.qlTenorBasisValue($V$13,AD535,trigger)</f>
        <v>1.5096497439301282E-4</v>
      </c>
      <c r="AG535" s="49">
        <f>_xll.qlTenorBasisForwardRate($V$13,AD535,_xll.ohTrigger($AA$9:$AA$12))</f>
        <v>1.1211473727256109E-2</v>
      </c>
      <c r="AH535" s="49">
        <f>_xll.qlTenorBasisForwardRate2($V$13,AD535,AE535,_xll.ohTrigger($AA$9:$AA$12))</f>
        <v>1.1211473727256109E-2</v>
      </c>
      <c r="AI535" s="49">
        <f>_xll.qlIndexFixing($V$5,_xll.qlInterestRateIndexFixingDate($V$5,AD535,trigger),,trigger)</f>
        <v>1.1018311158186351E-2</v>
      </c>
      <c r="AJ535" s="49">
        <f t="shared" si="27"/>
        <v>1.9316256906975852E-4</v>
      </c>
      <c r="AK535" s="52">
        <f t="shared" si="28"/>
        <v>0.98277099213101993</v>
      </c>
    </row>
    <row r="536" spans="29:37" x14ac:dyDescent="0.2">
      <c r="AC536" s="44" t="s">
        <v>74</v>
      </c>
      <c r="AD536" s="45">
        <f>_xll.qlCalendarAdvance(calendar,AD535,AC536,,,trigger)</f>
        <v>58882</v>
      </c>
      <c r="AE536" s="45">
        <f>_xll.qlInterestRateIndexMaturity($V$5,AD536,trigger)</f>
        <v>58974</v>
      </c>
      <c r="AF536" s="49">
        <f>_xll.qlTenorBasisValue($V$13,AD536,trigger)</f>
        <v>1.5077104545271379E-4</v>
      </c>
      <c r="AG536" s="49">
        <f>_xll.qlTenorBasisForwardRate($V$13,AD536,_xll.ohTrigger($AA$9:$AA$12))</f>
        <v>1.1202305951403257E-2</v>
      </c>
      <c r="AH536" s="49">
        <f>_xll.qlTenorBasisForwardRate2($V$13,AD536,AE536,_xll.ohTrigger($AA$9:$AA$12))</f>
        <v>1.1202305951403257E-2</v>
      </c>
      <c r="AI536" s="49">
        <f>_xll.qlIndexFixing($V$5,_xll.qlInterestRateIndexFixingDate($V$5,AD536,trigger),,trigger)</f>
        <v>1.0998457679585957E-2</v>
      </c>
      <c r="AJ536" s="49">
        <f t="shared" si="27"/>
        <v>2.0384827181730084E-4</v>
      </c>
      <c r="AK536" s="52">
        <f t="shared" si="28"/>
        <v>0.98180300799660214</v>
      </c>
    </row>
    <row r="537" spans="29:37" x14ac:dyDescent="0.2">
      <c r="AC537" s="44" t="s">
        <v>74</v>
      </c>
      <c r="AD537" s="45">
        <f>_xll.qlCalendarAdvance(calendar,AD536,AC537,,,trigger)</f>
        <v>58914</v>
      </c>
      <c r="AE537" s="45">
        <f>_xll.qlInterestRateIndexMaturity($V$5,AD537,trigger)</f>
        <v>59005</v>
      </c>
      <c r="AF537" s="49">
        <f>_xll.qlTenorBasisValue($V$13,AD537,trigger)</f>
        <v>1.5055181231670391E-4</v>
      </c>
      <c r="AG537" s="49">
        <f>_xll.qlTenorBasisForwardRate($V$13,AD537,_xll.ohTrigger($AA$9:$AA$12))</f>
        <v>1.1192730091097898E-2</v>
      </c>
      <c r="AH537" s="49">
        <f>_xll.qlTenorBasisForwardRate2($V$13,AD537,AE537,_xll.ohTrigger($AA$9:$AA$12))</f>
        <v>1.1192730091097898E-2</v>
      </c>
      <c r="AI537" s="49">
        <f>_xll.qlIndexFixing($V$5,_xll.qlInterestRateIndexFixingDate($V$5,AD537,trigger),,trigger)</f>
        <v>1.0977677016158836E-2</v>
      </c>
      <c r="AJ537" s="49">
        <f t="shared" si="27"/>
        <v>2.1505307493906167E-4</v>
      </c>
      <c r="AK537" s="52">
        <f t="shared" si="28"/>
        <v>0.9807863610407167</v>
      </c>
    </row>
    <row r="538" spans="29:37" x14ac:dyDescent="0.2">
      <c r="AC538" s="44" t="s">
        <v>74</v>
      </c>
      <c r="AD538" s="45">
        <f>_xll.qlCalendarAdvance(calendar,AD537,AC538,,,trigger)</f>
        <v>58944</v>
      </c>
      <c r="AE538" s="45">
        <f>_xll.qlInterestRateIndexMaturity($V$5,AD538,trigger)</f>
        <v>59036</v>
      </c>
      <c r="AF538" s="49">
        <f>_xll.qlTenorBasisValue($V$13,AD538,trigger)</f>
        <v>1.5034858185506179E-4</v>
      </c>
      <c r="AG538" s="49">
        <f>_xll.qlTenorBasisForwardRate($V$13,AD538,_xll.ohTrigger($AA$9:$AA$12))</f>
        <v>1.118478548398725E-2</v>
      </c>
      <c r="AH538" s="49">
        <f>_xll.qlTenorBasisForwardRate2($V$13,AD538,AE538,_xll.ohTrigger($AA$9:$AA$12))</f>
        <v>1.118478548398725E-2</v>
      </c>
      <c r="AI538" s="49">
        <f>_xll.qlIndexFixing($V$5,_xll.qlInterestRateIndexFixingDate($V$5,AD538,trigger),,trigger)</f>
        <v>1.0959057762981016E-2</v>
      </c>
      <c r="AJ538" s="49">
        <f t="shared" si="27"/>
        <v>2.257277210062341E-4</v>
      </c>
      <c r="AK538" s="52">
        <f t="shared" si="28"/>
        <v>0.97981832362101196</v>
      </c>
    </row>
    <row r="539" spans="29:37" x14ac:dyDescent="0.2">
      <c r="AC539" s="44" t="s">
        <v>74</v>
      </c>
      <c r="AD539" s="45">
        <f>_xll.qlCalendarAdvance(calendar,AD538,AC539,,,trigger)</f>
        <v>58977</v>
      </c>
      <c r="AE539" s="45">
        <f>_xll.qlInterestRateIndexMaturity($V$5,AD539,trigger)</f>
        <v>59069</v>
      </c>
      <c r="AF539" s="49">
        <f>_xll.qlTenorBasisValue($V$13,AD539,trigger)</f>
        <v>1.5012757140684047E-4</v>
      </c>
      <c r="AG539" s="49">
        <f>_xll.qlTenorBasisForwardRate($V$13,AD539,_xll.ohTrigger($AA$9:$AA$12))</f>
        <v>1.1177075725354868E-2</v>
      </c>
      <c r="AH539" s="49">
        <f>_xll.qlTenorBasisForwardRate2($V$13,AD539,AE539,_xll.ohTrigger($AA$9:$AA$12))</f>
        <v>1.1177075725354868E-2</v>
      </c>
      <c r="AI539" s="49">
        <f>_xll.qlIndexFixing($V$5,_xll.qlInterestRateIndexFixingDate($V$5,AD539,trigger),,trigger)</f>
        <v>1.0940010392312478E-2</v>
      </c>
      <c r="AJ539" s="49">
        <f t="shared" si="27"/>
        <v>2.3706533304239039E-4</v>
      </c>
      <c r="AK539" s="52">
        <f t="shared" si="28"/>
        <v>0.97879003964296185</v>
      </c>
    </row>
    <row r="540" spans="29:37" x14ac:dyDescent="0.2">
      <c r="AC540" s="44" t="s">
        <v>74</v>
      </c>
      <c r="AD540" s="45">
        <f>_xll.qlCalendarAdvance(calendar,AD539,AC540,,,trigger)</f>
        <v>59007</v>
      </c>
      <c r="AE540" s="45">
        <f>_xll.qlInterestRateIndexMaturity($V$5,AD540,trigger)</f>
        <v>59099</v>
      </c>
      <c r="AF540" s="49">
        <f>_xll.qlTenorBasisValue($V$13,AD540,trigger)</f>
        <v>1.4992893965854733E-4</v>
      </c>
      <c r="AG540" s="49">
        <f>_xll.qlTenorBasisForwardRate($V$13,AD540,_xll.ohTrigger($AA$9:$AA$12))</f>
        <v>1.1171050385994375E-2</v>
      </c>
      <c r="AH540" s="49">
        <f>_xll.qlTenorBasisForwardRate2($V$13,AD540,AE540,_xll.ohTrigger($AA$9:$AA$12))</f>
        <v>1.1171050385994375E-2</v>
      </c>
      <c r="AI540" s="49">
        <f>_xll.qlIndexFixing($V$5,_xll.qlInterestRateIndexFixingDate($V$5,AD540,trigger),,trigger)</f>
        <v>1.092386609172479E-2</v>
      </c>
      <c r="AJ540" s="49">
        <f t="shared" si="27"/>
        <v>2.4718429426958538E-4</v>
      </c>
      <c r="AK540" s="52">
        <f t="shared" si="28"/>
        <v>0.9778727795750084</v>
      </c>
    </row>
    <row r="541" spans="29:37" x14ac:dyDescent="0.2">
      <c r="AC541" s="44" t="s">
        <v>74</v>
      </c>
      <c r="AD541" s="45">
        <f>_xll.qlCalendarAdvance(calendar,AD540,AC541,,,trigger)</f>
        <v>59040</v>
      </c>
      <c r="AE541" s="45">
        <f>_xll.qlInterestRateIndexMaturity($V$5,AD541,trigger)</f>
        <v>59132</v>
      </c>
      <c r="AF541" s="49">
        <f>_xll.qlTenorBasisValue($V$13,AD541,trigger)</f>
        <v>1.4971293213507418E-4</v>
      </c>
      <c r="AG541" s="49">
        <f>_xll.qlTenorBasisForwardRate($V$13,AD541,_xll.ohTrigger($AA$9:$AA$12))</f>
        <v>1.1165512427568625E-2</v>
      </c>
      <c r="AH541" s="49">
        <f>_xll.qlTenorBasisForwardRate2($V$13,AD541,AE541,_xll.ohTrigger($AA$9:$AA$12))</f>
        <v>1.1165512427568625E-2</v>
      </c>
      <c r="AI541" s="49">
        <f>_xll.qlIndexFixing($V$5,_xll.qlInterestRateIndexFixingDate($V$5,AD541,trigger),,trigger)</f>
        <v>1.0907406002440171E-2</v>
      </c>
      <c r="AJ541" s="49">
        <f t="shared" si="27"/>
        <v>2.5810642512845428E-4</v>
      </c>
      <c r="AK541" s="52">
        <f t="shared" si="28"/>
        <v>0.97688360236014182</v>
      </c>
    </row>
    <row r="542" spans="29:37" x14ac:dyDescent="0.2">
      <c r="AC542" s="44" t="s">
        <v>74</v>
      </c>
      <c r="AD542" s="45">
        <f>_xll.qlCalendarAdvance(calendar,AD541,AC542,,,trigger)</f>
        <v>59071</v>
      </c>
      <c r="AE542" s="45">
        <f>_xll.qlInterestRateIndexMaturity($V$5,AD542,trigger)</f>
        <v>59162</v>
      </c>
      <c r="AF542" s="49">
        <f>_xll.qlTenorBasisValue($V$13,AD542,trigger)</f>
        <v>1.4951236371066166E-4</v>
      </c>
      <c r="AG542" s="49">
        <f>_xll.qlTenorBasisForwardRate($V$13,AD542,_xll.ohTrigger($AA$9:$AA$12))</f>
        <v>1.1161235670737452E-2</v>
      </c>
      <c r="AH542" s="49">
        <f>_xll.qlTenorBasisForwardRate2($V$13,AD542,AE542,_xll.ohTrigger($AA$9:$AA$12))</f>
        <v>1.1161235670737452E-2</v>
      </c>
      <c r="AI542" s="49">
        <f>_xll.qlIndexFixing($V$5,_xll.qlInterestRateIndexFixingDate($V$5,AD542,trigger),,trigger)</f>
        <v>1.0893237421715206E-2</v>
      </c>
      <c r="AJ542" s="49">
        <f t="shared" si="27"/>
        <v>2.6799824902224573E-4</v>
      </c>
      <c r="AK542" s="52">
        <f t="shared" si="28"/>
        <v>0.97598847861219484</v>
      </c>
    </row>
    <row r="543" spans="29:37" x14ac:dyDescent="0.2">
      <c r="AC543" s="44" t="s">
        <v>74</v>
      </c>
      <c r="AD543" s="45">
        <f>_xll.qlCalendarAdvance(calendar,AD542,AC543,,,trigger)</f>
        <v>59103</v>
      </c>
      <c r="AE543" s="45">
        <f>_xll.qlInterestRateIndexMaturity($V$5,AD543,trigger)</f>
        <v>59195</v>
      </c>
      <c r="AF543" s="49">
        <f>_xll.qlTenorBasisValue($V$13,AD543,trigger)</f>
        <v>1.4930768423503945E-4</v>
      </c>
      <c r="AG543" s="49">
        <f>_xll.qlTenorBasisForwardRate($V$13,AD543,_xll.ohTrigger($AA$9:$AA$12))</f>
        <v>1.1158141286599716E-2</v>
      </c>
      <c r="AH543" s="49">
        <f>_xll.qlTenorBasisForwardRate2($V$13,AD543,AE543,_xll.ohTrigger($AA$9:$AA$12))</f>
        <v>1.1158141286599716E-2</v>
      </c>
      <c r="AI543" s="49">
        <f>_xll.qlIndexFixing($V$5,_xll.qlInterestRateIndexFixingDate($V$5,AD543,trigger),,trigger)</f>
        <v>1.0879798253599228E-2</v>
      </c>
      <c r="AJ543" s="49">
        <f t="shared" si="27"/>
        <v>2.783430330004881E-4</v>
      </c>
      <c r="AK543" s="52">
        <f t="shared" si="28"/>
        <v>0.97505471333879223</v>
      </c>
    </row>
    <row r="544" spans="29:37" x14ac:dyDescent="0.2">
      <c r="AC544" s="44" t="s">
        <v>74</v>
      </c>
      <c r="AD544" s="45">
        <f>_xll.qlCalendarAdvance(calendar,AD543,AC544,,,trigger)</f>
        <v>59134</v>
      </c>
      <c r="AE544" s="45">
        <f>_xll.qlInterestRateIndexMaturity($V$5,AD544,trigger)</f>
        <v>59226</v>
      </c>
      <c r="AF544" s="49">
        <f>_xll.qlTenorBasisValue($V$13,AD544,trigger)</f>
        <v>1.4911166111379877E-4</v>
      </c>
      <c r="AG544" s="49">
        <f>_xll.qlTenorBasisForwardRate($V$13,AD544,_xll.ohTrigger($AA$9:$AA$12))</f>
        <v>1.1156071548672583E-2</v>
      </c>
      <c r="AH544" s="49">
        <f>_xll.qlTenorBasisForwardRate2($V$13,AD544,AE544,_xll.ohTrigger($AA$9:$AA$12))</f>
        <v>1.1156071548672583E-2</v>
      </c>
      <c r="AI544" s="49">
        <f>_xll.qlIndexFixing($V$5,_xll.qlInterestRateIndexFixingDate($V$5,AD544,trigger),,trigger)</f>
        <v>1.0868070661579113E-2</v>
      </c>
      <c r="AJ544" s="49">
        <f t="shared" si="27"/>
        <v>2.8800088709346992E-4</v>
      </c>
      <c r="AK544" s="52">
        <f t="shared" si="28"/>
        <v>0.97418438149693132</v>
      </c>
    </row>
    <row r="545" spans="29:37" x14ac:dyDescent="0.2">
      <c r="AC545" s="44" t="s">
        <v>74</v>
      </c>
      <c r="AD545" s="45">
        <f>_xll.qlCalendarAdvance(calendar,AD544,AC545,,,trigger)</f>
        <v>59167</v>
      </c>
      <c r="AE545" s="45">
        <f>_xll.qlInterestRateIndexMaturity($V$5,AD545,trigger)</f>
        <v>59258</v>
      </c>
      <c r="AF545" s="49">
        <f>_xll.qlTenorBasisValue($V$13,AD545,trigger)</f>
        <v>1.4890540807816177E-4</v>
      </c>
      <c r="AG545" s="49">
        <f>_xll.qlTenorBasisForwardRate($V$13,AD545,_xll.ohTrigger($AA$9:$AA$12))</f>
        <v>1.1154834156286618E-2</v>
      </c>
      <c r="AH545" s="49">
        <f>_xll.qlTenorBasisForwardRate2($V$13,AD545,AE545,_xll.ohTrigger($AA$9:$AA$12))</f>
        <v>1.1154834156286618E-2</v>
      </c>
      <c r="AI545" s="49">
        <f>_xll.qlIndexFixing($V$5,_xll.qlInterestRateIndexFixingDate($V$5,AD545,trigger),,trigger)</f>
        <v>1.0856930524807382E-2</v>
      </c>
      <c r="AJ545" s="49">
        <f t="shared" si="27"/>
        <v>2.9790363147923563E-4</v>
      </c>
      <c r="AK545" s="52">
        <f t="shared" si="28"/>
        <v>0.97329376418282798</v>
      </c>
    </row>
    <row r="546" spans="29:37" x14ac:dyDescent="0.2">
      <c r="AC546" s="44" t="s">
        <v>74</v>
      </c>
      <c r="AD546" s="45">
        <f>_xll.qlCalendarAdvance(calendar,AD545,AC546,,,trigger)</f>
        <v>59198</v>
      </c>
      <c r="AE546" s="45">
        <f>_xll.qlInterestRateIndexMaturity($V$5,AD546,trigger)</f>
        <v>59288</v>
      </c>
      <c r="AF546" s="49">
        <f>_xll.qlTenorBasisValue($V$13,AD546,trigger)</f>
        <v>1.4871390030745169E-4</v>
      </c>
      <c r="AG546" s="49">
        <f>_xll.qlTenorBasisForwardRate($V$13,AD546,_xll.ohTrigger($AA$9:$AA$12))</f>
        <v>1.1154705720669789E-2</v>
      </c>
      <c r="AH546" s="49">
        <f>_xll.qlTenorBasisForwardRate2($V$13,AD546,AE546,_xll.ohTrigger($AA$9:$AA$12))</f>
        <v>1.1154705720669789E-2</v>
      </c>
      <c r="AI546" s="49">
        <f>_xll.qlIndexFixing($V$5,_xll.qlInterestRateIndexFixingDate($V$5,AD546,trigger),,trigger)</f>
        <v>1.0847711645514124E-2</v>
      </c>
      <c r="AJ546" s="49">
        <f t="shared" si="27"/>
        <v>3.0699407515566435E-4</v>
      </c>
      <c r="AK546" s="52">
        <f t="shared" si="28"/>
        <v>0.97247851419452502</v>
      </c>
    </row>
    <row r="547" spans="29:37" x14ac:dyDescent="0.2">
      <c r="AC547" s="44" t="s">
        <v>74</v>
      </c>
      <c r="AD547" s="45">
        <f>_xll.qlCalendarAdvance(calendar,AD546,AC547,,,trigger)</f>
        <v>59229</v>
      </c>
      <c r="AE547" s="45">
        <f>_xll.qlInterestRateIndexMaturity($V$5,AD547,trigger)</f>
        <v>59320</v>
      </c>
      <c r="AF547" s="49">
        <f>_xll.qlTenorBasisValue($V$13,AD547,trigger)</f>
        <v>1.48524543313936E-4</v>
      </c>
      <c r="AG547" s="49">
        <f>_xll.qlTenorBasisForwardRate($V$13,AD547,_xll.ohTrigger($AA$9:$AA$12))</f>
        <v>1.1156009300612203E-2</v>
      </c>
      <c r="AH547" s="49">
        <f>_xll.qlTenorBasisForwardRate2($V$13,AD547,AE547,_xll.ohTrigger($AA$9:$AA$12))</f>
        <v>1.1156009300612203E-2</v>
      </c>
      <c r="AI547" s="49">
        <f>_xll.qlIndexFixing($V$5,_xll.qlInterestRateIndexFixingDate($V$5,AD547,trigger),,trigger)</f>
        <v>1.0839817969567291E-2</v>
      </c>
      <c r="AJ547" s="49">
        <f t="shared" si="27"/>
        <v>3.1619133104491236E-4</v>
      </c>
      <c r="AK547" s="52">
        <f t="shared" si="28"/>
        <v>0.97165730840439857</v>
      </c>
    </row>
    <row r="548" spans="29:37" x14ac:dyDescent="0.2">
      <c r="AC548" s="44" t="s">
        <v>74</v>
      </c>
      <c r="AD548" s="45">
        <f>_xll.qlCalendarAdvance(calendar,AD547,AC548,,,trigger)</f>
        <v>59258</v>
      </c>
      <c r="AE548" s="45">
        <f>_xll.qlInterestRateIndexMaturity($V$5,AD548,trigger)</f>
        <v>59350</v>
      </c>
      <c r="AF548" s="49">
        <f>_xll.qlTenorBasisValue($V$13,AD548,trigger)</f>
        <v>1.4834932929281037E-4</v>
      </c>
      <c r="AG548" s="49">
        <f>_xll.qlTenorBasisForwardRate($V$13,AD548,_xll.ohTrigger($AA$9:$AA$12))</f>
        <v>1.1158233034862616E-2</v>
      </c>
      <c r="AH548" s="49">
        <f>_xll.qlTenorBasisForwardRate2($V$13,AD548,AE548,_xll.ohTrigger($AA$9:$AA$12))</f>
        <v>1.1158233034862616E-2</v>
      </c>
      <c r="AI548" s="49">
        <f>_xll.qlIndexFixing($V$5,_xll.qlInterestRateIndexFixingDate($V$5,AD548,trigger),,trigger)</f>
        <v>1.0833619805099367E-2</v>
      </c>
      <c r="AJ548" s="49">
        <f t="shared" si="27"/>
        <v>3.2461322976324973E-4</v>
      </c>
      <c r="AK548" s="52">
        <f t="shared" si="28"/>
        <v>0.97090818691910874</v>
      </c>
    </row>
    <row r="549" spans="29:37" x14ac:dyDescent="0.2">
      <c r="AC549" s="44" t="s">
        <v>74</v>
      </c>
      <c r="AD549" s="45">
        <f>_xll.qlCalendarAdvance(calendar,AD548,AC549,,,trigger)</f>
        <v>59289</v>
      </c>
      <c r="AE549" s="45">
        <f>_xll.qlInterestRateIndexMaturity($V$5,AD549,trigger)</f>
        <v>59383</v>
      </c>
      <c r="AF549" s="49">
        <f>_xll.qlTenorBasisValue($V$13,AD549,trigger)</f>
        <v>1.4816406886825713E-4</v>
      </c>
      <c r="AG549" s="49">
        <f>_xll.qlTenorBasisForwardRate($V$13,AD549,_xll.ohTrigger($AA$9:$AA$12))</f>
        <v>1.116190316147554E-2</v>
      </c>
      <c r="AH549" s="49">
        <f>_xll.qlTenorBasisForwardRate2($V$13,AD549,AE549,_xll.ohTrigger($AA$9:$AA$12))</f>
        <v>1.116190316147554E-2</v>
      </c>
      <c r="AI549" s="49">
        <f>_xll.qlIndexFixing($V$5,_xll.qlInterestRateIndexFixingDate($V$5,AD549,trigger),,trigger)</f>
        <v>1.0828358247553781E-2</v>
      </c>
      <c r="AJ549" s="49">
        <f t="shared" si="27"/>
        <v>3.3354491392175931E-4</v>
      </c>
      <c r="AK549" s="52">
        <f t="shared" si="28"/>
        <v>0.97011755888789963</v>
      </c>
    </row>
    <row r="550" spans="29:37" x14ac:dyDescent="0.2">
      <c r="AC550" s="44" t="s">
        <v>74</v>
      </c>
      <c r="AD550" s="45">
        <f>_xll.qlCalendarAdvance(calendar,AD549,AC550,,,trigger)</f>
        <v>59320</v>
      </c>
      <c r="AE550" s="45">
        <f>_xll.qlInterestRateIndexMaturity($V$5,AD550,trigger)</f>
        <v>59412</v>
      </c>
      <c r="AF550" s="49">
        <f>_xll.qlTenorBasisValue($V$13,AD550,trigger)</f>
        <v>1.4798089125234707E-4</v>
      </c>
      <c r="AG550" s="49">
        <f>_xll.qlTenorBasisForwardRate($V$13,AD550,_xll.ohTrigger($AA$9:$AA$12))</f>
        <v>1.1165678816908322E-2</v>
      </c>
      <c r="AH550" s="49">
        <f>_xll.qlTenorBasisForwardRate2($V$13,AD550,AE550,_xll.ohTrigger($AA$9:$AA$12))</f>
        <v>1.1165678816908322E-2</v>
      </c>
      <c r="AI550" s="49">
        <f>_xll.qlIndexFixing($V$5,_xll.qlInterestRateIndexFixingDate($V$5,AD550,trigger),,trigger)</f>
        <v>1.0823995582972293E-2</v>
      </c>
      <c r="AJ550" s="49">
        <f t="shared" si="27"/>
        <v>3.4168323393602915E-4</v>
      </c>
      <c r="AK550" s="52">
        <f t="shared" si="28"/>
        <v>0.96939879432868747</v>
      </c>
    </row>
    <row r="551" spans="29:37" x14ac:dyDescent="0.2">
      <c r="AC551" s="44" t="s">
        <v>74</v>
      </c>
      <c r="AD551" s="45">
        <f>_xll.qlCalendarAdvance(calendar,AD550,AC551,,,trigger)</f>
        <v>59351</v>
      </c>
      <c r="AE551" s="45">
        <f>_xll.qlInterestRateIndexMaturity($V$5,AD551,trigger)</f>
        <v>59443</v>
      </c>
      <c r="AF551" s="49">
        <f>_xll.qlTenorBasisValue($V$13,AD551,trigger)</f>
        <v>1.4779977376200857E-4</v>
      </c>
      <c r="AG551" s="49">
        <f>_xll.qlTenorBasisForwardRate($V$13,AD551,_xll.ohTrigger($AA$9:$AA$12))</f>
        <v>1.1171018169504899E-2</v>
      </c>
      <c r="AH551" s="49">
        <f>_xll.qlTenorBasisForwardRate2($V$13,AD551,AE551,_xll.ohTrigger($AA$9:$AA$12))</f>
        <v>1.1171018169504899E-2</v>
      </c>
      <c r="AI551" s="49">
        <f>_xll.qlIndexFixing($V$5,_xll.qlInterestRateIndexFixingDate($V$5,AD551,trigger),,trigger)</f>
        <v>1.0821115156342036E-2</v>
      </c>
      <c r="AJ551" s="49">
        <f t="shared" si="27"/>
        <v>3.4990301316286353E-4</v>
      </c>
      <c r="AK551" s="52">
        <f t="shared" si="28"/>
        <v>0.96867760772979106</v>
      </c>
    </row>
    <row r="552" spans="29:37" x14ac:dyDescent="0.2">
      <c r="AC552" s="44" t="s">
        <v>74</v>
      </c>
      <c r="AD552" s="45">
        <f>_xll.qlCalendarAdvance(calendar,AD551,AC552,,,trigger)</f>
        <v>59383</v>
      </c>
      <c r="AE552" s="45">
        <f>_xll.qlInterestRateIndexMaturity($V$5,AD552,trigger)</f>
        <v>59475</v>
      </c>
      <c r="AF552" s="49">
        <f>_xll.qlTenorBasisValue($V$13,AD552,trigger)</f>
        <v>1.4761495085643551E-4</v>
      </c>
      <c r="AG552" s="49">
        <f>_xll.qlTenorBasisForwardRate($V$13,AD552,_xll.ohTrigger($AA$9:$AA$12))</f>
        <v>1.1177670259630592E-2</v>
      </c>
      <c r="AH552" s="49">
        <f>_xll.qlTenorBasisForwardRate2($V$13,AD552,AE552,_xll.ohTrigger($AA$9:$AA$12))</f>
        <v>1.1177670259630592E-2</v>
      </c>
      <c r="AI552" s="49">
        <f>_xll.qlIndexFixing($V$5,_xll.qlInterestRateIndexFixingDate($V$5,AD552,trigger),,trigger)</f>
        <v>1.0819505229437204E-2</v>
      </c>
      <c r="AJ552" s="49">
        <f t="shared" si="27"/>
        <v>3.5816503019338829E-4</v>
      </c>
      <c r="AK552" s="52">
        <f t="shared" si="28"/>
        <v>0.9679570946472682</v>
      </c>
    </row>
    <row r="553" spans="29:37" x14ac:dyDescent="0.2">
      <c r="AC553" s="44" t="s">
        <v>74</v>
      </c>
      <c r="AD553" s="45">
        <f>_xll.qlCalendarAdvance(calendar,AD552,AC553,,,trigger)</f>
        <v>59414</v>
      </c>
      <c r="AE553" s="45">
        <f>_xll.qlInterestRateIndexMaturity($V$5,AD553,trigger)</f>
        <v>59505</v>
      </c>
      <c r="AF553" s="49">
        <f>_xll.qlTenorBasisValue($V$13,AD553,trigger)</f>
        <v>1.4743795115595553E-4</v>
      </c>
      <c r="AG553" s="49">
        <f>_xll.qlTenorBasisForwardRate($V$13,AD553,_xll.ohTrigger($AA$9:$AA$12))</f>
        <v>1.1184913795531947E-2</v>
      </c>
      <c r="AH553" s="49">
        <f>_xll.qlTenorBasisForwardRate2($V$13,AD553,AE553,_xll.ohTrigger($AA$9:$AA$12))</f>
        <v>1.1184913795531947E-2</v>
      </c>
      <c r="AI553" s="49">
        <f>_xll.qlIndexFixing($V$5,_xll.qlInterestRateIndexFixingDate($V$5,AD553,trigger),,trigger)</f>
        <v>1.08190960224561E-2</v>
      </c>
      <c r="AJ553" s="49">
        <f t="shared" si="27"/>
        <v>3.6581777307584731E-4</v>
      </c>
      <c r="AK553" s="52">
        <f t="shared" si="28"/>
        <v>0.96729364394189776</v>
      </c>
    </row>
    <row r="554" spans="29:37" x14ac:dyDescent="0.2">
      <c r="AC554" s="44" t="s">
        <v>74</v>
      </c>
      <c r="AD554" s="45">
        <f>_xll.qlCalendarAdvance(calendar,AD553,AC554,,,trigger)</f>
        <v>59446</v>
      </c>
      <c r="AE554" s="45">
        <f>_xll.qlInterestRateIndexMaturity($V$5,AD554,trigger)</f>
        <v>59538</v>
      </c>
      <c r="AF554" s="49">
        <f>_xll.qlTenorBasisValue($V$13,AD554,trigger)</f>
        <v>1.4725733177898835E-4</v>
      </c>
      <c r="AG554" s="49">
        <f>_xll.qlTenorBasisForwardRate($V$13,AD554,_xll.ohTrigger($AA$9:$AA$12))</f>
        <v>1.1194182817929563E-2</v>
      </c>
      <c r="AH554" s="49">
        <f>_xll.qlTenorBasisForwardRate2($V$13,AD554,AE554,_xll.ohTrigger($AA$9:$AA$12))</f>
        <v>1.1194182817929563E-2</v>
      </c>
      <c r="AI554" s="49">
        <f>_xll.qlIndexFixing($V$5,_xll.qlInterestRateIndexFixingDate($V$5,AD554,trigger),,trigger)</f>
        <v>1.0820421176497142E-2</v>
      </c>
      <c r="AJ554" s="49">
        <f t="shared" si="27"/>
        <v>3.737616414324213E-4</v>
      </c>
      <c r="AK554" s="52">
        <f t="shared" si="28"/>
        <v>0.96661108296053799</v>
      </c>
    </row>
    <row r="555" spans="29:37" x14ac:dyDescent="0.2">
      <c r="AC555" s="44" t="s">
        <v>74</v>
      </c>
      <c r="AD555" s="45">
        <f>_xll.qlCalendarAdvance(calendar,AD554,AC555,,,trigger)</f>
        <v>59477</v>
      </c>
      <c r="AE555" s="45">
        <f>_xll.qlInterestRateIndexMaturity($V$5,AD555,trigger)</f>
        <v>59569</v>
      </c>
      <c r="AF555" s="49">
        <f>_xll.qlTenorBasisValue($V$13,AD555,trigger)</f>
        <v>1.4708435910522588E-4</v>
      </c>
      <c r="AG555" s="49">
        <f>_xll.qlTenorBasisForwardRate($V$13,AD555,_xll.ohTrigger($AA$9:$AA$12))</f>
        <v>1.1203986167108958E-2</v>
      </c>
      <c r="AH555" s="49">
        <f>_xll.qlTenorBasisForwardRate2($V$13,AD555,AE555,_xll.ohTrigger($AA$9:$AA$12))</f>
        <v>1.1203986167108958E-2</v>
      </c>
      <c r="AI555" s="49">
        <f>_xll.qlIndexFixing($V$5,_xll.qlInterestRateIndexFixingDate($V$5,AD555,trigger),,trigger)</f>
        <v>1.0822879470783536E-2</v>
      </c>
      <c r="AJ555" s="49">
        <f t="shared" si="27"/>
        <v>3.8110669632542178E-4</v>
      </c>
      <c r="AK555" s="52">
        <f t="shared" si="28"/>
        <v>0.96598472270126323</v>
      </c>
    </row>
    <row r="556" spans="29:37" x14ac:dyDescent="0.2">
      <c r="AC556" s="44" t="s">
        <v>74</v>
      </c>
      <c r="AD556" s="45">
        <f>_xll.qlCalendarAdvance(calendar,AD555,AC556,,,trigger)</f>
        <v>59509</v>
      </c>
      <c r="AE556" s="45">
        <f>_xll.qlInterestRateIndexMaturity($V$5,AD556,trigger)</f>
        <v>59600</v>
      </c>
      <c r="AF556" s="49">
        <f>_xll.qlTenorBasisValue($V$13,AD556,trigger)</f>
        <v>1.4690785055701143E-4</v>
      </c>
      <c r="AG556" s="49">
        <f>_xll.qlTenorBasisForwardRate($V$13,AD556,_xll.ohTrigger($AA$9:$AA$12))</f>
        <v>1.1214907926663279E-2</v>
      </c>
      <c r="AH556" s="49">
        <f>_xll.qlTenorBasisForwardRate2($V$13,AD556,AE556,_xll.ohTrigger($AA$9:$AA$12))</f>
        <v>1.1214907926663279E-2</v>
      </c>
      <c r="AI556" s="49">
        <f>_xll.qlIndexFixing($V$5,_xll.qlInterestRateIndexFixingDate($V$5,AD556,trigger),,trigger)</f>
        <v>1.0826572857530687E-2</v>
      </c>
      <c r="AJ556" s="49">
        <f t="shared" si="27"/>
        <v>3.8833506913259208E-4</v>
      </c>
      <c r="AK556" s="52">
        <f t="shared" si="28"/>
        <v>0.96537331633286694</v>
      </c>
    </row>
    <row r="557" spans="29:37" x14ac:dyDescent="0.2">
      <c r="AC557" s="44" t="s">
        <v>74</v>
      </c>
      <c r="AD557" s="45">
        <f>_xll.qlCalendarAdvance(calendar,AD556,AC557,,,trigger)</f>
        <v>59540</v>
      </c>
      <c r="AE557" s="45">
        <f>_xll.qlInterestRateIndexMaturity($V$5,AD557,trigger)</f>
        <v>59630</v>
      </c>
      <c r="AF557" s="49">
        <f>_xll.qlTenorBasisValue($V$13,AD557,trigger)</f>
        <v>1.4673881605777909E-4</v>
      </c>
      <c r="AG557" s="49">
        <f>_xll.qlTenorBasisForwardRate($V$13,AD557,_xll.ohTrigger($AA$9:$AA$12))</f>
        <v>1.1226582048528222E-2</v>
      </c>
      <c r="AH557" s="49">
        <f>_xll.qlTenorBasisForwardRate2($V$13,AD557,AE557,_xll.ohTrigger($AA$9:$AA$12))</f>
        <v>1.1226582048528222E-2</v>
      </c>
      <c r="AI557" s="49">
        <f>_xll.qlIndexFixing($V$5,_xll.qlInterestRateIndexFixingDate($V$5,AD557,trigger),,trigger)</f>
        <v>1.0831466712538429E-2</v>
      </c>
      <c r="AJ557" s="49">
        <f t="shared" si="27"/>
        <v>3.9511533598979298E-4</v>
      </c>
      <c r="AK557" s="52">
        <f t="shared" si="28"/>
        <v>0.96480537582303671</v>
      </c>
    </row>
    <row r="558" spans="29:37" x14ac:dyDescent="0.2">
      <c r="AC558" s="44" t="s">
        <v>74</v>
      </c>
      <c r="AD558" s="45">
        <f>_xll.qlCalendarAdvance(calendar,AD557,AC558,,,trigger)</f>
        <v>59572</v>
      </c>
      <c r="AE558" s="45">
        <f>_xll.qlInterestRateIndexMaturity($V$5,AD558,trigger)</f>
        <v>59663</v>
      </c>
      <c r="AF558" s="49">
        <f>_xll.qlTenorBasisValue($V$13,AD558,trigger)</f>
        <v>1.4656632759171132E-4</v>
      </c>
      <c r="AG558" s="49">
        <f>_xll.qlTenorBasisForwardRate($V$13,AD558,_xll.ohTrigger($AA$9:$AA$12))</f>
        <v>1.1240606191847687E-2</v>
      </c>
      <c r="AH558" s="49">
        <f>_xll.qlTenorBasisForwardRate2($V$13,AD558,AE558,_xll.ohTrigger($AA$9:$AA$12))</f>
        <v>1.1240606191847687E-2</v>
      </c>
      <c r="AI558" s="49">
        <f>_xll.qlIndexFixing($V$5,_xll.qlInterestRateIndexFixingDate($V$5,AD558,trigger),,trigger)</f>
        <v>1.0838482457990798E-2</v>
      </c>
      <c r="AJ558" s="49">
        <f t="shared" si="27"/>
        <v>4.0212373385688921E-4</v>
      </c>
      <c r="AK558" s="52">
        <f t="shared" si="28"/>
        <v>0.96422579645673101</v>
      </c>
    </row>
    <row r="559" spans="29:37" x14ac:dyDescent="0.2">
      <c r="AC559" s="44" t="s">
        <v>74</v>
      </c>
      <c r="AD559" s="45">
        <f>_xll.qlCalendarAdvance(calendar,AD558,AC559,,,trigger)</f>
        <v>59600</v>
      </c>
      <c r="AE559" s="45">
        <f>_xll.qlInterestRateIndexMaturity($V$5,AD559,trigger)</f>
        <v>59692</v>
      </c>
      <c r="AF559" s="49">
        <f>_xll.qlTenorBasisValue($V$13,AD559,trigger)</f>
        <v>1.4641704799116779E-4</v>
      </c>
      <c r="AG559" s="49">
        <f>_xll.qlTenorBasisForwardRate($V$13,AD559,_xll.ohTrigger($AA$9:$AA$12))</f>
        <v>1.1253957464226605E-2</v>
      </c>
      <c r="AH559" s="49">
        <f>_xll.qlTenorBasisForwardRate2($V$13,AD559,AE559,_xll.ohTrigger($AA$9:$AA$12))</f>
        <v>1.1253957464226605E-2</v>
      </c>
      <c r="AI559" s="49">
        <f>_xll.qlIndexFixing($V$5,_xll.qlInterestRateIndexFixingDate($V$5,AD559,trigger),,trigger)</f>
        <v>1.0845889768219687E-2</v>
      </c>
      <c r="AJ559" s="49">
        <f t="shared" si="27"/>
        <v>4.0806769600691857E-4</v>
      </c>
      <c r="AK559" s="52">
        <f t="shared" si="28"/>
        <v>0.96374007123235894</v>
      </c>
    </row>
    <row r="560" spans="29:37" x14ac:dyDescent="0.2">
      <c r="AC560" s="44" t="s">
        <v>74</v>
      </c>
      <c r="AD560" s="45">
        <f>_xll.qlCalendarAdvance(calendar,AD559,AC560,,,trigger)</f>
        <v>59631</v>
      </c>
      <c r="AE560" s="45">
        <f>_xll.qlInterestRateIndexMaturity($V$5,AD560,trigger)</f>
        <v>59722</v>
      </c>
      <c r="AF560" s="49">
        <f>_xll.qlTenorBasisValue($V$13,AD560,trigger)</f>
        <v>1.4625354889325721E-4</v>
      </c>
      <c r="AG560" s="49">
        <f>_xll.qlTenorBasisForwardRate($V$13,AD560,_xll.ohTrigger($AA$9:$AA$12))</f>
        <v>1.1268935328703822E-2</v>
      </c>
      <c r="AH560" s="49">
        <f>_xll.qlTenorBasisForwardRate2($V$13,AD560,AE560,_xll.ohTrigger($AA$9:$AA$12))</f>
        <v>1.1268935328703822E-2</v>
      </c>
      <c r="AI560" s="49">
        <f>_xll.qlIndexFixing($V$5,_xll.qlInterestRateIndexFixingDate($V$5,AD560,trigger),,trigger)</f>
        <v>1.085474099549436E-2</v>
      </c>
      <c r="AJ560" s="49">
        <f t="shared" si="27"/>
        <v>4.1419433320946143E-4</v>
      </c>
      <c r="AK560" s="52">
        <f t="shared" si="28"/>
        <v>0.96324459044906929</v>
      </c>
    </row>
    <row r="561" spans="29:37" x14ac:dyDescent="0.2">
      <c r="AC561" s="44" t="s">
        <v>74</v>
      </c>
      <c r="AD561" s="45">
        <f>_xll.qlCalendarAdvance(calendar,AD560,AC561,,,trigger)</f>
        <v>59663</v>
      </c>
      <c r="AE561" s="45">
        <f>_xll.qlInterestRateIndexMaturity($V$5,AD561,trigger)</f>
        <v>59755</v>
      </c>
      <c r="AF561" s="49">
        <f>_xll.qlTenorBasisValue($V$13,AD561,trigger)</f>
        <v>1.4608671087879905E-4</v>
      </c>
      <c r="AG561" s="49">
        <f>_xll.qlTenorBasisForwardRate($V$13,AD561,_xll.ohTrigger($AA$9:$AA$12))</f>
        <v>1.1286505849415414E-2</v>
      </c>
      <c r="AH561" s="49">
        <f>_xll.qlTenorBasisForwardRate2($V$13,AD561,AE561,_xll.ohTrigger($AA$9:$AA$12))</f>
        <v>1.1286505849415414E-2</v>
      </c>
      <c r="AI561" s="49">
        <f>_xll.qlIndexFixing($V$5,_xll.qlInterestRateIndexFixingDate($V$5,AD561,trigger),,trigger)</f>
        <v>1.0866004013989532E-2</v>
      </c>
      <c r="AJ561" s="49">
        <f t="shared" si="27"/>
        <v>4.2050183542588146E-4</v>
      </c>
      <c r="AK561" s="52">
        <f t="shared" si="28"/>
        <v>0.96274295685164057</v>
      </c>
    </row>
    <row r="562" spans="29:37" x14ac:dyDescent="0.2">
      <c r="AC562" s="44" t="s">
        <v>74</v>
      </c>
      <c r="AD562" s="45">
        <f>_xll.qlCalendarAdvance(calendar,AD561,AC562,,,trigger)</f>
        <v>59694</v>
      </c>
      <c r="AE562" s="45">
        <f>_xll.qlInterestRateIndexMaturity($V$5,AD562,trigger)</f>
        <v>59786</v>
      </c>
      <c r="AF562" s="49">
        <f>_xll.qlTenorBasisValue($V$13,AD562,trigger)</f>
        <v>1.4592694057463735E-4</v>
      </c>
      <c r="AG562" s="49">
        <f>_xll.qlTenorBasisForwardRate($V$13,AD562,_xll.ohTrigger($AA$9:$AA$12))</f>
        <v>1.1304276377480129E-2</v>
      </c>
      <c r="AH562" s="49">
        <f>_xll.qlTenorBasisForwardRate2($V$13,AD562,AE562,_xll.ohTrigger($AA$9:$AA$12))</f>
        <v>1.1304276377480129E-2</v>
      </c>
      <c r="AI562" s="49">
        <f>_xll.qlIndexFixing($V$5,_xll.qlInterestRateIndexFixingDate($V$5,AD562,trigger),,trigger)</f>
        <v>1.0878004377792199E-2</v>
      </c>
      <c r="AJ562" s="49">
        <f t="shared" si="27"/>
        <v>4.2627199968793029E-4</v>
      </c>
      <c r="AK562" s="52">
        <f t="shared" si="28"/>
        <v>0.96229108476707714</v>
      </c>
    </row>
    <row r="563" spans="29:37" x14ac:dyDescent="0.2">
      <c r="AC563" s="44" t="s">
        <v>74</v>
      </c>
      <c r="AD563" s="45">
        <f>_xll.qlCalendarAdvance(calendar,AD562,AC563,,,trigger)</f>
        <v>59726</v>
      </c>
      <c r="AE563" s="45">
        <f>_xll.qlInterestRateIndexMaturity($V$5,AD563,trigger)</f>
        <v>59818</v>
      </c>
      <c r="AF563" s="49">
        <f>_xll.qlTenorBasisValue($V$13,AD563,trigger)</f>
        <v>1.4576390880335604E-4</v>
      </c>
      <c r="AG563" s="49">
        <f>_xll.qlTenorBasisForwardRate($V$13,AD563,_xll.ohTrigger($AA$9:$AA$12))</f>
        <v>1.1323844332290549E-2</v>
      </c>
      <c r="AH563" s="49">
        <f>_xll.qlTenorBasisForwardRate2($V$13,AD563,AE563,_xll.ohTrigger($AA$9:$AA$12))</f>
        <v>1.1323844332290549E-2</v>
      </c>
      <c r="AI563" s="49">
        <f>_xll.qlIndexFixing($V$5,_xll.qlInterestRateIndexFixingDate($V$5,AD563,trigger),,trigger)</f>
        <v>1.0891859457456628E-2</v>
      </c>
      <c r="AJ563" s="49">
        <f t="shared" si="27"/>
        <v>4.3198487483392042E-4</v>
      </c>
      <c r="AK563" s="52">
        <f t="shared" si="28"/>
        <v>0.96185174732558865</v>
      </c>
    </row>
    <row r="564" spans="29:37" x14ac:dyDescent="0.2">
      <c r="AC564" s="44" t="s">
        <v>74</v>
      </c>
      <c r="AD564" s="45">
        <f>_xll.qlCalendarAdvance(calendar,AD563,AC564,,,trigger)</f>
        <v>59757</v>
      </c>
      <c r="AE564" s="45">
        <f>_xll.qlInterestRateIndexMaturity($V$5,AD564,trigger)</f>
        <v>59849</v>
      </c>
      <c r="AF564" s="49">
        <f>_xll.qlTenorBasisValue($V$13,AD564,trigger)</f>
        <v>1.4560778474108615E-4</v>
      </c>
      <c r="AG564" s="49">
        <f>_xll.qlTenorBasisForwardRate($V$13,AD564,_xll.ohTrigger($AA$9:$AA$12))</f>
        <v>1.1343994130524846E-2</v>
      </c>
      <c r="AH564" s="49">
        <f>_xll.qlTenorBasisForwardRate2($V$13,AD564,AE564,_xll.ohTrigger($AA$9:$AA$12))</f>
        <v>1.1343994130524846E-2</v>
      </c>
      <c r="AI564" s="49">
        <f>_xll.qlIndexFixing($V$5,_xll.qlInterestRateIndexFixingDate($V$5,AD564,trigger),,trigger)</f>
        <v>1.0906712540316794E-2</v>
      </c>
      <c r="AJ564" s="49">
        <f t="shared" si="27"/>
        <v>4.37281590208052E-4</v>
      </c>
      <c r="AK564" s="52">
        <f t="shared" si="28"/>
        <v>0.96145259022733465</v>
      </c>
    </row>
    <row r="565" spans="29:37" x14ac:dyDescent="0.2">
      <c r="AC565" s="44" t="s">
        <v>74</v>
      </c>
      <c r="AD565" s="45">
        <f>_xll.qlCalendarAdvance(calendar,AD564,AC565,,,trigger)</f>
        <v>59789</v>
      </c>
      <c r="AE565" s="45">
        <f>_xll.qlInterestRateIndexMaturity($V$5,AD565,trigger)</f>
        <v>59880</v>
      </c>
      <c r="AF565" s="49">
        <f>_xll.qlTenorBasisValue($V$13,AD565,trigger)</f>
        <v>1.4544847490576809E-4</v>
      </c>
      <c r="AG565" s="49">
        <f>_xll.qlTenorBasisForwardRate($V$13,AD565,_xll.ohTrigger($AA$9:$AA$12))</f>
        <v>1.136549073357271E-2</v>
      </c>
      <c r="AH565" s="49">
        <f>_xll.qlTenorBasisForwardRate2($V$13,AD565,AE565,_xll.ohTrigger($AA$9:$AA$12))</f>
        <v>1.136549073357271E-2</v>
      </c>
      <c r="AI565" s="49">
        <f>_xll.qlIndexFixing($V$5,_xll.qlInterestRateIndexFixingDate($V$5,AD565,trigger),,trigger)</f>
        <v>1.0923080178500515E-2</v>
      </c>
      <c r="AJ565" s="49">
        <f t="shared" si="27"/>
        <v>4.4241055507219552E-4</v>
      </c>
      <c r="AK565" s="52">
        <f t="shared" si="28"/>
        <v>0.96107422323918212</v>
      </c>
    </row>
    <row r="566" spans="29:37" x14ac:dyDescent="0.2">
      <c r="AC566" s="44" t="s">
        <v>74</v>
      </c>
      <c r="AD566" s="45">
        <f>_xll.qlCalendarAdvance(calendar,AD565,AC566,,,trigger)</f>
        <v>59819</v>
      </c>
      <c r="AE566" s="45">
        <f>_xll.qlInterestRateIndexMaturity($V$5,AD566,trigger)</f>
        <v>59911</v>
      </c>
      <c r="AF566" s="49">
        <f>_xll.qlTenorBasisValue($V$13,AD566,trigger)</f>
        <v>1.4530081049739417E-4</v>
      </c>
      <c r="AG566" s="49">
        <f>_xll.qlTenorBasisForwardRate($V$13,AD566,_xll.ohTrigger($AA$9:$AA$12))</f>
        <v>1.138784604142648E-2</v>
      </c>
      <c r="AH566" s="49">
        <f>_xll.qlTenorBasisForwardRate2($V$13,AD566,AE566,_xll.ohTrigger($AA$9:$AA$12))</f>
        <v>1.138784604142648E-2</v>
      </c>
      <c r="AI566" s="49">
        <f>_xll.qlIndexFixing($V$5,_xll.qlInterestRateIndexFixingDate($V$5,AD566,trigger),,trigger)</f>
        <v>1.0940679732693859E-2</v>
      </c>
      <c r="AJ566" s="49">
        <f t="shared" si="27"/>
        <v>4.4716630873262164E-4</v>
      </c>
      <c r="AK566" s="52">
        <f t="shared" si="28"/>
        <v>0.96073302123106263</v>
      </c>
    </row>
    <row r="567" spans="29:37" x14ac:dyDescent="0.2">
      <c r="AC567" s="44" t="s">
        <v>74</v>
      </c>
      <c r="AD567" s="45">
        <f>_xll.qlCalendarAdvance(calendar,AD566,AC567,,,trigger)</f>
        <v>59852</v>
      </c>
      <c r="AE567" s="45">
        <f>_xll.qlInterestRateIndexMaturity($V$5,AD567,trigger)</f>
        <v>59944</v>
      </c>
      <c r="AF567" s="49">
        <f>_xll.qlTenorBasisValue($V$13,AD567,trigger)</f>
        <v>1.4514024586510902E-4</v>
      </c>
      <c r="AG567" s="49">
        <f>_xll.qlTenorBasisForwardRate($V$13,AD567,_xll.ohTrigger($AA$9:$AA$12))</f>
        <v>1.1413133944092265E-2</v>
      </c>
      <c r="AH567" s="49">
        <f>_xll.qlTenorBasisForwardRate2($V$13,AD567,AE567,_xll.ohTrigger($AA$9:$AA$12))</f>
        <v>1.1413133944092265E-2</v>
      </c>
      <c r="AI567" s="49">
        <f>_xll.qlIndexFixing($V$5,_xll.qlInterestRateIndexFixingDate($V$5,AD567,trigger),,trigger)</f>
        <v>1.0961095653005574E-2</v>
      </c>
      <c r="AJ567" s="49">
        <f t="shared" si="27"/>
        <v>4.520382910866913E-4</v>
      </c>
      <c r="AK567" s="52">
        <f t="shared" si="28"/>
        <v>0.9603931493925314</v>
      </c>
    </row>
    <row r="568" spans="29:37" x14ac:dyDescent="0.2">
      <c r="AC568" s="44" t="s">
        <v>74</v>
      </c>
      <c r="AD568" s="45">
        <f>_xll.qlCalendarAdvance(calendar,AD567,AC568,,,trigger)</f>
        <v>59882</v>
      </c>
      <c r="AE568" s="45">
        <f>_xll.qlInterestRateIndexMaturity($V$5,AD568,trigger)</f>
        <v>59973</v>
      </c>
      <c r="AF568" s="49">
        <f>_xll.qlTenorBasisValue($V$13,AD568,trigger)</f>
        <v>1.4499595594670209E-4</v>
      </c>
      <c r="AG568" s="49">
        <f>_xll.qlTenorBasisForwardRate($V$13,AD568,_xll.ohTrigger($AA$9:$AA$12))</f>
        <v>1.1436703260391416E-2</v>
      </c>
      <c r="AH568" s="49">
        <f>_xll.qlTenorBasisForwardRate2($V$13,AD568,AE568,_xll.ohTrigger($AA$9:$AA$12))</f>
        <v>1.1436703260391416E-2</v>
      </c>
      <c r="AI568" s="49">
        <f>_xll.qlIndexFixing($V$5,_xll.qlInterestRateIndexFixingDate($V$5,AD568,trigger),,trigger)</f>
        <v>1.0980553158500269E-2</v>
      </c>
      <c r="AJ568" s="49">
        <f t="shared" si="27"/>
        <v>4.5615010189114721E-4</v>
      </c>
      <c r="AK568" s="52">
        <f t="shared" si="28"/>
        <v>0.96011524549465876</v>
      </c>
    </row>
    <row r="569" spans="29:37" x14ac:dyDescent="0.2">
      <c r="AC569" s="44" t="s">
        <v>74</v>
      </c>
      <c r="AD569" s="45">
        <f>_xll.qlCalendarAdvance(calendar,AD568,AC569,,,trigger)</f>
        <v>59915</v>
      </c>
      <c r="AE569" s="45">
        <f>_xll.qlInterestRateIndexMaturity($V$5,AD569,trigger)</f>
        <v>60006</v>
      </c>
      <c r="AF569" s="49">
        <f>_xll.qlTenorBasisValue($V$13,AD569,trigger)</f>
        <v>1.4483906182862494E-4</v>
      </c>
      <c r="AG569" s="49">
        <f>_xll.qlTenorBasisForwardRate($V$13,AD569,_xll.ohTrigger($AA$9:$AA$12))</f>
        <v>1.1464581262914143E-2</v>
      </c>
      <c r="AH569" s="49">
        <f>_xll.qlTenorBasisForwardRate2($V$13,AD569,AE569,_xll.ohTrigger($AA$9:$AA$12))</f>
        <v>1.1464581262914143E-2</v>
      </c>
      <c r="AI569" s="49">
        <f>_xll.qlIndexFixing($V$5,_xll.qlInterestRateIndexFixingDate($V$5,AD569,trigger),,trigger)</f>
        <v>1.1004078520924977E-2</v>
      </c>
      <c r="AJ569" s="49">
        <f t="shared" si="27"/>
        <v>4.6050274198916608E-4</v>
      </c>
      <c r="AK569" s="52">
        <f t="shared" si="28"/>
        <v>0.95983257203829941</v>
      </c>
    </row>
    <row r="570" spans="29:37" x14ac:dyDescent="0.2">
      <c r="AC570" s="44" t="s">
        <v>74</v>
      </c>
      <c r="AD570" s="45">
        <f>_xll.qlCalendarAdvance(calendar,AD569,AC570,,,trigger)</f>
        <v>59946</v>
      </c>
      <c r="AE570" s="45">
        <f>_xll.qlInterestRateIndexMaturity($V$5,AD570,trigger)</f>
        <v>60036</v>
      </c>
      <c r="AF570" s="49">
        <f>_xll.qlTenorBasisValue($V$13,AD570,trigger)</f>
        <v>1.446933985066988E-4</v>
      </c>
      <c r="AG570" s="49">
        <f>_xll.qlTenorBasisForwardRate($V$13,AD570,_xll.ohTrigger($AA$9:$AA$12))</f>
        <v>1.1491381963778302E-2</v>
      </c>
      <c r="AH570" s="49">
        <f>_xll.qlTenorBasisForwardRate2($V$13,AD570,AE570,_xll.ohTrigger($AA$9:$AA$12))</f>
        <v>1.1491381963778302E-2</v>
      </c>
      <c r="AI570" s="49">
        <f>_xll.qlIndexFixing($V$5,_xll.qlInterestRateIndexFixingDate($V$5,AD570,trigger),,trigger)</f>
        <v>1.102711535399159E-2</v>
      </c>
      <c r="AJ570" s="49">
        <f t="shared" si="27"/>
        <v>4.6426660978671208E-4</v>
      </c>
      <c r="AK570" s="52">
        <f t="shared" si="28"/>
        <v>0.95959871395362928</v>
      </c>
    </row>
    <row r="571" spans="29:37" x14ac:dyDescent="0.2">
      <c r="AC571" s="44" t="s">
        <v>74</v>
      </c>
      <c r="AD571" s="45">
        <f>_xll.qlCalendarAdvance(calendar,AD570,AC571,,,trigger)</f>
        <v>59975</v>
      </c>
      <c r="AE571" s="45">
        <f>_xll.qlInterestRateIndexMaturity($V$5,AD571,trigger)</f>
        <v>60069</v>
      </c>
      <c r="AF571" s="49">
        <f>_xll.qlTenorBasisValue($V$13,AD571,trigger)</f>
        <v>1.4455862648312816E-4</v>
      </c>
      <c r="AG571" s="49">
        <f>_xll.qlTenorBasisForwardRate($V$13,AD571,_xll.ohTrigger($AA$9:$AA$12))</f>
        <v>1.1520808630140334E-2</v>
      </c>
      <c r="AH571" s="49">
        <f>_xll.qlTenorBasisForwardRate2($V$13,AD571,AE571,_xll.ohTrigger($AA$9:$AA$12))</f>
        <v>1.1520808630140334E-2</v>
      </c>
      <c r="AI571" s="49">
        <f>_xll.qlIndexFixing($V$5,_xll.qlInterestRateIndexFixingDate($V$5,AD571,trigger),,trigger)</f>
        <v>1.1052897535361966E-2</v>
      </c>
      <c r="AJ571" s="49">
        <f t="shared" si="27"/>
        <v>4.6791109477836886E-4</v>
      </c>
      <c r="AK571" s="52">
        <f t="shared" si="28"/>
        <v>0.95938556833986144</v>
      </c>
    </row>
    <row r="572" spans="29:37" x14ac:dyDescent="0.2">
      <c r="AC572" s="44" t="s">
        <v>74</v>
      </c>
      <c r="AD572" s="45">
        <f>_xll.qlCalendarAdvance(calendar,AD571,AC572,,,trigger)</f>
        <v>60006</v>
      </c>
      <c r="AE572" s="45">
        <f>_xll.qlInterestRateIndexMaturity($V$5,AD572,trigger)</f>
        <v>60097</v>
      </c>
      <c r="AF572" s="49">
        <f>_xll.qlTenorBasisValue($V$13,AD572,trigger)</f>
        <v>1.4441613932153084E-4</v>
      </c>
      <c r="AG572" s="49">
        <f>_xll.qlTenorBasisForwardRate($V$13,AD572,_xll.ohTrigger($AA$9:$AA$12))</f>
        <v>1.1548636395896424E-2</v>
      </c>
      <c r="AH572" s="49">
        <f>_xll.qlTenorBasisForwardRate2($V$13,AD572,AE572,_xll.ohTrigger($AA$9:$AA$12))</f>
        <v>1.1548636395896424E-2</v>
      </c>
      <c r="AI572" s="49">
        <f>_xll.qlIndexFixing($V$5,_xll.qlInterestRateIndexFixingDate($V$5,AD572,trigger),,trigger)</f>
        <v>1.1077573622164149E-2</v>
      </c>
      <c r="AJ572" s="49">
        <f t="shared" si="27"/>
        <v>4.7106277373227569E-4</v>
      </c>
      <c r="AK572" s="52">
        <f t="shared" si="28"/>
        <v>0.95921052862139999</v>
      </c>
    </row>
    <row r="573" spans="29:37" x14ac:dyDescent="0.2">
      <c r="AC573" s="44" t="s">
        <v>74</v>
      </c>
      <c r="AD573" s="45">
        <f>_xll.qlCalendarAdvance(calendar,AD572,AC573,,,trigger)</f>
        <v>60036</v>
      </c>
      <c r="AE573" s="45">
        <f>_xll.qlInterestRateIndexMaturity($V$5,AD573,trigger)</f>
        <v>60128</v>
      </c>
      <c r="AF573" s="49">
        <f>_xll.qlTenorBasisValue($V$13,AD573,trigger)</f>
        <v>1.4427978597238093E-4</v>
      </c>
      <c r="AG573" s="49">
        <f>_xll.qlTenorBasisForwardRate($V$13,AD573,_xll.ohTrigger($AA$9:$AA$12))</f>
        <v>1.1579385586524176E-2</v>
      </c>
      <c r="AH573" s="49">
        <f>_xll.qlTenorBasisForwardRate2($V$13,AD573,AE573,_xll.ohTrigger($AA$9:$AA$12))</f>
        <v>1.1579385586524176E-2</v>
      </c>
      <c r="AI573" s="49">
        <f>_xll.qlIndexFixing($V$5,_xll.qlInterestRateIndexFixingDate($V$5,AD573,trigger),,trigger)</f>
        <v>1.1105250006609181E-2</v>
      </c>
      <c r="AJ573" s="49">
        <f t="shared" si="27"/>
        <v>4.7413557991499503E-4</v>
      </c>
      <c r="AK573" s="52">
        <f t="shared" si="28"/>
        <v>0.95905347685573372</v>
      </c>
    </row>
    <row r="574" spans="29:37" x14ac:dyDescent="0.2">
      <c r="AC574" s="44" t="s">
        <v>74</v>
      </c>
      <c r="AD574" s="45">
        <f>_xll.qlCalendarAdvance(calendar,AD573,AC574,,,trigger)</f>
        <v>60069</v>
      </c>
      <c r="AE574" s="45">
        <f>_xll.qlInterestRateIndexMaturity($V$5,AD574,trigger)</f>
        <v>60161</v>
      </c>
      <c r="AF574" s="49">
        <f>_xll.qlTenorBasisValue($V$13,AD574,trigger)</f>
        <v>1.4413152449573621E-4</v>
      </c>
      <c r="AG574" s="49">
        <f>_xll.qlTenorBasisForwardRate($V$13,AD574,_xll.ohTrigger($AA$9:$AA$12))</f>
        <v>1.1613803834617497E-2</v>
      </c>
      <c r="AH574" s="49">
        <f>_xll.qlTenorBasisForwardRate2($V$13,AD574,AE574,_xll.ohTrigger($AA$9:$AA$12))</f>
        <v>1.1613803834617497E-2</v>
      </c>
      <c r="AI574" s="49">
        <f>_xll.qlIndexFixing($V$5,_xll.qlInterestRateIndexFixingDate($V$5,AD574,trigger),,trigger)</f>
        <v>1.1136631766114105E-2</v>
      </c>
      <c r="AJ574" s="49">
        <f t="shared" si="27"/>
        <v>4.7717206850339186E-4</v>
      </c>
      <c r="AK574" s="52">
        <f t="shared" si="28"/>
        <v>0.95891336935784333</v>
      </c>
    </row>
    <row r="575" spans="29:37" x14ac:dyDescent="0.2">
      <c r="AC575" s="44" t="s">
        <v>74</v>
      </c>
      <c r="AD575" s="45">
        <f>_xll.qlCalendarAdvance(calendar,AD574,AC575,,,trigger)</f>
        <v>60099</v>
      </c>
      <c r="AE575" s="45">
        <f>_xll.qlInterestRateIndexMaturity($V$5,AD575,trigger)</f>
        <v>60191</v>
      </c>
      <c r="AF575" s="49">
        <f>_xll.qlTenorBasisValue($V$13,AD575,trigger)</f>
        <v>1.4399829422432898E-4</v>
      </c>
      <c r="AG575" s="49">
        <f>_xll.qlTenorBasisForwardRate($V$13,AD575,_xll.ohTrigger($AA$9:$AA$12))</f>
        <v>1.1646326481762434E-2</v>
      </c>
      <c r="AH575" s="49">
        <f>_xll.qlTenorBasisForwardRate2($V$13,AD575,AE575,_xll.ohTrigger($AA$9:$AA$12))</f>
        <v>1.1646326481762434E-2</v>
      </c>
      <c r="AI575" s="49">
        <f>_xll.qlIndexFixing($V$5,_xll.qlInterestRateIndexFixingDate($V$5,AD575,trigger),,trigger)</f>
        <v>1.116664315495426E-2</v>
      </c>
      <c r="AJ575" s="49">
        <f t="shared" si="27"/>
        <v>4.7968332680817412E-4</v>
      </c>
      <c r="AK575" s="52">
        <f t="shared" si="28"/>
        <v>0.958812478118372</v>
      </c>
    </row>
    <row r="576" spans="29:37" x14ac:dyDescent="0.2">
      <c r="AC576" s="44" t="s">
        <v>74</v>
      </c>
      <c r="AD576" s="45">
        <f>_xll.qlCalendarAdvance(calendar,AD575,AC576,,,trigger)</f>
        <v>60132</v>
      </c>
      <c r="AE576" s="45">
        <f>_xll.qlInterestRateIndexMaturity($V$5,AD576,trigger)</f>
        <v>60224</v>
      </c>
      <c r="AF576" s="49">
        <f>_xll.qlTenorBasisValue($V$13,AD576,trigger)</f>
        <v>1.4385342967170115E-4</v>
      </c>
      <c r="AG576" s="49">
        <f>_xll.qlTenorBasisForwardRate($V$13,AD576,_xll.ohTrigger($AA$9:$AA$12))</f>
        <v>1.1683466137872953E-2</v>
      </c>
      <c r="AH576" s="49">
        <f>_xll.qlTenorBasisForwardRate2($V$13,AD576,AE576,_xll.ohTrigger($AA$9:$AA$12))</f>
        <v>1.1683466137872953E-2</v>
      </c>
      <c r="AI576" s="49">
        <f>_xll.qlIndexFixing($V$5,_xll.qlInterestRateIndexFixingDate($V$5,AD576,trigger),,trigger)</f>
        <v>1.1201296509863337E-2</v>
      </c>
      <c r="AJ576" s="49">
        <f t="shared" si="27"/>
        <v>4.8216962800961584E-4</v>
      </c>
      <c r="AK576" s="52">
        <f t="shared" si="28"/>
        <v>0.9587306008063291</v>
      </c>
    </row>
    <row r="577" spans="29:37" x14ac:dyDescent="0.2">
      <c r="AC577" s="44" t="s">
        <v>74</v>
      </c>
      <c r="AD577" s="45">
        <f>_xll.qlCalendarAdvance(calendar,AD576,AC577,,,trigger)</f>
        <v>60163</v>
      </c>
      <c r="AE577" s="45">
        <f>_xll.qlInterestRateIndexMaturity($V$5,AD577,trigger)</f>
        <v>60254</v>
      </c>
      <c r="AF577" s="49">
        <f>_xll.qlTenorBasisValue($V$13,AD577,trigger)</f>
        <v>1.4371893840637418E-4</v>
      </c>
      <c r="AG577" s="49">
        <f>_xll.qlTenorBasisForwardRate($V$13,AD577,_xll.ohTrigger($AA$9:$AA$12))</f>
        <v>1.1718870205637855E-2</v>
      </c>
      <c r="AH577" s="49">
        <f>_xll.qlTenorBasisForwardRate2($V$13,AD577,AE577,_xll.ohTrigger($AA$9:$AA$12))</f>
        <v>1.1718870205637855E-2</v>
      </c>
      <c r="AI577" s="49">
        <f>_xll.qlIndexFixing($V$5,_xll.qlInterestRateIndexFixingDate($V$5,AD577,trigger),,trigger)</f>
        <v>1.1234674981018834E-2</v>
      </c>
      <c r="AJ577" s="49">
        <f t="shared" si="27"/>
        <v>4.8419522461902106E-4</v>
      </c>
      <c r="AK577" s="52">
        <f t="shared" si="28"/>
        <v>0.95868243131611108</v>
      </c>
    </row>
    <row r="578" spans="29:37" x14ac:dyDescent="0.2">
      <c r="AC578" s="44" t="s">
        <v>74</v>
      </c>
      <c r="AD578" s="45">
        <f>_xll.qlCalendarAdvance(calendar,AD577,AC578,,,trigger)</f>
        <v>60195</v>
      </c>
      <c r="AE578" s="45">
        <f>_xll.qlInterestRateIndexMaturity($V$5,AD578,trigger)</f>
        <v>60287</v>
      </c>
      <c r="AF578" s="49">
        <f>_xll.qlTenorBasisValue($V$13,AD578,trigger)</f>
        <v>1.435817095954098E-4</v>
      </c>
      <c r="AG578" s="49">
        <f>_xll.qlTenorBasisForwardRate($V$13,AD578,_xll.ohTrigger($AA$9:$AA$12))</f>
        <v>1.1758370144633566E-2</v>
      </c>
      <c r="AH578" s="49">
        <f>_xll.qlTenorBasisForwardRate2($V$13,AD578,AE578,_xll.ohTrigger($AA$9:$AA$12))</f>
        <v>1.1758370144633566E-2</v>
      </c>
      <c r="AI578" s="49">
        <f>_xll.qlIndexFixing($V$5,_xll.qlInterestRateIndexFixingDate($V$5,AD578,trigger),,trigger)</f>
        <v>1.1272264648320502E-2</v>
      </c>
      <c r="AJ578" s="49">
        <f t="shared" si="27"/>
        <v>4.8610549631306413E-4</v>
      </c>
      <c r="AK578" s="52">
        <f t="shared" si="28"/>
        <v>0.95865876900167846</v>
      </c>
    </row>
    <row r="579" spans="29:37" x14ac:dyDescent="0.2">
      <c r="AC579" s="44" t="s">
        <v>74</v>
      </c>
      <c r="AD579" s="45">
        <f>_xll.qlCalendarAdvance(calendar,AD578,AC579,,,trigger)</f>
        <v>60226</v>
      </c>
      <c r="AE579" s="45">
        <f>_xll.qlInterestRateIndexMaturity($V$5,AD579,trigger)</f>
        <v>60318</v>
      </c>
      <c r="AF579" s="49">
        <f>_xll.qlTenorBasisValue($V$13,AD579,trigger)</f>
        <v>1.4345030273892168E-4</v>
      </c>
      <c r="AG579" s="49">
        <f>_xll.qlTenorBasisForwardRate($V$13,AD579,_xll.ohTrigger($AA$9:$AA$12))</f>
        <v>1.1797170407245088E-2</v>
      </c>
      <c r="AH579" s="49">
        <f>_xll.qlTenorBasisForwardRate2($V$13,AD579,AE579,_xll.ohTrigger($AA$9:$AA$12))</f>
        <v>1.1797170407245088E-2</v>
      </c>
      <c r="AI579" s="49">
        <f>_xll.qlIndexFixing($V$5,_xll.qlInterestRateIndexFixingDate($V$5,AD579,trigger),,trigger)</f>
        <v>1.1309522492940436E-2</v>
      </c>
      <c r="AJ579" s="49">
        <f t="shared" si="27"/>
        <v>4.8764791430465186E-4</v>
      </c>
      <c r="AK579" s="52">
        <f t="shared" si="28"/>
        <v>0.95866399335851171</v>
      </c>
    </row>
    <row r="580" spans="29:37" x14ac:dyDescent="0.2">
      <c r="AC580" s="44" t="s">
        <v>74</v>
      </c>
      <c r="AD580" s="45">
        <f>_xll.qlCalendarAdvance(calendar,AD579,AC580,,,trigger)</f>
        <v>60258</v>
      </c>
      <c r="AE580" s="45">
        <f>_xll.qlInterestRateIndexMaturity($V$5,AD580,trigger)</f>
        <v>60349</v>
      </c>
      <c r="AF580" s="49">
        <f>_xll.qlTenorBasisValue($V$13,AD580,trigger)</f>
        <v>1.4331622212096571E-4</v>
      </c>
      <c r="AG580" s="49">
        <f>_xll.qlTenorBasisForwardRate($V$13,AD580,_xll.ohTrigger($AA$9:$AA$12))</f>
        <v>1.1837714304618201E-2</v>
      </c>
      <c r="AH580" s="49">
        <f>_xll.qlTenorBasisForwardRate2($V$13,AD580,AE580,_xll.ohTrigger($AA$9:$AA$12))</f>
        <v>1.1837714304618201E-2</v>
      </c>
      <c r="AI580" s="49">
        <f>_xll.qlIndexFixing($V$5,_xll.qlInterestRateIndexFixingDate($V$5,AD580,trigger),,trigger)</f>
        <v>1.134878155380015E-2</v>
      </c>
      <c r="AJ580" s="49">
        <f t="shared" ref="AJ580:AJ643" si="29">AG580-AI580</f>
        <v>4.8893275081805104E-4</v>
      </c>
      <c r="AK580" s="52">
        <f t="shared" ref="AK580:AK643" si="30">AI580/AH580</f>
        <v>0.95869703067362377</v>
      </c>
    </row>
    <row r="581" spans="29:37" x14ac:dyDescent="0.2">
      <c r="AC581" s="44" t="s">
        <v>74</v>
      </c>
      <c r="AD581" s="45">
        <f>_xll.qlCalendarAdvance(calendar,AD580,AC581,,,trigger)</f>
        <v>60289</v>
      </c>
      <c r="AE581" s="45">
        <f>_xll.qlInterestRateIndexMaturity($V$5,AD581,trigger)</f>
        <v>60379</v>
      </c>
      <c r="AF581" s="49">
        <f>_xll.qlTenorBasisValue($V$13,AD581,trigger)</f>
        <v>1.4318783085040968E-4</v>
      </c>
      <c r="AG581" s="49">
        <f>_xll.qlTenorBasisForwardRate($V$13,AD581,_xll.ohTrigger($AA$9:$AA$12))</f>
        <v>1.1878239377488775E-2</v>
      </c>
      <c r="AH581" s="49">
        <f>_xll.qlTenorBasisForwardRate2($V$13,AD581,AE581,_xll.ohTrigger($AA$9:$AA$12))</f>
        <v>1.1878239377488775E-2</v>
      </c>
      <c r="AI581" s="49">
        <f>_xll.qlIndexFixing($V$5,_xll.qlInterestRateIndexFixingDate($V$5,AD581,trigger),,trigger)</f>
        <v>1.1388323141654944E-2</v>
      </c>
      <c r="AJ581" s="49">
        <f t="shared" si="29"/>
        <v>4.8991623583383159E-4</v>
      </c>
      <c r="AK581" s="52">
        <f t="shared" si="30"/>
        <v>0.95875514710014142</v>
      </c>
    </row>
    <row r="582" spans="29:37" x14ac:dyDescent="0.2">
      <c r="AC582" s="44" t="s">
        <v>74</v>
      </c>
      <c r="AD582" s="45">
        <f>_xll.qlCalendarAdvance(calendar,AD581,AC582,,,trigger)</f>
        <v>60321</v>
      </c>
      <c r="AE582" s="45">
        <f>_xll.qlInterestRateIndexMaturity($V$5,AD582,trigger)</f>
        <v>60412</v>
      </c>
      <c r="AF582" s="49">
        <f>_xll.qlTenorBasisValue($V$13,AD582,trigger)</f>
        <v>1.4305682814817907E-4</v>
      </c>
      <c r="AG582" s="49">
        <f>_xll.qlTenorBasisForwardRate($V$13,AD582,_xll.ohTrigger($AA$9:$AA$12))</f>
        <v>1.1923238339839888E-2</v>
      </c>
      <c r="AH582" s="49">
        <f>_xll.qlTenorBasisForwardRate2($V$13,AD582,AE582,_xll.ohTrigger($AA$9:$AA$12))</f>
        <v>1.1923238339839888E-2</v>
      </c>
      <c r="AI582" s="49">
        <f>_xll.qlIndexFixing($V$5,_xll.qlInterestRateIndexFixingDate($V$5,AD582,trigger),,trigger)</f>
        <v>1.1432529176669235E-2</v>
      </c>
      <c r="AJ582" s="49">
        <f t="shared" si="29"/>
        <v>4.9070916317065297E-4</v>
      </c>
      <c r="AK582" s="52">
        <f t="shared" si="30"/>
        <v>0.95884430477825688</v>
      </c>
    </row>
    <row r="583" spans="29:37" x14ac:dyDescent="0.2">
      <c r="AC583" s="44" t="s">
        <v>74</v>
      </c>
      <c r="AD583" s="45">
        <f>_xll.qlCalendarAdvance(calendar,AD582,AC583,,,trigger)</f>
        <v>60349</v>
      </c>
      <c r="AE583" s="45">
        <f>_xll.qlInterestRateIndexMaturity($V$5,AD583,trigger)</f>
        <v>60441</v>
      </c>
      <c r="AF583" s="49">
        <f>_xll.qlTenorBasisValue($V$13,AD583,trigger)</f>
        <v>1.4294346216948869E-4</v>
      </c>
      <c r="AG583" s="49">
        <f>_xll.qlTenorBasisForwardRate($V$13,AD583,_xll.ohTrigger($AA$9:$AA$12))</f>
        <v>1.1963914878023826E-2</v>
      </c>
      <c r="AH583" s="49">
        <f>_xll.qlTenorBasisForwardRate2($V$13,AD583,AE583,_xll.ohTrigger($AA$9:$AA$12))</f>
        <v>1.1963914878023826E-2</v>
      </c>
      <c r="AI583" s="49">
        <f>_xll.qlIndexFixing($V$5,_xll.qlInterestRateIndexFixingDate($V$5,AD583,trigger),,trigger)</f>
        <v>1.1472750787744443E-2</v>
      </c>
      <c r="AJ583" s="49">
        <f t="shared" si="29"/>
        <v>4.9116409027938346E-4</v>
      </c>
      <c r="AK583" s="52">
        <f t="shared" si="30"/>
        <v>0.95894620654802643</v>
      </c>
    </row>
    <row r="584" spans="29:37" x14ac:dyDescent="0.2">
      <c r="AC584" s="44" t="s">
        <v>74</v>
      </c>
      <c r="AD584" s="45">
        <f>_xll.qlCalendarAdvance(calendar,AD583,AC584,,,trigger)</f>
        <v>60380</v>
      </c>
      <c r="AE584" s="45">
        <f>_xll.qlInterestRateIndexMaturity($V$5,AD584,trigger)</f>
        <v>60471</v>
      </c>
      <c r="AF584" s="49">
        <f>_xll.qlTenorBasisValue($V$13,AD584,trigger)</f>
        <v>1.4281930822843843E-4</v>
      </c>
      <c r="AG584" s="49">
        <f>_xll.qlTenorBasisForwardRate($V$13,AD584,_xll.ohTrigger($AA$9:$AA$12))</f>
        <v>1.2008248963489855E-2</v>
      </c>
      <c r="AH584" s="49">
        <f>_xll.qlTenorBasisForwardRate2($V$13,AD584,AE584,_xll.ohTrigger($AA$9:$AA$12))</f>
        <v>1.2008248963489855E-2</v>
      </c>
      <c r="AI584" s="49">
        <f>_xll.qlIndexFixing($V$5,_xll.qlInterestRateIndexFixingDate($V$5,AD584,trigger),,trigger)</f>
        <v>1.1516878978499082E-2</v>
      </c>
      <c r="AJ584" s="49">
        <f t="shared" si="29"/>
        <v>4.9136998499077315E-4</v>
      </c>
      <c r="AK584" s="52">
        <f t="shared" si="30"/>
        <v>0.95908062978334763</v>
      </c>
    </row>
    <row r="585" spans="29:37" x14ac:dyDescent="0.2">
      <c r="AC585" s="44" t="s">
        <v>74</v>
      </c>
      <c r="AD585" s="45">
        <f>_xll.qlCalendarAdvance(calendar,AD584,AC585,,,trigger)</f>
        <v>60412</v>
      </c>
      <c r="AE585" s="45">
        <f>_xll.qlInterestRateIndexMaturity($V$5,AD585,trigger)</f>
        <v>60504</v>
      </c>
      <c r="AF585" s="49">
        <f>_xll.qlTenorBasisValue($V$13,AD585,trigger)</f>
        <v>1.4269263038512757E-4</v>
      </c>
      <c r="AG585" s="49">
        <f>_xll.qlTenorBasisForwardRate($V$13,AD585,_xll.ohTrigger($AA$9:$AA$12))</f>
        <v>1.2057339035007416E-2</v>
      </c>
      <c r="AH585" s="49">
        <f>_xll.qlTenorBasisForwardRate2($V$13,AD585,AE585,_xll.ohTrigger($AA$9:$AA$12))</f>
        <v>1.2057339035007416E-2</v>
      </c>
      <c r="AI585" s="49">
        <f>_xll.qlIndexFixing($V$5,_xll.qlInterestRateIndexFixingDate($V$5,AD585,trigger),,trigger)</f>
        <v>1.1566009965784482E-2</v>
      </c>
      <c r="AJ585" s="49">
        <f t="shared" si="29"/>
        <v>4.9132906922293336E-4</v>
      </c>
      <c r="AK585" s="52">
        <f t="shared" si="30"/>
        <v>0.95925062173366749</v>
      </c>
    </row>
    <row r="586" spans="29:37" x14ac:dyDescent="0.2">
      <c r="AC586" s="44" t="s">
        <v>74</v>
      </c>
      <c r="AD586" s="45">
        <f>_xll.qlCalendarAdvance(calendar,AD585,AC586,,,trigger)</f>
        <v>60443</v>
      </c>
      <c r="AE586" s="45">
        <f>_xll.qlInterestRateIndexMaturity($V$5,AD586,trigger)</f>
        <v>60535</v>
      </c>
      <c r="AF586" s="49">
        <f>_xll.qlTenorBasisValue($V$13,AD586,trigger)</f>
        <v>1.4257132995028731E-4</v>
      </c>
      <c r="AG586" s="49">
        <f>_xll.qlTenorBasisForwardRate($V$13,AD586,_xll.ohTrigger($AA$9:$AA$12))</f>
        <v>1.2105329314090233E-2</v>
      </c>
      <c r="AH586" s="49">
        <f>_xll.qlTenorBasisForwardRate2($V$13,AD586,AE586,_xll.ohTrigger($AA$9:$AA$12))</f>
        <v>1.2105329314090233E-2</v>
      </c>
      <c r="AI586" s="49">
        <f>_xll.qlIndexFixing($V$5,_xll.qlInterestRateIndexFixingDate($V$5,AD586,trigger),,trigger)</f>
        <v>1.1614332180554063E-2</v>
      </c>
      <c r="AJ586" s="49">
        <f t="shared" si="29"/>
        <v>4.9099713353616993E-4</v>
      </c>
      <c r="AK586" s="52">
        <f t="shared" si="30"/>
        <v>0.95943958889539138</v>
      </c>
    </row>
    <row r="587" spans="29:37" x14ac:dyDescent="0.2">
      <c r="AC587" s="44" t="s">
        <v>74</v>
      </c>
      <c r="AD587" s="45">
        <f>_xll.qlCalendarAdvance(calendar,AD586,AC587,,,trigger)</f>
        <v>60475</v>
      </c>
      <c r="AE587" s="45">
        <f>_xll.qlInterestRateIndexMaturity($V$5,AD587,trigger)</f>
        <v>60567</v>
      </c>
      <c r="AF587" s="49">
        <f>_xll.qlTenorBasisValue($V$13,AD587,trigger)</f>
        <v>1.4244756452197078E-4</v>
      </c>
      <c r="AG587" s="49">
        <f>_xll.qlTenorBasisForwardRate($V$13,AD587,_xll.ohTrigger($AA$9:$AA$12))</f>
        <v>1.2153072176777854E-2</v>
      </c>
      <c r="AH587" s="49">
        <f>_xll.qlTenorBasisForwardRate2($V$13,AD587,AE587,_xll.ohTrigger($AA$9:$AA$12))</f>
        <v>1.2153072176777854E-2</v>
      </c>
      <c r="AI587" s="49">
        <f>_xll.qlIndexFixing($V$5,_xll.qlInterestRateIndexFixingDate($V$5,AD587,trigger),,trigger)</f>
        <v>1.166390326398691E-2</v>
      </c>
      <c r="AJ587" s="49">
        <f t="shared" si="29"/>
        <v>4.8916891279094342E-4</v>
      </c>
      <c r="AK587" s="52">
        <f t="shared" si="30"/>
        <v>0.95974936166958269</v>
      </c>
    </row>
    <row r="588" spans="29:37" x14ac:dyDescent="0.2">
      <c r="AC588" s="44" t="s">
        <v>74</v>
      </c>
      <c r="AD588" s="45">
        <f>_xll.qlCalendarAdvance(calendar,AD587,AC588,,,trigger)</f>
        <v>60506</v>
      </c>
      <c r="AE588" s="45">
        <f>_xll.qlInterestRateIndexMaturity($V$5,AD588,trigger)</f>
        <v>60598</v>
      </c>
      <c r="AF588" s="49">
        <f>_xll.qlTenorBasisValue($V$13,AD588,trigger)</f>
        <v>1.4232905373063153E-4</v>
      </c>
      <c r="AG588" s="49">
        <f>_xll.qlTenorBasisForwardRate($V$13,AD588,_xll.ohTrigger($AA$9:$AA$12))</f>
        <v>1.2190662082730999E-2</v>
      </c>
      <c r="AH588" s="49">
        <f>_xll.qlTenorBasisForwardRate2($V$13,AD588,AE588,_xll.ohTrigger($AA$9:$AA$12))</f>
        <v>1.2190662082730999E-2</v>
      </c>
      <c r="AI588" s="49">
        <f>_xll.qlIndexFixing($V$5,_xll.qlInterestRateIndexFixingDate($V$5,AD588,trigger),,trigger)</f>
        <v>1.170713473546523E-2</v>
      </c>
      <c r="AJ588" s="49">
        <f t="shared" si="29"/>
        <v>4.8352734726576918E-4</v>
      </c>
      <c r="AK588" s="52">
        <f t="shared" si="30"/>
        <v>0.96033625212606599</v>
      </c>
    </row>
    <row r="589" spans="29:37" x14ac:dyDescent="0.2">
      <c r="AC589" s="44" t="s">
        <v>74</v>
      </c>
      <c r="AD589" s="45">
        <f>_xll.qlCalendarAdvance(calendar,AD588,AC589,,,trigger)</f>
        <v>60538</v>
      </c>
      <c r="AE589" s="45">
        <f>_xll.qlInterestRateIndexMaturity($V$5,AD589,trigger)</f>
        <v>60629</v>
      </c>
      <c r="AF589" s="49">
        <f>_xll.qlTenorBasisValue($V$13,AD589,trigger)</f>
        <v>1.4220813550825396E-4</v>
      </c>
      <c r="AG589" s="49">
        <f>_xll.qlTenorBasisForwardRate($V$13,AD589,_xll.ohTrigger($AA$9:$AA$12))</f>
        <v>1.2219196334327824E-2</v>
      </c>
      <c r="AH589" s="49">
        <f>_xll.qlTenorBasisForwardRate2($V$13,AD589,AE589,_xll.ohTrigger($AA$9:$AA$12))</f>
        <v>1.2219196334327824E-2</v>
      </c>
      <c r="AI589" s="49">
        <f>_xll.qlIndexFixing($V$5,_xll.qlInterestRateIndexFixingDate($V$5,AD589,trigger),,trigger)</f>
        <v>1.1745288836822959E-2</v>
      </c>
      <c r="AJ589" s="49">
        <f t="shared" si="29"/>
        <v>4.7390749750486454E-4</v>
      </c>
      <c r="AK589" s="52">
        <f t="shared" si="30"/>
        <v>0.96121614838338432</v>
      </c>
    </row>
    <row r="590" spans="29:37" x14ac:dyDescent="0.2">
      <c r="AC590" s="44" t="s">
        <v>74</v>
      </c>
      <c r="AD590" s="45">
        <f>_xll.qlCalendarAdvance(calendar,AD589,AC590,,,trigger)</f>
        <v>60568</v>
      </c>
      <c r="AE590" s="45">
        <f>_xll.qlInterestRateIndexMaturity($V$5,AD590,trigger)</f>
        <v>60660</v>
      </c>
      <c r="AF590" s="49">
        <f>_xll.qlTenorBasisValue($V$13,AD590,trigger)</f>
        <v>1.4209606615614889E-4</v>
      </c>
      <c r="AG590" s="49">
        <f>_xll.qlTenorBasisForwardRate($V$13,AD590,_xll.ohTrigger($AA$9:$AA$12))</f>
        <v>1.2241075637673791E-2</v>
      </c>
      <c r="AH590" s="49">
        <f>_xll.qlTenorBasisForwardRate2($V$13,AD590,AE590,_xll.ohTrigger($AA$9:$AA$12))</f>
        <v>1.2241075637673791E-2</v>
      </c>
      <c r="AI590" s="49">
        <f>_xll.qlIndexFixing($V$5,_xll.qlInterestRateIndexFixingDate($V$5,AD590,trigger),,trigger)</f>
        <v>1.1778787618436528E-2</v>
      </c>
      <c r="AJ590" s="49">
        <f t="shared" si="29"/>
        <v>4.6228801923726276E-4</v>
      </c>
      <c r="AK590" s="52">
        <f t="shared" si="30"/>
        <v>0.96223468975107873</v>
      </c>
    </row>
    <row r="591" spans="29:37" x14ac:dyDescent="0.2">
      <c r="AC591" s="44" t="s">
        <v>74</v>
      </c>
      <c r="AD591" s="45">
        <f>_xll.qlCalendarAdvance(calendar,AD590,AC591,,,trigger)</f>
        <v>60601</v>
      </c>
      <c r="AE591" s="45">
        <f>_xll.qlInterestRateIndexMaturity($V$5,AD591,trigger)</f>
        <v>60689</v>
      </c>
      <c r="AF591" s="49">
        <f>_xll.qlTenorBasisValue($V$13,AD591,trigger)</f>
        <v>1.4197421705383124E-4</v>
      </c>
      <c r="AG591" s="49">
        <f>_xll.qlTenorBasisForwardRate($V$13,AD591,_xll.ohTrigger($AA$9:$AA$12))</f>
        <v>1.2262093482319518E-2</v>
      </c>
      <c r="AH591" s="49">
        <f>_xll.qlTenorBasisForwardRate2($V$13,AD591,AE591,_xll.ohTrigger($AA$9:$AA$12))</f>
        <v>1.2262093482319518E-2</v>
      </c>
      <c r="AI591" s="49">
        <f>_xll.qlIndexFixing($V$5,_xll.qlInterestRateIndexFixingDate($V$5,AD591,trigger),,trigger)</f>
        <v>1.1811671176740606E-2</v>
      </c>
      <c r="AJ591" s="49">
        <f t="shared" si="29"/>
        <v>4.504223055789118E-4</v>
      </c>
      <c r="AK591" s="52">
        <f t="shared" si="30"/>
        <v>0.96326709576726299</v>
      </c>
    </row>
    <row r="592" spans="29:37" x14ac:dyDescent="0.2">
      <c r="AC592" s="44" t="s">
        <v>74</v>
      </c>
      <c r="AD592" s="45">
        <f>_xll.qlCalendarAdvance(calendar,AD591,AC592,,,trigger)</f>
        <v>60631</v>
      </c>
      <c r="AE592" s="45">
        <f>_xll.qlInterestRateIndexMaturity($V$5,AD592,trigger)</f>
        <v>60721</v>
      </c>
      <c r="AF592" s="49">
        <f>_xll.qlTenorBasisValue($V$13,AD592,trigger)</f>
        <v>1.418647281825745E-4</v>
      </c>
      <c r="AG592" s="49">
        <f>_xll.qlTenorBasisForwardRate($V$13,AD592,_xll.ohTrigger($AA$9:$AA$12))</f>
        <v>1.2284258750914212E-2</v>
      </c>
      <c r="AH592" s="49">
        <f>_xll.qlTenorBasisForwardRate2($V$13,AD592,AE592,_xll.ohTrigger($AA$9:$AA$12))</f>
        <v>1.2284258750914212E-2</v>
      </c>
      <c r="AI592" s="49">
        <f>_xll.qlIndexFixing($V$5,_xll.qlInterestRateIndexFixingDate($V$5,AD592,trigger),,trigger)</f>
        <v>1.1845552928725134E-2</v>
      </c>
      <c r="AJ592" s="49">
        <f t="shared" si="29"/>
        <v>4.3870582218907828E-4</v>
      </c>
      <c r="AK592" s="52">
        <f t="shared" si="30"/>
        <v>0.9642871555309408</v>
      </c>
    </row>
    <row r="593" spans="29:37" x14ac:dyDescent="0.2">
      <c r="AC593" s="44" t="s">
        <v>74</v>
      </c>
      <c r="AD593" s="45">
        <f>_xll.qlCalendarAdvance(calendar,AD592,AC593,,,trigger)</f>
        <v>60664</v>
      </c>
      <c r="AE593" s="45">
        <f>_xll.qlInterestRateIndexMaturity($V$5,AD593,trigger)</f>
        <v>60755</v>
      </c>
      <c r="AF593" s="49">
        <f>_xll.qlTenorBasisValue($V$13,AD593,trigger)</f>
        <v>1.4174568559366016E-4</v>
      </c>
      <c r="AG593" s="49">
        <f>_xll.qlTenorBasisForwardRate($V$13,AD593,_xll.ohTrigger($AA$9:$AA$12))</f>
        <v>1.2307859258747302E-2</v>
      </c>
      <c r="AH593" s="49">
        <f>_xll.qlTenorBasisForwardRate2($V$13,AD593,AE593,_xll.ohTrigger($AA$9:$AA$12))</f>
        <v>1.2307859258747302E-2</v>
      </c>
      <c r="AI593" s="49">
        <f>_xll.qlIndexFixing($V$5,_xll.qlInterestRateIndexFixingDate($V$5,AD593,trigger),,trigger)</f>
        <v>1.1881769883234609E-2</v>
      </c>
      <c r="AJ593" s="49">
        <f t="shared" si="29"/>
        <v>4.2608937551269314E-4</v>
      </c>
      <c r="AK593" s="52">
        <f t="shared" si="30"/>
        <v>0.96538070784244079</v>
      </c>
    </row>
    <row r="594" spans="29:37" x14ac:dyDescent="0.2">
      <c r="AC594" s="44" t="s">
        <v>74</v>
      </c>
      <c r="AD594" s="45">
        <f>_xll.qlCalendarAdvance(calendar,AD593,AC594,,,trigger)</f>
        <v>60692</v>
      </c>
      <c r="AE594" s="45">
        <f>_xll.qlInterestRateIndexMaturity($V$5,AD594,trigger)</f>
        <v>60784</v>
      </c>
      <c r="AF594" s="49">
        <f>_xll.qlTenorBasisValue($V$13,AD594,trigger)</f>
        <v>1.4164581349919583E-4</v>
      </c>
      <c r="AG594" s="49">
        <f>_xll.qlTenorBasisForwardRate($V$13,AD594,_xll.ohTrigger($AA$9:$AA$12))</f>
        <v>1.2327876480031063E-2</v>
      </c>
      <c r="AH594" s="49">
        <f>_xll.qlTenorBasisForwardRate2($V$13,AD594,AE594,_xll.ohTrigger($AA$9:$AA$12))</f>
        <v>1.2327876480031063E-2</v>
      </c>
      <c r="AI594" s="49">
        <f>_xll.qlIndexFixing($V$5,_xll.qlInterestRateIndexFixingDate($V$5,AD594,trigger),,trigger)</f>
        <v>1.1912466131971678E-2</v>
      </c>
      <c r="AJ594" s="49">
        <f t="shared" si="29"/>
        <v>4.1541034805938487E-4</v>
      </c>
      <c r="AK594" s="52">
        <f t="shared" si="30"/>
        <v>0.96630317080705064</v>
      </c>
    </row>
    <row r="595" spans="29:37" x14ac:dyDescent="0.2">
      <c r="AC595" s="44" t="s">
        <v>74</v>
      </c>
      <c r="AD595" s="45">
        <f>_xll.qlCalendarAdvance(calendar,AD594,AC595,,,trigger)</f>
        <v>60723</v>
      </c>
      <c r="AE595" s="45">
        <f>_xll.qlInterestRateIndexMaturity($V$5,AD595,trigger)</f>
        <v>60814</v>
      </c>
      <c r="AF595" s="49">
        <f>_xll.qlTenorBasisValue($V$13,AD595,trigger)</f>
        <v>1.415364415306435E-4</v>
      </c>
      <c r="AG595" s="49">
        <f>_xll.qlTenorBasisForwardRate($V$13,AD595,_xll.ohTrigger($AA$9:$AA$12))</f>
        <v>1.2348766984232144E-2</v>
      </c>
      <c r="AH595" s="49">
        <f>_xll.qlTenorBasisForwardRate2($V$13,AD595,AE595,_xll.ohTrigger($AA$9:$AA$12))</f>
        <v>1.2348766984232144E-2</v>
      </c>
      <c r="AI595" s="49">
        <f>_xll.qlIndexFixing($V$5,_xll.qlInterestRateIndexFixingDate($V$5,AD595,trigger),,trigger)</f>
        <v>1.1944760351399178E-2</v>
      </c>
      <c r="AJ595" s="49">
        <f t="shared" si="29"/>
        <v>4.0400663283296674E-4</v>
      </c>
      <c r="AK595" s="52">
        <f t="shared" si="30"/>
        <v>0.96728364594223593</v>
      </c>
    </row>
    <row r="596" spans="29:37" x14ac:dyDescent="0.2">
      <c r="AC596" s="44" t="s">
        <v>74</v>
      </c>
      <c r="AD596" s="45">
        <f>_xll.qlCalendarAdvance(calendar,AD595,AC596,,,trigger)</f>
        <v>60755</v>
      </c>
      <c r="AE596" s="45">
        <f>_xll.qlInterestRateIndexMaturity($V$5,AD596,trigger)</f>
        <v>60847</v>
      </c>
      <c r="AF596" s="49">
        <f>_xll.qlTenorBasisValue($V$13,AD596,trigger)</f>
        <v>1.4142485050622618E-4</v>
      </c>
      <c r="AG596" s="49">
        <f>_xll.qlTenorBasisForwardRate($V$13,AD596,_xll.ohTrigger($AA$9:$AA$12))</f>
        <v>1.2371351028055229E-2</v>
      </c>
      <c r="AH596" s="49">
        <f>_xll.qlTenorBasisForwardRate2($V$13,AD596,AE596,_xll.ohTrigger($AA$9:$AA$12))</f>
        <v>1.2371351028055229E-2</v>
      </c>
      <c r="AI596" s="49">
        <f>_xll.qlIndexFixing($V$5,_xll.qlInterestRateIndexFixingDate($V$5,AD596,trigger),,trigger)</f>
        <v>1.1979403793818124E-2</v>
      </c>
      <c r="AJ596" s="49">
        <f t="shared" si="29"/>
        <v>3.9194723423710554E-4</v>
      </c>
      <c r="AK596" s="52">
        <f t="shared" si="30"/>
        <v>0.96831815431085388</v>
      </c>
    </row>
    <row r="597" spans="29:37" x14ac:dyDescent="0.2">
      <c r="AC597" s="44" t="s">
        <v>74</v>
      </c>
      <c r="AD597" s="45">
        <f>_xll.qlCalendarAdvance(calendar,AD596,AC597,,,trigger)</f>
        <v>60786</v>
      </c>
      <c r="AE597" s="45">
        <f>_xll.qlInterestRateIndexMaturity($V$5,AD597,trigger)</f>
        <v>60878</v>
      </c>
      <c r="AF597" s="49">
        <f>_xll.qlTenorBasisValue($V$13,AD597,trigger)</f>
        <v>1.4131800060934388E-4</v>
      </c>
      <c r="AG597" s="49">
        <f>_xll.qlTenorBasisForwardRate($V$13,AD597,_xll.ohTrigger($AA$9:$AA$12))</f>
        <v>1.2392582708277E-2</v>
      </c>
      <c r="AH597" s="49">
        <f>_xll.qlTenorBasisForwardRate2($V$13,AD597,AE597,_xll.ohTrigger($AA$9:$AA$12))</f>
        <v>1.2392582708277E-2</v>
      </c>
      <c r="AI597" s="49">
        <f>_xll.qlIndexFixing($V$5,_xll.qlInterestRateIndexFixingDate($V$5,AD597,trigger),,trigger)</f>
        <v>1.2012090236662673E-2</v>
      </c>
      <c r="AJ597" s="49">
        <f t="shared" si="29"/>
        <v>3.8049247161432709E-4</v>
      </c>
      <c r="AK597" s="52">
        <f t="shared" si="30"/>
        <v>0.96929675753866895</v>
      </c>
    </row>
    <row r="598" spans="29:37" x14ac:dyDescent="0.2">
      <c r="AC598" s="44" t="s">
        <v>74</v>
      </c>
      <c r="AD598" s="45">
        <f>_xll.qlCalendarAdvance(calendar,AD597,AC598,,,trigger)</f>
        <v>60818</v>
      </c>
      <c r="AE598" s="45">
        <f>_xll.qlInterestRateIndexMaturity($V$5,AD598,trigger)</f>
        <v>60910</v>
      </c>
      <c r="AF598" s="49">
        <f>_xll.qlTenorBasisValue($V$13,AD598,trigger)</f>
        <v>1.4120898358824477E-4</v>
      </c>
      <c r="AG598" s="49">
        <f>_xll.qlTenorBasisForwardRate($V$13,AD598,_xll.ohTrigger($AA$9:$AA$12))</f>
        <v>1.241438590433256E-2</v>
      </c>
      <c r="AH598" s="49">
        <f>_xll.qlTenorBasisForwardRate2($V$13,AD598,AE598,_xll.ohTrigger($AA$9:$AA$12))</f>
        <v>1.241438590433256E-2</v>
      </c>
      <c r="AI598" s="49">
        <f>_xll.qlIndexFixing($V$5,_xll.qlInterestRateIndexFixingDate($V$5,AD598,trigger),,trigger)</f>
        <v>1.204565380787629E-2</v>
      </c>
      <c r="AJ598" s="49">
        <f t="shared" si="29"/>
        <v>3.6873209645627014E-4</v>
      </c>
      <c r="AK598" s="52">
        <f t="shared" si="30"/>
        <v>0.97029799949044726</v>
      </c>
    </row>
    <row r="599" spans="29:37" x14ac:dyDescent="0.2">
      <c r="AC599" s="44" t="s">
        <v>74</v>
      </c>
      <c r="AD599" s="45">
        <f>_xll.qlCalendarAdvance(calendar,AD598,AC599,,,trigger)</f>
        <v>60849</v>
      </c>
      <c r="AE599" s="45">
        <f>_xll.qlInterestRateIndexMaturity($V$5,AD599,trigger)</f>
        <v>60941</v>
      </c>
      <c r="AF599" s="49">
        <f>_xll.qlTenorBasisValue($V$13,AD599,trigger)</f>
        <v>1.411045990601277E-4</v>
      </c>
      <c r="AG599" s="49">
        <f>_xll.qlTenorBasisForwardRate($V$13,AD599,_xll.ohTrigger($AA$9:$AA$12))</f>
        <v>1.2435396255782499E-2</v>
      </c>
      <c r="AH599" s="49">
        <f>_xll.qlTenorBasisForwardRate2($V$13,AD599,AE599,_xll.ohTrigger($AA$9:$AA$12))</f>
        <v>1.2435396255782499E-2</v>
      </c>
      <c r="AI599" s="49">
        <f>_xll.qlIndexFixing($V$5,_xll.qlInterestRateIndexFixingDate($V$5,AD599,trigger),,trigger)</f>
        <v>1.2077994234130677E-2</v>
      </c>
      <c r="AJ599" s="49">
        <f t="shared" si="29"/>
        <v>3.5740202165182242E-4</v>
      </c>
      <c r="AK599" s="52">
        <f t="shared" si="30"/>
        <v>0.9712592977095017</v>
      </c>
    </row>
    <row r="600" spans="29:37" x14ac:dyDescent="0.2">
      <c r="AC600" s="44" t="s">
        <v>74</v>
      </c>
      <c r="AD600" s="45">
        <f>_xll.qlCalendarAdvance(calendar,AD599,AC600,,,trigger)</f>
        <v>60881</v>
      </c>
      <c r="AE600" s="45">
        <f>_xll.qlInterestRateIndexMaturity($V$5,AD600,trigger)</f>
        <v>60972</v>
      </c>
      <c r="AF600" s="49">
        <f>_xll.qlTenorBasisValue($V$13,AD600,trigger)</f>
        <v>1.4099809814833663E-4</v>
      </c>
      <c r="AG600" s="49">
        <f>_xll.qlTenorBasisForwardRate($V$13,AD600,_xll.ohTrigger($AA$9:$AA$12))</f>
        <v>1.2456417024745512E-2</v>
      </c>
      <c r="AH600" s="49">
        <f>_xll.qlTenorBasisForwardRate2($V$13,AD600,AE600,_xll.ohTrigger($AA$9:$AA$12))</f>
        <v>1.2456417024745512E-2</v>
      </c>
      <c r="AI600" s="49">
        <f>_xll.qlIndexFixing($V$5,_xll.qlInterestRateIndexFixingDate($V$5,AD600,trigger),,trigger)</f>
        <v>1.2110475915551949E-2</v>
      </c>
      <c r="AJ600" s="49">
        <f t="shared" si="29"/>
        <v>3.4594110919356283E-4</v>
      </c>
      <c r="AK600" s="52">
        <f t="shared" si="30"/>
        <v>0.97222787993478965</v>
      </c>
    </row>
    <row r="601" spans="29:37" x14ac:dyDescent="0.2">
      <c r="AC601" s="44" t="s">
        <v>74</v>
      </c>
      <c r="AD601" s="45">
        <f>_xll.qlCalendarAdvance(calendar,AD600,AC601,,,trigger)</f>
        <v>60911</v>
      </c>
      <c r="AE601" s="45">
        <f>_xll.qlInterestRateIndexMaturity($V$5,AD601,trigger)</f>
        <v>61003</v>
      </c>
      <c r="AF601" s="49">
        <f>_xll.qlTenorBasisValue($V$13,AD601,trigger)</f>
        <v>1.408993947529082E-4</v>
      </c>
      <c r="AG601" s="49">
        <f>_xll.qlTenorBasisForwardRate($V$13,AD601,_xll.ohTrigger($AA$9:$AA$12))</f>
        <v>1.2477081264479509E-2</v>
      </c>
      <c r="AH601" s="49">
        <f>_xll.qlTenorBasisForwardRate2($V$13,AD601,AE601,_xll.ohTrigger($AA$9:$AA$12))</f>
        <v>1.2477081264479509E-2</v>
      </c>
      <c r="AI601" s="49">
        <f>_xll.qlIndexFixing($V$5,_xll.qlInterestRateIndexFixingDate($V$5,AD601,trigger),,trigger)</f>
        <v>1.2142150523583851E-2</v>
      </c>
      <c r="AJ601" s="49">
        <f t="shared" si="29"/>
        <v>3.3493074089565797E-4</v>
      </c>
      <c r="AK601" s="52">
        <f t="shared" si="30"/>
        <v>0.97315632287743781</v>
      </c>
    </row>
    <row r="602" spans="29:37" x14ac:dyDescent="0.2">
      <c r="AC602" s="44" t="s">
        <v>74</v>
      </c>
      <c r="AD602" s="45">
        <f>_xll.qlCalendarAdvance(calendar,AD601,AC602,,,trigger)</f>
        <v>60944</v>
      </c>
      <c r="AE602" s="45">
        <f>_xll.qlInterestRateIndexMaturity($V$5,AD602,trigger)</f>
        <v>61036</v>
      </c>
      <c r="AF602" s="49">
        <f>_xll.qlTenorBasisValue($V$13,AD602,trigger)</f>
        <v>1.4079208207582253E-4</v>
      </c>
      <c r="AG602" s="49">
        <f>_xll.qlTenorBasisForwardRate($V$13,AD602,_xll.ohTrigger($AA$9:$AA$12))</f>
        <v>1.2499082355486798E-2</v>
      </c>
      <c r="AH602" s="49">
        <f>_xll.qlTenorBasisForwardRate2($V$13,AD602,AE602,_xll.ohTrigger($AA$9:$AA$12))</f>
        <v>1.2499082355486798E-2</v>
      </c>
      <c r="AI602" s="49">
        <f>_xll.qlIndexFixing($V$5,_xll.qlInterestRateIndexFixingDate($V$5,AD602,trigger),,trigger)</f>
        <v>1.2176007531367293E-2</v>
      </c>
      <c r="AJ602" s="49">
        <f t="shared" si="29"/>
        <v>3.2307482411950486E-4</v>
      </c>
      <c r="AK602" s="52">
        <f t="shared" si="30"/>
        <v>0.97415211653696454</v>
      </c>
    </row>
    <row r="603" spans="29:37" x14ac:dyDescent="0.2">
      <c r="AC603" s="44" t="s">
        <v>74</v>
      </c>
      <c r="AD603" s="45">
        <f>_xll.qlCalendarAdvance(calendar,AD602,AC603,,,trigger)</f>
        <v>60974</v>
      </c>
      <c r="AE603" s="45">
        <f>_xll.qlInterestRateIndexMaturity($V$5,AD603,trigger)</f>
        <v>61064</v>
      </c>
      <c r="AF603" s="49">
        <f>_xll.qlTenorBasisValue($V$13,AD603,trigger)</f>
        <v>1.406956587311637E-4</v>
      </c>
      <c r="AG603" s="49">
        <f>_xll.qlTenorBasisForwardRate($V$13,AD603,_xll.ohTrigger($AA$9:$AA$12))</f>
        <v>1.2517874938033025E-2</v>
      </c>
      <c r="AH603" s="49">
        <f>_xll.qlTenorBasisForwardRate2($V$13,AD603,AE603,_xll.ohTrigger($AA$9:$AA$12))</f>
        <v>1.2517874938033025E-2</v>
      </c>
      <c r="AI603" s="49">
        <f>_xll.qlIndexFixing($V$5,_xll.qlInterestRateIndexFixingDate($V$5,AD603,trigger),,trigger)</f>
        <v>1.2205180364099455E-2</v>
      </c>
      <c r="AJ603" s="49">
        <f t="shared" si="29"/>
        <v>3.1269457393356959E-4</v>
      </c>
      <c r="AK603" s="52">
        <f t="shared" si="30"/>
        <v>0.9750201551396307</v>
      </c>
    </row>
    <row r="604" spans="29:37" x14ac:dyDescent="0.2">
      <c r="AC604" s="44" t="s">
        <v>74</v>
      </c>
      <c r="AD604" s="45">
        <f>_xll.qlCalendarAdvance(calendar,AD603,AC604,,,trigger)</f>
        <v>61007</v>
      </c>
      <c r="AE604" s="45">
        <f>_xll.qlInterestRateIndexMaturity($V$5,AD604,trigger)</f>
        <v>61098</v>
      </c>
      <c r="AF604" s="49">
        <f>_xll.qlTenorBasisValue($V$13,AD604,trigger)</f>
        <v>1.4059082569519687E-4</v>
      </c>
      <c r="AG604" s="49">
        <f>_xll.qlTenorBasisForwardRate($V$13,AD604,_xll.ohTrigger($AA$9:$AA$12))</f>
        <v>1.2540171053390725E-2</v>
      </c>
      <c r="AH604" s="49">
        <f>_xll.qlTenorBasisForwardRate2($V$13,AD604,AE604,_xll.ohTrigger($AA$9:$AA$12))</f>
        <v>1.2540171053390725E-2</v>
      </c>
      <c r="AI604" s="49">
        <f>_xll.qlIndexFixing($V$5,_xll.qlInterestRateIndexFixingDate($V$5,AD604,trigger),,trigger)</f>
        <v>1.2239357773233012E-2</v>
      </c>
      <c r="AJ604" s="49">
        <f t="shared" si="29"/>
        <v>3.0081328015771347E-4</v>
      </c>
      <c r="AK604" s="52">
        <f t="shared" si="30"/>
        <v>0.9760120273577626</v>
      </c>
    </row>
    <row r="605" spans="29:37" x14ac:dyDescent="0.2">
      <c r="AC605" s="44" t="s">
        <v>74</v>
      </c>
      <c r="AD605" s="45">
        <f>_xll.qlCalendarAdvance(calendar,AD604,AC605,,,trigger)</f>
        <v>61038</v>
      </c>
      <c r="AE605" s="45">
        <f>_xll.qlInterestRateIndexMaturity($V$5,AD605,trigger)</f>
        <v>61127</v>
      </c>
      <c r="AF605" s="49">
        <f>_xll.qlTenorBasisValue($V$13,AD605,trigger)</f>
        <v>1.4049350922846359E-4</v>
      </c>
      <c r="AG605" s="49">
        <f>_xll.qlTenorBasisForwardRate($V$13,AD605,_xll.ohTrigger($AA$9:$AA$12))</f>
        <v>1.2559389578523948E-2</v>
      </c>
      <c r="AH605" s="49">
        <f>_xll.qlTenorBasisForwardRate2($V$13,AD605,AE605,_xll.ohTrigger($AA$9:$AA$12))</f>
        <v>1.2559389578523948E-2</v>
      </c>
      <c r="AI605" s="49">
        <f>_xll.qlIndexFixing($V$5,_xll.qlInterestRateIndexFixingDate($V$5,AD605,trigger),,trigger)</f>
        <v>1.2269180932041867E-2</v>
      </c>
      <c r="AJ605" s="49">
        <f t="shared" si="29"/>
        <v>2.9020864648208154E-4</v>
      </c>
      <c r="AK605" s="52">
        <f t="shared" si="30"/>
        <v>0.97689309303866756</v>
      </c>
    </row>
    <row r="606" spans="29:37" x14ac:dyDescent="0.2">
      <c r="AC606" s="44" t="s">
        <v>74</v>
      </c>
      <c r="AD606" s="45">
        <f>_xll.qlCalendarAdvance(calendar,AD605,AC606,,,trigger)</f>
        <v>61066</v>
      </c>
      <c r="AE606" s="45">
        <f>_xll.qlInterestRateIndexMaturity($V$5,AD606,trigger)</f>
        <v>61158</v>
      </c>
      <c r="AF606" s="49">
        <f>_xll.qlTenorBasisValue($V$13,AD606,trigger)</f>
        <v>1.4040656821650473E-4</v>
      </c>
      <c r="AG606" s="49">
        <f>_xll.qlTenorBasisForwardRate($V$13,AD606,_xll.ohTrigger($AA$9:$AA$12))</f>
        <v>1.2579260132296769E-2</v>
      </c>
      <c r="AH606" s="49">
        <f>_xll.qlTenorBasisForwardRate2($V$13,AD606,AE606,_xll.ohTrigger($AA$9:$AA$12))</f>
        <v>1.2579260132296769E-2</v>
      </c>
      <c r="AI606" s="49">
        <f>_xll.qlIndexFixing($V$5,_xll.qlInterestRateIndexFixingDate($V$5,AD606,trigger),,trigger)</f>
        <v>1.2299365415624293E-2</v>
      </c>
      <c r="AJ606" s="49">
        <f t="shared" si="29"/>
        <v>2.7989471667247585E-4</v>
      </c>
      <c r="AK606" s="52">
        <f t="shared" si="30"/>
        <v>0.97774950881619371</v>
      </c>
    </row>
    <row r="607" spans="29:37" x14ac:dyDescent="0.2">
      <c r="AC607" s="44" t="s">
        <v>74</v>
      </c>
      <c r="AD607" s="45">
        <f>_xll.qlCalendarAdvance(calendar,AD606,AC607,,,trigger)</f>
        <v>61098</v>
      </c>
      <c r="AE607" s="45">
        <f>_xll.qlInterestRateIndexMaturity($V$5,AD607,trigger)</f>
        <v>61189</v>
      </c>
      <c r="AF607" s="49">
        <f>_xll.qlTenorBasisValue($V$13,AD607,trigger)</f>
        <v>1.4030830799911898E-4</v>
      </c>
      <c r="AG607" s="49">
        <f>_xll.qlTenorBasisForwardRate($V$13,AD607,_xll.ohTrigger($AA$9:$AA$12))</f>
        <v>1.2599437850881511E-2</v>
      </c>
      <c r="AH607" s="49">
        <f>_xll.qlTenorBasisForwardRate2($V$13,AD607,AE607,_xll.ohTrigger($AA$9:$AA$12))</f>
        <v>1.2599437850881511E-2</v>
      </c>
      <c r="AI607" s="49">
        <f>_xll.qlIndexFixing($V$5,_xll.qlInterestRateIndexFixingDate($V$5,AD607,trigger),,trigger)</f>
        <v>1.2330531148523852E-2</v>
      </c>
      <c r="AJ607" s="49">
        <f t="shared" si="29"/>
        <v>2.6890670235765919E-4</v>
      </c>
      <c r="AK607" s="52">
        <f t="shared" si="30"/>
        <v>0.97865724601841297</v>
      </c>
    </row>
    <row r="608" spans="29:37" x14ac:dyDescent="0.2">
      <c r="AC608" s="44" t="s">
        <v>74</v>
      </c>
      <c r="AD608" s="45">
        <f>_xll.qlCalendarAdvance(calendar,AD607,AC608,,,trigger)</f>
        <v>61128</v>
      </c>
      <c r="AE608" s="45">
        <f>_xll.qlInterestRateIndexMaturity($V$5,AD608,trigger)</f>
        <v>61220</v>
      </c>
      <c r="AF608" s="49">
        <f>_xll.qlTenorBasisValue($V$13,AD608,trigger)</f>
        <v>1.4021724404872997E-4</v>
      </c>
      <c r="AG608" s="49">
        <f>_xll.qlTenorBasisForwardRate($V$13,AD608,_xll.ohTrigger($AA$9:$AA$12))</f>
        <v>1.2619284276895352E-2</v>
      </c>
      <c r="AH608" s="49">
        <f>_xll.qlTenorBasisForwardRate2($V$13,AD608,AE608,_xll.ohTrigger($AA$9:$AA$12))</f>
        <v>1.2619284276895352E-2</v>
      </c>
      <c r="AI608" s="49">
        <f>_xll.qlIndexFixing($V$5,_xll.qlInterestRateIndexFixingDate($V$5,AD608,trigger),,trigger)</f>
        <v>1.2360928890755091E-2</v>
      </c>
      <c r="AJ608" s="49">
        <f t="shared" si="29"/>
        <v>2.5835538614026043E-4</v>
      </c>
      <c r="AK608" s="52">
        <f t="shared" si="30"/>
        <v>0.97952693825803705</v>
      </c>
    </row>
    <row r="609" spans="29:37" x14ac:dyDescent="0.2">
      <c r="AC609" s="44" t="s">
        <v>74</v>
      </c>
      <c r="AD609" s="45">
        <f>_xll.qlCalendarAdvance(calendar,AD608,AC609,,,trigger)</f>
        <v>61161</v>
      </c>
      <c r="AE609" s="45">
        <f>_xll.qlInterestRateIndexMaturity($V$5,AD609,trigger)</f>
        <v>61253</v>
      </c>
      <c r="AF609" s="49">
        <f>_xll.qlTenorBasisValue($V$13,AD609,trigger)</f>
        <v>1.401182394653049E-4</v>
      </c>
      <c r="AG609" s="49">
        <f>_xll.qlTenorBasisForwardRate($V$13,AD609,_xll.ohTrigger($AA$9:$AA$12))</f>
        <v>1.2640382906623022E-2</v>
      </c>
      <c r="AH609" s="49">
        <f>_xll.qlTenorBasisForwardRate2($V$13,AD609,AE609,_xll.ohTrigger($AA$9:$AA$12))</f>
        <v>1.2640382906623022E-2</v>
      </c>
      <c r="AI609" s="49">
        <f>_xll.qlIndexFixing($V$5,_xll.qlInterestRateIndexFixingDate($V$5,AD609,trigger),,trigger)</f>
        <v>1.23933774981318E-2</v>
      </c>
      <c r="AJ609" s="49">
        <f t="shared" si="29"/>
        <v>2.4700540849122155E-4</v>
      </c>
      <c r="AK609" s="52">
        <f t="shared" si="30"/>
        <v>0.98045902483208791</v>
      </c>
    </row>
    <row r="610" spans="29:37" x14ac:dyDescent="0.2">
      <c r="AC610" s="44" t="s">
        <v>74</v>
      </c>
      <c r="AD610" s="45">
        <f>_xll.qlCalendarAdvance(calendar,AD609,AC610,,,trigger)</f>
        <v>61191</v>
      </c>
      <c r="AE610" s="45">
        <f>_xll.qlInterestRateIndexMaturity($V$5,AD610,trigger)</f>
        <v>61283</v>
      </c>
      <c r="AF610" s="49">
        <f>_xll.qlTenorBasisValue($V$13,AD610,trigger)</f>
        <v>1.4002928323420699E-4</v>
      </c>
      <c r="AG610" s="49">
        <f>_xll.qlTenorBasisForwardRate($V$13,AD610,_xll.ohTrigger($AA$9:$AA$12))</f>
        <v>1.2659438030001339E-2</v>
      </c>
      <c r="AH610" s="49">
        <f>_xll.qlTenorBasisForwardRate2($V$13,AD610,AE610,_xll.ohTrigger($AA$9:$AA$12))</f>
        <v>1.2659438030001339E-2</v>
      </c>
      <c r="AI610" s="49">
        <f>_xll.qlIndexFixing($V$5,_xll.qlInterestRateIndexFixingDate($V$5,AD610,trigger),,trigger)</f>
        <v>1.2422680604434987E-2</v>
      </c>
      <c r="AJ610" s="49">
        <f t="shared" si="29"/>
        <v>2.3675742556635189E-4</v>
      </c>
      <c r="AK610" s="52">
        <f t="shared" si="30"/>
        <v>0.98129795137783637</v>
      </c>
    </row>
    <row r="611" spans="29:37" x14ac:dyDescent="0.2">
      <c r="AC611" s="44" t="s">
        <v>74</v>
      </c>
      <c r="AD611" s="45">
        <f>_xll.qlCalendarAdvance(calendar,AD610,AC611,,,trigger)</f>
        <v>61224</v>
      </c>
      <c r="AE611" s="45">
        <f>_xll.qlInterestRateIndexMaturity($V$5,AD611,trigger)</f>
        <v>61316</v>
      </c>
      <c r="AF611" s="49">
        <f>_xll.qlTenorBasisValue($V$13,AD611,trigger)</f>
        <v>1.399325708036769E-4</v>
      </c>
      <c r="AG611" s="49">
        <f>_xll.qlTenorBasisForwardRate($V$13,AD611,_xll.ohTrigger($AA$9:$AA$12))</f>
        <v>1.268025886780042E-2</v>
      </c>
      <c r="AH611" s="49">
        <f>_xll.qlTenorBasisForwardRate2($V$13,AD611,AE611,_xll.ohTrigger($AA$9:$AA$12))</f>
        <v>1.268025886780042E-2</v>
      </c>
      <c r="AI611" s="49">
        <f>_xll.qlIndexFixing($V$5,_xll.qlInterestRateIndexFixingDate($V$5,AD611,trigger),,trigger)</f>
        <v>1.2454696057802512E-2</v>
      </c>
      <c r="AJ611" s="49">
        <f t="shared" si="29"/>
        <v>2.2556280999790762E-4</v>
      </c>
      <c r="AK611" s="52">
        <f t="shared" si="30"/>
        <v>0.98221149801833385</v>
      </c>
    </row>
    <row r="612" spans="29:37" x14ac:dyDescent="0.2">
      <c r="AC612" s="44" t="s">
        <v>74</v>
      </c>
      <c r="AD612" s="45">
        <f>_xll.qlCalendarAdvance(calendar,AD611,AC612,,,trigger)</f>
        <v>61255</v>
      </c>
      <c r="AE612" s="45">
        <f>_xll.qlInterestRateIndexMaturity($V$5,AD612,trigger)</f>
        <v>61346</v>
      </c>
      <c r="AF612" s="49">
        <f>_xll.qlTenorBasisValue($V$13,AD612,trigger)</f>
        <v>1.3984279479484858E-4</v>
      </c>
      <c r="AG612" s="49">
        <f>_xll.qlTenorBasisForwardRate($V$13,AD612,_xll.ohTrigger($AA$9:$AA$12))</f>
        <v>1.2699147805062276E-2</v>
      </c>
      <c r="AH612" s="49">
        <f>_xll.qlTenorBasisForwardRate2($V$13,AD612,AE612,_xll.ohTrigger($AA$9:$AA$12))</f>
        <v>1.2699147805062276E-2</v>
      </c>
      <c r="AI612" s="49">
        <f>_xll.qlIndexFixing($V$5,_xll.qlInterestRateIndexFixingDate($V$5,AD612,trigger),,trigger)</f>
        <v>1.2483865943020546E-2</v>
      </c>
      <c r="AJ612" s="49">
        <f t="shared" si="29"/>
        <v>2.1528186204173086E-4</v>
      </c>
      <c r="AK612" s="52">
        <f t="shared" si="30"/>
        <v>0.98304753473647166</v>
      </c>
    </row>
    <row r="613" spans="29:37" x14ac:dyDescent="0.2">
      <c r="AC613" s="44" t="s">
        <v>74</v>
      </c>
      <c r="AD613" s="45">
        <f>_xll.qlCalendarAdvance(calendar,AD612,AC613,,,trigger)</f>
        <v>61287</v>
      </c>
      <c r="AE613" s="45">
        <f>_xll.qlInterestRateIndexMaturity($V$5,AD613,trigger)</f>
        <v>61379</v>
      </c>
      <c r="AF613" s="49">
        <f>_xll.qlTenorBasisValue($V$13,AD613,trigger)</f>
        <v>1.3975120256840855E-4</v>
      </c>
      <c r="AG613" s="49">
        <f>_xll.qlTenorBasisForwardRate($V$13,AD613,_xll.ohTrigger($AA$9:$AA$12))</f>
        <v>1.2719594168066992E-2</v>
      </c>
      <c r="AH613" s="49">
        <f>_xll.qlTenorBasisForwardRate2($V$13,AD613,AE613,_xll.ohTrigger($AA$9:$AA$12))</f>
        <v>1.2719594168066992E-2</v>
      </c>
      <c r="AI613" s="49">
        <f>_xll.qlIndexFixing($V$5,_xll.qlInterestRateIndexFixingDate($V$5,AD613,trigger),,trigger)</f>
        <v>1.2515171804412143E-2</v>
      </c>
      <c r="AJ613" s="49">
        <f t="shared" si="29"/>
        <v>2.0442236365484853E-4</v>
      </c>
      <c r="AK613" s="52">
        <f t="shared" si="30"/>
        <v>0.98392854670095853</v>
      </c>
    </row>
    <row r="614" spans="29:37" x14ac:dyDescent="0.2">
      <c r="AC614" s="44" t="s">
        <v>74</v>
      </c>
      <c r="AD614" s="45">
        <f>_xll.qlCalendarAdvance(calendar,AD613,AC614,,,trigger)</f>
        <v>61318</v>
      </c>
      <c r="AE614" s="45">
        <f>_xll.qlInterestRateIndexMaturity($V$5,AD614,trigger)</f>
        <v>61410</v>
      </c>
      <c r="AF614" s="49">
        <f>_xll.qlTenorBasisValue($V$13,AD614,trigger)</f>
        <v>1.3966350680088649E-4</v>
      </c>
      <c r="AG614" s="49">
        <f>_xll.qlTenorBasisForwardRate($V$13,AD614,_xll.ohTrigger($AA$9:$AA$12))</f>
        <v>1.2738747024986568E-2</v>
      </c>
      <c r="AH614" s="49">
        <f>_xll.qlTenorBasisForwardRate2($V$13,AD614,AE614,_xll.ohTrigger($AA$9:$AA$12))</f>
        <v>1.2738747024986568E-2</v>
      </c>
      <c r="AI614" s="49">
        <f>_xll.qlIndexFixing($V$5,_xll.qlInterestRateIndexFixingDate($V$5,AD614,trigger),,trigger)</f>
        <v>1.2544613962051861E-2</v>
      </c>
      <c r="AJ614" s="49">
        <f t="shared" si="29"/>
        <v>1.941330629347069E-4</v>
      </c>
      <c r="AK614" s="52">
        <f t="shared" si="30"/>
        <v>0.98476042717906853</v>
      </c>
    </row>
    <row r="615" spans="29:37" x14ac:dyDescent="0.2">
      <c r="AC615" s="44" t="s">
        <v>74</v>
      </c>
      <c r="AD615" s="45">
        <f>_xll.qlCalendarAdvance(calendar,AD614,AC615,,,trigger)</f>
        <v>61350</v>
      </c>
      <c r="AE615" s="45">
        <f>_xll.qlInterestRateIndexMaturity($V$5,AD615,trigger)</f>
        <v>61441</v>
      </c>
      <c r="AF615" s="49">
        <f>_xll.qlTenorBasisValue($V$13,AD615,trigger)</f>
        <v>1.3957403748720478E-4</v>
      </c>
      <c r="AG615" s="49">
        <f>_xll.qlTenorBasisForwardRate($V$13,AD615,_xll.ohTrigger($AA$9:$AA$12))</f>
        <v>1.275784495266712E-2</v>
      </c>
      <c r="AH615" s="49">
        <f>_xll.qlTenorBasisForwardRate2($V$13,AD615,AE615,_xll.ohTrigger($AA$9:$AA$12))</f>
        <v>1.275784495266712E-2</v>
      </c>
      <c r="AI615" s="49">
        <f>_xll.qlIndexFixing($V$5,_xll.qlInterestRateIndexFixingDate($V$5,AD615,trigger),,trigger)</f>
        <v>1.2574096570120662E-2</v>
      </c>
      <c r="AJ615" s="49">
        <f t="shared" si="29"/>
        <v>1.8374838254645726E-4</v>
      </c>
      <c r="AK615" s="52">
        <f t="shared" si="30"/>
        <v>0.98559722404307448</v>
      </c>
    </row>
    <row r="616" spans="29:37" x14ac:dyDescent="0.2">
      <c r="AC616" s="44" t="s">
        <v>74</v>
      </c>
      <c r="AD616" s="45">
        <f>_xll.qlCalendarAdvance(calendar,AD615,AC616,,,trigger)</f>
        <v>61381</v>
      </c>
      <c r="AE616" s="45">
        <f>_xll.qlInterestRateIndexMaturity($V$5,AD616,trigger)</f>
        <v>61472</v>
      </c>
      <c r="AF616" s="49">
        <f>_xll.qlTenorBasisValue($V$13,AD616,trigger)</f>
        <v>1.3948837488092977E-4</v>
      </c>
      <c r="AG616" s="49">
        <f>_xll.qlTenorBasisForwardRate($V$13,AD616,_xll.ohTrigger($AA$9:$AA$12))</f>
        <v>1.2776721696943827E-2</v>
      </c>
      <c r="AH616" s="49">
        <f>_xll.qlTenorBasisForwardRate2($V$13,AD616,AE616,_xll.ohTrigger($AA$9:$AA$12))</f>
        <v>1.2776721696943827E-2</v>
      </c>
      <c r="AI616" s="49">
        <f>_xll.qlIndexFixing($V$5,_xll.qlInterestRateIndexFixingDate($V$5,AD616,trigger),,trigger)</f>
        <v>1.2603108580153701E-2</v>
      </c>
      <c r="AJ616" s="49">
        <f t="shared" si="29"/>
        <v>1.7361311679012573E-4</v>
      </c>
      <c r="AK616" s="52">
        <f t="shared" si="30"/>
        <v>0.98641176344698389</v>
      </c>
    </row>
    <row r="617" spans="29:37" x14ac:dyDescent="0.2">
      <c r="AC617" s="44" t="s">
        <v>74</v>
      </c>
      <c r="AD617" s="45">
        <f>_xll.qlCalendarAdvance(calendar,AD616,AC617,,,trigger)</f>
        <v>61413</v>
      </c>
      <c r="AE617" s="45">
        <f>_xll.qlInterestRateIndexMaturity($V$5,AD617,trigger)</f>
        <v>61504</v>
      </c>
      <c r="AF617" s="49">
        <f>_xll.qlTenorBasisValue($V$13,AD617,trigger)</f>
        <v>1.39400980416136E-4</v>
      </c>
      <c r="AG617" s="49">
        <f>_xll.qlTenorBasisForwardRate($V$13,AD617,_xll.ohTrigger($AA$9:$AA$12))</f>
        <v>1.2796061491066914E-2</v>
      </c>
      <c r="AH617" s="49">
        <f>_xll.qlTenorBasisForwardRate2($V$13,AD617,AE617,_xll.ohTrigger($AA$9:$AA$12))</f>
        <v>1.2796061491066914E-2</v>
      </c>
      <c r="AI617" s="49">
        <f>_xll.qlIndexFixing($V$5,_xll.qlInterestRateIndexFixingDate($V$5,AD617,trigger),,trigger)</f>
        <v>1.2632829238979135E-2</v>
      </c>
      <c r="AJ617" s="49">
        <f t="shared" si="29"/>
        <v>1.6323225208777874E-4</v>
      </c>
      <c r="AK617" s="52">
        <f t="shared" si="30"/>
        <v>0.98724355519846996</v>
      </c>
    </row>
    <row r="618" spans="29:37" x14ac:dyDescent="0.2">
      <c r="AC618" s="44" t="s">
        <v>74</v>
      </c>
      <c r="AD618" s="45">
        <f>_xll.qlCalendarAdvance(calendar,AD617,AC618,,,trigger)</f>
        <v>61442</v>
      </c>
      <c r="AE618" s="45">
        <f>_xll.qlInterestRateIndexMaturity($V$5,AD618,trigger)</f>
        <v>61534</v>
      </c>
      <c r="AF618" s="49">
        <f>_xll.qlTenorBasisValue($V$13,AD618,trigger)</f>
        <v>1.3932267421912253E-4</v>
      </c>
      <c r="AG618" s="49">
        <f>_xll.qlTenorBasisForwardRate($V$13,AD618,_xll.ohTrigger($AA$9:$AA$12))</f>
        <v>1.2813984241325372E-2</v>
      </c>
      <c r="AH618" s="49">
        <f>_xll.qlTenorBasisForwardRate2($V$13,AD618,AE618,_xll.ohTrigger($AA$9:$AA$12))</f>
        <v>1.2813984241325372E-2</v>
      </c>
      <c r="AI618" s="49">
        <f>_xll.qlIndexFixing($V$5,_xll.qlInterestRateIndexFixingDate($V$5,AD618,trigger),,trigger)</f>
        <v>1.2660241767973169E-2</v>
      </c>
      <c r="AJ618" s="49">
        <f t="shared" si="29"/>
        <v>1.5374247335220304E-4</v>
      </c>
      <c r="AK618" s="52">
        <f t="shared" si="30"/>
        <v>0.98800197733532558</v>
      </c>
    </row>
    <row r="619" spans="29:37" x14ac:dyDescent="0.2">
      <c r="AC619" s="44" t="s">
        <v>74</v>
      </c>
      <c r="AD619" s="45">
        <f>_xll.qlCalendarAdvance(calendar,AD618,AC619,,,trigger)</f>
        <v>61477</v>
      </c>
      <c r="AE619" s="45">
        <f>_xll.qlInterestRateIndexMaturity($V$5,AD619,trigger)</f>
        <v>61568</v>
      </c>
      <c r="AF619" s="49">
        <f>_xll.qlTenorBasisValue($V$13,AD619,trigger)</f>
        <v>1.3922928696174518E-4</v>
      </c>
      <c r="AG619" s="49">
        <f>_xll.qlTenorBasisForwardRate($V$13,AD619,_xll.ohTrigger($AA$9:$AA$12))</f>
        <v>1.2834289451848868E-2</v>
      </c>
      <c r="AH619" s="49">
        <f>_xll.qlTenorBasisForwardRate2($V$13,AD619,AE619,_xll.ohTrigger($AA$9:$AA$12))</f>
        <v>1.2834289451848868E-2</v>
      </c>
      <c r="AI619" s="49">
        <f>_xll.qlIndexFixing($V$5,_xll.qlInterestRateIndexFixingDate($V$5,AD619,trigger),,trigger)</f>
        <v>1.2691567226570315E-2</v>
      </c>
      <c r="AJ619" s="49">
        <f t="shared" si="29"/>
        <v>1.427222252785524E-4</v>
      </c>
      <c r="AK619" s="52">
        <f t="shared" si="30"/>
        <v>0.98887961613971609</v>
      </c>
    </row>
    <row r="620" spans="29:37" x14ac:dyDescent="0.2">
      <c r="AC620" s="44" t="s">
        <v>74</v>
      </c>
      <c r="AD620" s="45">
        <f>_xll.qlCalendarAdvance(calendar,AD619,AC620,,,trigger)</f>
        <v>61507</v>
      </c>
      <c r="AE620" s="45">
        <f>_xll.qlInterestRateIndexMaturity($V$5,AD620,trigger)</f>
        <v>61599</v>
      </c>
      <c r="AF620" s="49">
        <f>_xll.qlTenorBasisValue($V$13,AD620,trigger)</f>
        <v>1.3915020487378465E-4</v>
      </c>
      <c r="AG620" s="49">
        <f>_xll.qlTenorBasisForwardRate($V$13,AD620,_xll.ohTrigger($AA$9:$AA$12))</f>
        <v>1.2852520322238638E-2</v>
      </c>
      <c r="AH620" s="49">
        <f>_xll.qlTenorBasisForwardRate2($V$13,AD620,AE620,_xll.ohTrigger($AA$9:$AA$12))</f>
        <v>1.2852520322238638E-2</v>
      </c>
      <c r="AI620" s="49">
        <f>_xll.qlIndexFixing($V$5,_xll.qlInterestRateIndexFixingDate($V$5,AD620,trigger),,trigger)</f>
        <v>1.2719447192982715E-2</v>
      </c>
      <c r="AJ620" s="49">
        <f t="shared" si="29"/>
        <v>1.3307312925592285E-4</v>
      </c>
      <c r="AK620" s="52">
        <f t="shared" si="30"/>
        <v>0.98964614519802263</v>
      </c>
    </row>
    <row r="621" spans="29:37" x14ac:dyDescent="0.2">
      <c r="AC621" s="44" t="s">
        <v>74</v>
      </c>
      <c r="AD621" s="45">
        <f>_xll.qlCalendarAdvance(calendar,AD620,AC621,,,trigger)</f>
        <v>61539</v>
      </c>
      <c r="AE621" s="45">
        <f>_xll.qlInterestRateIndexMaturity($V$5,AD621,trigger)</f>
        <v>61631</v>
      </c>
      <c r="AF621" s="49">
        <f>_xll.qlTenorBasisValue($V$13,AD621,trigger)</f>
        <v>1.390668201055383E-4</v>
      </c>
      <c r="AG621" s="49">
        <f>_xll.qlTenorBasisForwardRate($V$13,AD621,_xll.ohTrigger($AA$9:$AA$12))</f>
        <v>1.2871257632434227E-2</v>
      </c>
      <c r="AH621" s="49">
        <f>_xll.qlTenorBasisForwardRate2($V$13,AD621,AE621,_xll.ohTrigger($AA$9:$AA$12))</f>
        <v>1.2871257632434227E-2</v>
      </c>
      <c r="AI621" s="49">
        <f>_xll.qlIndexFixing($V$5,_xll.qlInterestRateIndexFixingDate($V$5,AD621,trigger),,trigger)</f>
        <v>1.2748229717158929E-2</v>
      </c>
      <c r="AJ621" s="49">
        <f t="shared" si="29"/>
        <v>1.2302791527529777E-4</v>
      </c>
      <c r="AK621" s="52">
        <f t="shared" si="30"/>
        <v>0.99044165544746143</v>
      </c>
    </row>
    <row r="622" spans="29:37" x14ac:dyDescent="0.2">
      <c r="AC622" s="44" t="s">
        <v>74</v>
      </c>
      <c r="AD622" s="45">
        <f>_xll.qlCalendarAdvance(calendar,AD621,AC622,,,trigger)</f>
        <v>61569</v>
      </c>
      <c r="AE622" s="45">
        <f>_xll.qlInterestRateIndexMaturity($V$5,AD622,trigger)</f>
        <v>61661</v>
      </c>
      <c r="AF622" s="49">
        <f>_xll.qlTenorBasisValue($V$13,AD622,trigger)</f>
        <v>1.389895456551831E-4</v>
      </c>
      <c r="AG622" s="49">
        <f>_xll.qlTenorBasisForwardRate($V$13,AD622,_xll.ohTrigger($AA$9:$AA$12))</f>
        <v>1.2888681329053641E-2</v>
      </c>
      <c r="AH622" s="49">
        <f>_xll.qlTenorBasisForwardRate2($V$13,AD622,AE622,_xll.ohTrigger($AA$9:$AA$12))</f>
        <v>1.2888681329053641E-2</v>
      </c>
      <c r="AI622" s="49">
        <f>_xll.qlIndexFixing($V$5,_xll.qlInterestRateIndexFixingDate($V$5,AD622,trigger),,trigger)</f>
        <v>1.2774991475695106E-2</v>
      </c>
      <c r="AJ622" s="49">
        <f t="shared" si="29"/>
        <v>1.1368985335853503E-4</v>
      </c>
      <c r="AK622" s="52">
        <f t="shared" si="30"/>
        <v>0.99117909346534505</v>
      </c>
    </row>
    <row r="623" spans="29:37" x14ac:dyDescent="0.2">
      <c r="AC623" s="44" t="s">
        <v>74</v>
      </c>
      <c r="AD623" s="45">
        <f>_xll.qlCalendarAdvance(calendar,AD622,AC623,,,trigger)</f>
        <v>61602</v>
      </c>
      <c r="AE623" s="45">
        <f>_xll.qlInterestRateIndexMaturity($V$5,AD623,trigger)</f>
        <v>61694</v>
      </c>
      <c r="AF623" s="49">
        <f>_xll.qlTenorBasisValue($V$13,AD623,trigger)</f>
        <v>1.3890553682547184E-4</v>
      </c>
      <c r="AG623" s="49">
        <f>_xll.qlTenorBasisForwardRate($V$13,AD623,_xll.ohTrigger($AA$9:$AA$12))</f>
        <v>1.2907686297978324E-2</v>
      </c>
      <c r="AH623" s="49">
        <f>_xll.qlTenorBasisForwardRate2($V$13,AD623,AE623,_xll.ohTrigger($AA$9:$AA$12))</f>
        <v>1.2907686297978324E-2</v>
      </c>
      <c r="AI623" s="49">
        <f>_xll.qlIndexFixing($V$5,_xll.qlInterestRateIndexFixingDate($V$5,AD623,trigger),,trigger)</f>
        <v>1.2804178685486774E-2</v>
      </c>
      <c r="AJ623" s="49">
        <f t="shared" si="29"/>
        <v>1.0350761249154974E-4</v>
      </c>
      <c r="AK623" s="52">
        <f t="shared" si="30"/>
        <v>0.99198093212818772</v>
      </c>
    </row>
    <row r="624" spans="29:37" x14ac:dyDescent="0.2">
      <c r="AC624" s="44" t="s">
        <v>74</v>
      </c>
      <c r="AD624" s="45">
        <f>_xll.qlCalendarAdvance(calendar,AD623,AC624,,,trigger)</f>
        <v>61633</v>
      </c>
      <c r="AE624" s="45">
        <f>_xll.qlInterestRateIndexMaturity($V$5,AD624,trigger)</f>
        <v>61724</v>
      </c>
      <c r="AF624" s="49">
        <f>_xll.qlTenorBasisValue($V$13,AD624,trigger)</f>
        <v>1.3882755636322511E-4</v>
      </c>
      <c r="AG624" s="49">
        <f>_xll.qlTenorBasisForwardRate($V$13,AD624,_xll.ohTrigger($AA$9:$AA$12))</f>
        <v>1.2924869227129243E-2</v>
      </c>
      <c r="AH624" s="49">
        <f>_xll.qlTenorBasisForwardRate2($V$13,AD624,AE624,_xll.ohTrigger($AA$9:$AA$12))</f>
        <v>1.2924869227129243E-2</v>
      </c>
      <c r="AI624" s="49">
        <f>_xll.qlIndexFixing($V$5,_xll.qlInterestRateIndexFixingDate($V$5,AD624,trigger),,trigger)</f>
        <v>1.2830692133271343E-2</v>
      </c>
      <c r="AJ624" s="49">
        <f t="shared" si="29"/>
        <v>9.4177093857899727E-5</v>
      </c>
      <c r="AK624" s="52">
        <f t="shared" si="30"/>
        <v>0.99271349735127512</v>
      </c>
    </row>
    <row r="625" spans="29:37" x14ac:dyDescent="0.2">
      <c r="AC625" s="44" t="s">
        <v>74</v>
      </c>
      <c r="AD625" s="45">
        <f>_xll.qlCalendarAdvance(calendar,AD624,AC625,,,trigger)</f>
        <v>61665</v>
      </c>
      <c r="AE625" s="45">
        <f>_xll.qlInterestRateIndexMaturity($V$5,AD625,trigger)</f>
        <v>61757</v>
      </c>
      <c r="AF625" s="49">
        <f>_xll.qlTenorBasisValue($V$13,AD625,trigger)</f>
        <v>1.3874800139004485E-4</v>
      </c>
      <c r="AG625" s="49">
        <f>_xll.qlTenorBasisForwardRate($V$13,AD625,_xll.ohTrigger($AA$9:$AA$12))</f>
        <v>1.294349298284068E-2</v>
      </c>
      <c r="AH625" s="49">
        <f>_xll.qlTenorBasisForwardRate2($V$13,AD625,AE625,_xll.ohTrigger($AA$9:$AA$12))</f>
        <v>1.294349298284068E-2</v>
      </c>
      <c r="AI625" s="49">
        <f>_xll.qlIndexFixing($V$5,_xll.qlInterestRateIndexFixingDate($V$5,AD625,trigger),,trigger)</f>
        <v>1.2859159751304304E-2</v>
      </c>
      <c r="AJ625" s="49">
        <f t="shared" si="29"/>
        <v>8.4333231536375813E-5</v>
      </c>
      <c r="AK625" s="52">
        <f t="shared" si="30"/>
        <v>0.99348450749359718</v>
      </c>
    </row>
    <row r="626" spans="29:37" x14ac:dyDescent="0.2">
      <c r="AC626" s="44" t="s">
        <v>74</v>
      </c>
      <c r="AD626" s="45">
        <f>_xll.qlCalendarAdvance(calendar,AD625,AC626,,,trigger)</f>
        <v>61696</v>
      </c>
      <c r="AE626" s="45">
        <f>_xll.qlInterestRateIndexMaturity($V$5,AD626,trigger)</f>
        <v>61787</v>
      </c>
      <c r="AF626" s="49">
        <f>_xll.qlTenorBasisValue($V$13,AD626,trigger)</f>
        <v>1.3867183372974861E-4</v>
      </c>
      <c r="AG626" s="49">
        <f>_xll.qlTenorBasisForwardRate($V$13,AD626,_xll.ohTrigger($AA$9:$AA$12))</f>
        <v>1.2960368679163028E-2</v>
      </c>
      <c r="AH626" s="49">
        <f>_xll.qlTenorBasisForwardRate2($V$13,AD626,AE626,_xll.ohTrigger($AA$9:$AA$12))</f>
        <v>1.2960368679163028E-2</v>
      </c>
      <c r="AI626" s="49">
        <f>_xll.qlIndexFixing($V$5,_xll.qlInterestRateIndexFixingDate($V$5,AD626,trigger),,trigger)</f>
        <v>1.28851952173832E-2</v>
      </c>
      <c r="AJ626" s="49">
        <f t="shared" si="29"/>
        <v>7.5173461779827477E-5</v>
      </c>
      <c r="AK626" s="52">
        <f t="shared" si="30"/>
        <v>0.99419974356897056</v>
      </c>
    </row>
    <row r="627" spans="29:37" x14ac:dyDescent="0.2">
      <c r="AC627" s="44" t="s">
        <v>74</v>
      </c>
      <c r="AD627" s="45">
        <f>_xll.qlCalendarAdvance(calendar,AD626,AC627,,,trigger)</f>
        <v>61728</v>
      </c>
      <c r="AE627" s="45">
        <f>_xll.qlInterestRateIndexMaturity($V$5,AD627,trigger)</f>
        <v>61816</v>
      </c>
      <c r="AF627" s="49">
        <f>_xll.qlTenorBasisValue($V$13,AD627,trigger)</f>
        <v>1.3859412864936107E-4</v>
      </c>
      <c r="AG627" s="49">
        <f>_xll.qlTenorBasisForwardRate($V$13,AD627,_xll.ohTrigger($AA$9:$AA$12))</f>
        <v>1.2976627831170384E-2</v>
      </c>
      <c r="AH627" s="49">
        <f>_xll.qlTenorBasisForwardRate2($V$13,AD627,AE627,_xll.ohTrigger($AA$9:$AA$12))</f>
        <v>1.2976627831170384E-2</v>
      </c>
      <c r="AI627" s="49">
        <f>_xll.qlIndexFixing($V$5,_xll.qlInterestRateIndexFixingDate($V$5,AD627,trigger),,trigger)</f>
        <v>1.2910535978605052E-2</v>
      </c>
      <c r="AJ627" s="49">
        <f t="shared" si="29"/>
        <v>6.6091852565331594E-5</v>
      </c>
      <c r="AK627" s="52">
        <f t="shared" si="30"/>
        <v>0.99490685458308548</v>
      </c>
    </row>
    <row r="628" spans="29:37" x14ac:dyDescent="0.2">
      <c r="AC628" s="44" t="s">
        <v>74</v>
      </c>
      <c r="AD628" s="45">
        <f>_xll.qlCalendarAdvance(calendar,AD627,AC628,,,trigger)</f>
        <v>61759</v>
      </c>
      <c r="AE628" s="45">
        <f>_xll.qlInterestRateIndexMaturity($V$5,AD628,trigger)</f>
        <v>61848</v>
      </c>
      <c r="AF628" s="49">
        <f>_xll.qlTenorBasisValue($V$13,AD628,trigger)</f>
        <v>1.3851973258262966E-4</v>
      </c>
      <c r="AG628" s="49">
        <f>_xll.qlTenorBasisForwardRate($V$13,AD628,_xll.ohTrigger($AA$9:$AA$12))</f>
        <v>1.2994211799682591E-2</v>
      </c>
      <c r="AH628" s="49">
        <f>_xll.qlTenorBasisForwardRate2($V$13,AD628,AE628,_xll.ohTrigger($AA$9:$AA$12))</f>
        <v>1.2994211799682591E-2</v>
      </c>
      <c r="AI628" s="49">
        <f>_xll.qlIndexFixing($V$5,_xll.qlInterestRateIndexFixingDate($V$5,AD628,trigger),,trigger)</f>
        <v>1.2937397521948947E-2</v>
      </c>
      <c r="AJ628" s="49">
        <f t="shared" si="29"/>
        <v>5.6814277733643892E-5</v>
      </c>
      <c r="AK628" s="52">
        <f t="shared" si="30"/>
        <v>0.99562772420447754</v>
      </c>
    </row>
    <row r="629" spans="29:37" x14ac:dyDescent="0.2">
      <c r="AC629" s="44" t="s">
        <v>74</v>
      </c>
      <c r="AD629" s="45">
        <f>_xll.qlCalendarAdvance(calendar,AD628,AC629,,,trigger)</f>
        <v>61787</v>
      </c>
      <c r="AE629" s="45">
        <f>_xll.qlInterestRateIndexMaturity($V$5,AD629,trigger)</f>
        <v>61879</v>
      </c>
      <c r="AF629" s="49">
        <f>_xll.qlTenorBasisValue($V$13,AD629,trigger)</f>
        <v>1.3845327291612348E-4</v>
      </c>
      <c r="AG629" s="49">
        <f>_xll.qlTenorBasisForwardRate($V$13,AD629,_xll.ohTrigger($AA$9:$AA$12))</f>
        <v>1.3011013902047794E-2</v>
      </c>
      <c r="AH629" s="49">
        <f>_xll.qlTenorBasisForwardRate2($V$13,AD629,AE629,_xll.ohTrigger($AA$9:$AA$12))</f>
        <v>1.3011013902047794E-2</v>
      </c>
      <c r="AI629" s="49">
        <f>_xll.qlIndexFixing($V$5,_xll.qlInterestRateIndexFixingDate($V$5,AD629,trigger),,trigger)</f>
        <v>1.2962801208916928E-2</v>
      </c>
      <c r="AJ629" s="49">
        <f t="shared" si="29"/>
        <v>4.8212693130865805E-5</v>
      </c>
      <c r="AK629" s="52">
        <f t="shared" si="30"/>
        <v>0.9962944707081377</v>
      </c>
    </row>
    <row r="630" spans="29:37" x14ac:dyDescent="0.2">
      <c r="AC630" s="44" t="s">
        <v>74</v>
      </c>
      <c r="AD630" s="45">
        <f>_xll.qlCalendarAdvance(calendar,AD629,AC630,,,trigger)</f>
        <v>61815</v>
      </c>
      <c r="AE630" s="45">
        <f>_xll.qlInterestRateIndexMaturity($V$5,AD630,trigger)</f>
        <v>61907</v>
      </c>
      <c r="AF630" s="49">
        <f>_xll.qlTenorBasisValue($V$13,AD630,trigger)</f>
        <v>1.3838750519571587E-4</v>
      </c>
      <c r="AG630" s="49">
        <f>_xll.qlTenorBasisForwardRate($V$13,AD630,_xll.ohTrigger($AA$9:$AA$12))</f>
        <v>1.3026163934246991E-2</v>
      </c>
      <c r="AH630" s="49">
        <f>_xll.qlTenorBasisForwardRate2($V$13,AD630,AE630,_xll.ohTrigger($AA$9:$AA$12))</f>
        <v>1.3026163934246991E-2</v>
      </c>
      <c r="AI630" s="49">
        <f>_xll.qlIndexFixing($V$5,_xll.qlInterestRateIndexFixingDate($V$5,AD630,trigger),,trigger)</f>
        <v>1.2986048746544049E-2</v>
      </c>
      <c r="AJ630" s="49">
        <f t="shared" si="29"/>
        <v>4.0115187702942021E-5</v>
      </c>
      <c r="AK630" s="52">
        <f t="shared" si="30"/>
        <v>0.99692041433645129</v>
      </c>
    </row>
    <row r="631" spans="29:37" x14ac:dyDescent="0.2">
      <c r="AC631" s="44" t="s">
        <v>74</v>
      </c>
      <c r="AD631" s="45">
        <f>_xll.qlCalendarAdvance(calendar,AD630,AC631,,,trigger)</f>
        <v>61847</v>
      </c>
      <c r="AE631" s="45">
        <f>_xll.qlInterestRateIndexMaturity($V$5,AD631,trigger)</f>
        <v>61938</v>
      </c>
      <c r="AF631" s="49">
        <f>_xll.qlTenorBasisValue($V$13,AD631,trigger)</f>
        <v>1.3831318033342692E-4</v>
      </c>
      <c r="AG631" s="49">
        <f>_xll.qlTenorBasisForwardRate($V$13,AD631,_xll.ohTrigger($AA$9:$AA$12))</f>
        <v>1.3042815273725486E-2</v>
      </c>
      <c r="AH631" s="49">
        <f>_xll.qlTenorBasisForwardRate2($V$13,AD631,AE631,_xll.ohTrigger($AA$9:$AA$12))</f>
        <v>1.3042815273725486E-2</v>
      </c>
      <c r="AI631" s="49">
        <f>_xll.qlIndexFixing($V$5,_xll.qlInterestRateIndexFixingDate($V$5,AD631,trigger),,trigger)</f>
        <v>1.3011724083053799E-2</v>
      </c>
      <c r="AJ631" s="49">
        <f t="shared" si="29"/>
        <v>3.1091190671687224E-5</v>
      </c>
      <c r="AK631" s="52">
        <f t="shared" si="30"/>
        <v>0.99761622088336099</v>
      </c>
    </row>
    <row r="632" spans="29:37" x14ac:dyDescent="0.2">
      <c r="AC632" s="44" t="s">
        <v>74</v>
      </c>
      <c r="AD632" s="45">
        <f>_xll.qlCalendarAdvance(calendar,AD631,AC632,,,trigger)</f>
        <v>61877</v>
      </c>
      <c r="AE632" s="45">
        <f>_xll.qlInterestRateIndexMaturity($V$5,AD632,trigger)</f>
        <v>61969</v>
      </c>
      <c r="AF632" s="49">
        <f>_xll.qlTenorBasisValue($V$13,AD632,trigger)</f>
        <v>1.3824430396884981E-4</v>
      </c>
      <c r="AG632" s="49">
        <f>_xll.qlTenorBasisForwardRate($V$13,AD632,_xll.ohTrigger($AA$9:$AA$12))</f>
        <v>1.3059239309463936E-2</v>
      </c>
      <c r="AH632" s="49">
        <f>_xll.qlTenorBasisForwardRate2($V$13,AD632,AE632,_xll.ohTrigger($AA$9:$AA$12))</f>
        <v>1.3059239309463936E-2</v>
      </c>
      <c r="AI632" s="49">
        <f>_xll.qlIndexFixing($V$5,_xll.qlInterestRateIndexFixingDate($V$5,AD632,trigger),,trigger)</f>
        <v>1.3036792861038746E-2</v>
      </c>
      <c r="AJ632" s="49">
        <f t="shared" si="29"/>
        <v>2.244644842518996E-5</v>
      </c>
      <c r="AK632" s="52">
        <f t="shared" si="30"/>
        <v>0.99828118254874743</v>
      </c>
    </row>
    <row r="633" spans="29:37" x14ac:dyDescent="0.2">
      <c r="AC633" s="44" t="s">
        <v>74</v>
      </c>
      <c r="AD633" s="45">
        <f>_xll.qlCalendarAdvance(calendar,AD632,AC633,,,trigger)</f>
        <v>61910</v>
      </c>
      <c r="AE633" s="45">
        <f>_xll.qlInterestRateIndexMaturity($V$5,AD633,trigger)</f>
        <v>62002</v>
      </c>
      <c r="AF633" s="49">
        <f>_xll.qlTenorBasisValue($V$13,AD633,trigger)</f>
        <v>1.3816942739383145E-4</v>
      </c>
      <c r="AG633" s="49">
        <f>_xll.qlTenorBasisForwardRate($V$13,AD633,_xll.ohTrigger($AA$9:$AA$12))</f>
        <v>1.3076575773169414E-2</v>
      </c>
      <c r="AH633" s="49">
        <f>_xll.qlTenorBasisForwardRate2($V$13,AD633,AE633,_xll.ohTrigger($AA$9:$AA$12))</f>
        <v>1.3076575773169414E-2</v>
      </c>
      <c r="AI633" s="49">
        <f>_xll.qlIndexFixing($V$5,_xll.qlInterestRateIndexFixingDate($V$5,AD633,trigger),,trigger)</f>
        <v>1.3063384884307342E-2</v>
      </c>
      <c r="AJ633" s="49">
        <f t="shared" si="29"/>
        <v>1.3190888862072217E-5</v>
      </c>
      <c r="AK633" s="52">
        <f t="shared" si="30"/>
        <v>0.99899125817867873</v>
      </c>
    </row>
    <row r="634" spans="29:37" x14ac:dyDescent="0.2">
      <c r="AC634" s="44" t="s">
        <v>74</v>
      </c>
      <c r="AD634" s="45">
        <f>_xll.qlCalendarAdvance(calendar,AD633,AC634,,,trigger)</f>
        <v>61941</v>
      </c>
      <c r="AE634" s="45">
        <f>_xll.qlInterestRateIndexMaturity($V$5,AD634,trigger)</f>
        <v>62033</v>
      </c>
      <c r="AF634" s="49">
        <f>_xll.qlTenorBasisValue($V$13,AD634,trigger)</f>
        <v>1.3809992601535354E-4</v>
      </c>
      <c r="AG634" s="49">
        <f>_xll.qlTenorBasisForwardRate($V$13,AD634,_xll.ohTrigger($AA$9:$AA$12))</f>
        <v>1.3092689572269681E-2</v>
      </c>
      <c r="AH634" s="49">
        <f>_xll.qlTenorBasisForwardRate2($V$13,AD634,AE634,_xll.ohTrigger($AA$9:$AA$12))</f>
        <v>1.3092689572269681E-2</v>
      </c>
      <c r="AI634" s="49">
        <f>_xll.qlIndexFixing($V$5,_xll.qlInterestRateIndexFixingDate($V$5,AD634,trigger),,trigger)</f>
        <v>1.3088097932361389E-2</v>
      </c>
      <c r="AJ634" s="49">
        <f t="shared" si="29"/>
        <v>4.5916399082912562E-6</v>
      </c>
      <c r="AK634" s="52">
        <f t="shared" si="30"/>
        <v>0.9996492974279314</v>
      </c>
    </row>
    <row r="635" spans="29:37" x14ac:dyDescent="0.2">
      <c r="AC635" s="44" t="s">
        <v>74</v>
      </c>
      <c r="AD635" s="45">
        <f>_xll.qlCalendarAdvance(calendar,AD634,AC635,,,trigger)</f>
        <v>61973</v>
      </c>
      <c r="AE635" s="45">
        <f>_xll.qlInterestRateIndexMaturity($V$5,AD635,trigger)</f>
        <v>62064</v>
      </c>
      <c r="AF635" s="49">
        <f>_xll.qlTenorBasisValue($V$13,AD635,trigger)</f>
        <v>1.3802902347701489E-4</v>
      </c>
      <c r="AG635" s="49">
        <f>_xll.qlTenorBasisForwardRate($V$13,AD635,_xll.ohTrigger($AA$9:$AA$12))</f>
        <v>1.3108653873058327E-2</v>
      </c>
      <c r="AH635" s="49">
        <f>_xll.qlTenorBasisForwardRate2($V$13,AD635,AE635,_xll.ohTrigger($AA$9:$AA$12))</f>
        <v>1.3108653873058327E-2</v>
      </c>
      <c r="AI635" s="49">
        <f>_xll.qlIndexFixing($V$5,_xll.qlInterestRateIndexFixingDate($V$5,AD635,trigger),,trigger)</f>
        <v>1.3112705229281135E-2</v>
      </c>
      <c r="AJ635" s="49">
        <f t="shared" si="29"/>
        <v>-4.0513562228079031E-6</v>
      </c>
      <c r="AK635" s="52">
        <f t="shared" si="30"/>
        <v>1.000309059668677</v>
      </c>
    </row>
    <row r="636" spans="29:37" x14ac:dyDescent="0.2">
      <c r="AC636" s="44" t="s">
        <v>74</v>
      </c>
      <c r="AD636" s="45">
        <f>_xll.qlCalendarAdvance(calendar,AD635,AC636,,,trigger)</f>
        <v>62003</v>
      </c>
      <c r="AE636" s="45">
        <f>_xll.qlInterestRateIndexMaturity($V$5,AD636,trigger)</f>
        <v>62095</v>
      </c>
      <c r="AF636" s="49">
        <f>_xll.qlTenorBasisValue($V$13,AD636,trigger)</f>
        <v>1.3796331934874486E-4</v>
      </c>
      <c r="AG636" s="49">
        <f>_xll.qlTenorBasisForwardRate($V$13,AD636,_xll.ohTrigger($AA$9:$AA$12))</f>
        <v>1.312441082662336E-2</v>
      </c>
      <c r="AH636" s="49">
        <f>_xll.qlTenorBasisForwardRate2($V$13,AD636,AE636,_xll.ohTrigger($AA$9:$AA$12))</f>
        <v>1.312441082662336E-2</v>
      </c>
      <c r="AI636" s="49">
        <f>_xll.qlIndexFixing($V$5,_xll.qlInterestRateIndexFixingDate($V$5,AD636,trigger),,trigger)</f>
        <v>1.3136736981577473E-2</v>
      </c>
      <c r="AJ636" s="49">
        <f t="shared" si="29"/>
        <v>-1.232615495411378E-5</v>
      </c>
      <c r="AK636" s="52">
        <f t="shared" si="30"/>
        <v>1.0009391777746783</v>
      </c>
    </row>
    <row r="637" spans="29:37" x14ac:dyDescent="0.2">
      <c r="AC637" s="44" t="s">
        <v>74</v>
      </c>
      <c r="AD637" s="45">
        <f>_xll.qlCalendarAdvance(calendar,AD636,AC637,,,trigger)</f>
        <v>62036</v>
      </c>
      <c r="AE637" s="45">
        <f>_xll.qlInterestRateIndexMaturity($V$5,AD637,trigger)</f>
        <v>62128</v>
      </c>
      <c r="AF637" s="49">
        <f>_xll.qlTenorBasisValue($V$13,AD637,trigger)</f>
        <v>1.3789189223200061E-4</v>
      </c>
      <c r="AG637" s="49">
        <f>_xll.qlTenorBasisForwardRate($V$13,AD637,_xll.ohTrigger($AA$9:$AA$12))</f>
        <v>1.3141015854123321E-2</v>
      </c>
      <c r="AH637" s="49">
        <f>_xll.qlTenorBasisForwardRate2($V$13,AD637,AE637,_xll.ohTrigger($AA$9:$AA$12))</f>
        <v>1.3141015854123321E-2</v>
      </c>
      <c r="AI637" s="49">
        <f>_xll.qlIndexFixing($V$5,_xll.qlInterestRateIndexFixingDate($V$5,AD637,trigger),,trigger)</f>
        <v>1.316219209680184E-2</v>
      </c>
      <c r="AJ637" s="49">
        <f t="shared" si="29"/>
        <v>-2.1176242678519128E-5</v>
      </c>
      <c r="AK637" s="52">
        <f t="shared" si="30"/>
        <v>1.001611461618614</v>
      </c>
    </row>
    <row r="638" spans="29:37" x14ac:dyDescent="0.2">
      <c r="AC638" s="44" t="s">
        <v>74</v>
      </c>
      <c r="AD638" s="45">
        <f>_xll.qlCalendarAdvance(calendar,AD637,AC638,,,trigger)</f>
        <v>62066</v>
      </c>
      <c r="AE638" s="45">
        <f>_xll.qlInterestRateIndexMaturity($V$5,AD638,trigger)</f>
        <v>62156</v>
      </c>
      <c r="AF638" s="49">
        <f>_xll.qlTenorBasisValue($V$13,AD638,trigger)</f>
        <v>1.3782772017499094E-4</v>
      </c>
      <c r="AG638" s="49">
        <f>_xll.qlTenorBasisForwardRate($V$13,AD638,_xll.ohTrigger($AA$9:$AA$12))</f>
        <v>1.3154968771845965E-2</v>
      </c>
      <c r="AH638" s="49">
        <f>_xll.qlTenorBasisForwardRate2($V$13,AD638,AE638,_xll.ohTrigger($AA$9:$AA$12))</f>
        <v>1.3154968771845965E-2</v>
      </c>
      <c r="AI638" s="49">
        <f>_xll.qlIndexFixing($V$5,_xll.qlInterestRateIndexFixingDate($V$5,AD638,trigger),,trigger)</f>
        <v>1.3183832062052758E-2</v>
      </c>
      <c r="AJ638" s="49">
        <f t="shared" si="29"/>
        <v>-2.8863290206793124E-5</v>
      </c>
      <c r="AK638" s="52">
        <f t="shared" si="30"/>
        <v>1.0021940979646082</v>
      </c>
    </row>
    <row r="639" spans="29:37" x14ac:dyDescent="0.2">
      <c r="AC639" s="44" t="s">
        <v>74</v>
      </c>
      <c r="AD639" s="45">
        <f>_xll.qlCalendarAdvance(calendar,AD638,AC639,,,trigger)</f>
        <v>62099</v>
      </c>
      <c r="AE639" s="45">
        <f>_xll.qlInterestRateIndexMaturity($V$5,AD639,trigger)</f>
        <v>62190</v>
      </c>
      <c r="AF639" s="49">
        <f>_xll.qlTenorBasisValue($V$13,AD639,trigger)</f>
        <v>1.3775795899728744E-4</v>
      </c>
      <c r="AG639" s="49">
        <f>_xll.qlTenorBasisForwardRate($V$13,AD639,_xll.ohTrigger($AA$9:$AA$12))</f>
        <v>1.3171686053962531E-2</v>
      </c>
      <c r="AH639" s="49">
        <f>_xll.qlTenorBasisForwardRate2($V$13,AD639,AE639,_xll.ohTrigger($AA$9:$AA$12))</f>
        <v>1.3171686053962531E-2</v>
      </c>
      <c r="AI639" s="49">
        <f>_xll.qlIndexFixing($V$5,_xll.qlInterestRateIndexFixingDate($V$5,AD639,trigger),,trigger)</f>
        <v>1.3209324402722863E-2</v>
      </c>
      <c r="AJ639" s="49">
        <f t="shared" si="29"/>
        <v>-3.7638348760332674E-5</v>
      </c>
      <c r="AK639" s="52">
        <f t="shared" si="30"/>
        <v>1.0028575194250859</v>
      </c>
    </row>
    <row r="640" spans="29:37" x14ac:dyDescent="0.2">
      <c r="AC640" s="44" t="s">
        <v>74</v>
      </c>
      <c r="AD640" s="45">
        <f>_xll.qlCalendarAdvance(calendar,AD639,AC640,,,trigger)</f>
        <v>62130</v>
      </c>
      <c r="AE640" s="45">
        <f>_xll.qlInterestRateIndexMaturity($V$5,AD640,trigger)</f>
        <v>62219</v>
      </c>
      <c r="AF640" s="49">
        <f>_xll.qlTenorBasisValue($V$13,AD640,trigger)</f>
        <v>1.3769320698947733E-4</v>
      </c>
      <c r="AG640" s="49">
        <f>_xll.qlTenorBasisForwardRate($V$13,AD640,_xll.ohTrigger($AA$9:$AA$12))</f>
        <v>1.31857884966239E-2</v>
      </c>
      <c r="AH640" s="49">
        <f>_xll.qlTenorBasisForwardRate2($V$13,AD640,AE640,_xll.ohTrigger($AA$9:$AA$12))</f>
        <v>1.31857884966239E-2</v>
      </c>
      <c r="AI640" s="49">
        <f>_xll.qlIndexFixing($V$5,_xll.qlInterestRateIndexFixingDate($V$5,AD640,trigger),,trigger)</f>
        <v>1.3231186251232928E-2</v>
      </c>
      <c r="AJ640" s="49">
        <f t="shared" si="29"/>
        <v>-4.5397754609027147E-5</v>
      </c>
      <c r="AK640" s="52">
        <f t="shared" si="30"/>
        <v>1.003442930593089</v>
      </c>
    </row>
    <row r="641" spans="29:37" x14ac:dyDescent="0.2">
      <c r="AC641" s="44" t="s">
        <v>74</v>
      </c>
      <c r="AD641" s="45">
        <f>_xll.qlCalendarAdvance(calendar,AD640,AC641,,,trigger)</f>
        <v>62158</v>
      </c>
      <c r="AE641" s="45">
        <f>_xll.qlInterestRateIndexMaturity($V$5,AD641,trigger)</f>
        <v>62250</v>
      </c>
      <c r="AF641" s="49">
        <f>_xll.qlTenorBasisValue($V$13,AD641,trigger)</f>
        <v>1.3763536452023371E-4</v>
      </c>
      <c r="AG641" s="49">
        <f>_xll.qlTenorBasisForwardRate($V$13,AD641,_xll.ohTrigger($AA$9:$AA$12))</f>
        <v>1.3200685021635527E-2</v>
      </c>
      <c r="AH641" s="49">
        <f>_xll.qlTenorBasisForwardRate2($V$13,AD641,AE641,_xll.ohTrigger($AA$9:$AA$12))</f>
        <v>1.3200685021635527E-2</v>
      </c>
      <c r="AI641" s="49">
        <f>_xll.qlIndexFixing($V$5,_xll.qlInterestRateIndexFixingDate($V$5,AD641,trigger),,trigger)</f>
        <v>1.3253627563235802E-2</v>
      </c>
      <c r="AJ641" s="49">
        <f t="shared" si="29"/>
        <v>-5.2942541600275311E-5</v>
      </c>
      <c r="AK641" s="52">
        <f t="shared" si="30"/>
        <v>1.004010590474169</v>
      </c>
    </row>
    <row r="642" spans="29:37" x14ac:dyDescent="0.2">
      <c r="AC642" s="44" t="s">
        <v>74</v>
      </c>
      <c r="AD642" s="45">
        <f>_xll.qlCalendarAdvance(calendar,AD641,AC642,,,trigger)</f>
        <v>62190</v>
      </c>
      <c r="AE642" s="45">
        <f>_xll.qlInterestRateIndexMaturity($V$5,AD642,trigger)</f>
        <v>62281</v>
      </c>
      <c r="AF642" s="49">
        <f>_xll.qlTenorBasisValue($V$13,AD642,trigger)</f>
        <v>1.3756999813073327E-4</v>
      </c>
      <c r="AG642" s="49">
        <f>_xll.qlTenorBasisForwardRate($V$13,AD642,_xll.ohTrigger($AA$9:$AA$12))</f>
        <v>1.3215402834334972E-2</v>
      </c>
      <c r="AH642" s="49">
        <f>_xll.qlTenorBasisForwardRate2($V$13,AD642,AE642,_xll.ohTrigger($AA$9:$AA$12))</f>
        <v>1.3215402834334972E-2</v>
      </c>
      <c r="AI642" s="49">
        <f>_xll.qlIndexFixing($V$5,_xll.qlInterestRateIndexFixingDate($V$5,AD642,trigger),,trigger)</f>
        <v>1.3276298014110156E-2</v>
      </c>
      <c r="AJ642" s="49">
        <f t="shared" si="29"/>
        <v>-6.0895179775184369E-5</v>
      </c>
      <c r="AK642" s="52">
        <f t="shared" si="30"/>
        <v>1.0046078943289547</v>
      </c>
    </row>
    <row r="643" spans="29:37" x14ac:dyDescent="0.2">
      <c r="AC643" s="44" t="s">
        <v>74</v>
      </c>
      <c r="AD643" s="45">
        <f>_xll.qlCalendarAdvance(calendar,AD642,AC643,,,trigger)</f>
        <v>62220</v>
      </c>
      <c r="AE643" s="45">
        <f>_xll.qlInterestRateIndexMaturity($V$5,AD643,trigger)</f>
        <v>62312</v>
      </c>
      <c r="AF643" s="49">
        <f>_xll.qlTenorBasisValue($V$13,AD643,trigger)</f>
        <v>1.3750942548609415E-4</v>
      </c>
      <c r="AG643" s="49">
        <f>_xll.qlTenorBasisForwardRate($V$13,AD643,_xll.ohTrigger($AA$9:$AA$12))</f>
        <v>1.3229949257384112E-2</v>
      </c>
      <c r="AH643" s="49">
        <f>_xll.qlTenorBasisForwardRate2($V$13,AD643,AE643,_xll.ohTrigger($AA$9:$AA$12))</f>
        <v>1.3229949257384112E-2</v>
      </c>
      <c r="AI643" s="49">
        <f>_xll.qlIndexFixing($V$5,_xll.qlInterestRateIndexFixingDate($V$5,AD643,trigger),,trigger)</f>
        <v>1.3298448808596224E-2</v>
      </c>
      <c r="AJ643" s="49">
        <f t="shared" si="29"/>
        <v>-6.8499551212112056E-5</v>
      </c>
      <c r="AK643" s="52">
        <f t="shared" si="30"/>
        <v>1.0051776125425333</v>
      </c>
    </row>
    <row r="644" spans="29:37" x14ac:dyDescent="0.2">
      <c r="AC644" s="44" t="s">
        <v>74</v>
      </c>
      <c r="AD644" s="45">
        <f>_xll.qlCalendarAdvance(calendar,AD643,AC644,,,trigger)</f>
        <v>62253</v>
      </c>
      <c r="AE644" s="45">
        <f>_xll.qlInterestRateIndexMaturity($V$5,AD644,trigger)</f>
        <v>62345</v>
      </c>
      <c r="AF644" s="49">
        <f>_xll.qlTenorBasisValue($V$13,AD644,trigger)</f>
        <v>1.374435781738075E-4</v>
      </c>
      <c r="AG644" s="49">
        <f>_xll.qlTenorBasisForwardRate($V$13,AD644,_xll.ohTrigger($AA$9:$AA$12))</f>
        <v>1.3245228104598486E-2</v>
      </c>
      <c r="AH644" s="49">
        <f>_xll.qlTenorBasisForwardRate2($V$13,AD644,AE644,_xll.ohTrigger($AA$9:$AA$12))</f>
        <v>1.3245228104598486E-2</v>
      </c>
      <c r="AI644" s="49">
        <f>_xll.qlIndexFixing($V$5,_xll.qlInterestRateIndexFixingDate($V$5,AD644,trigger),,trigger)</f>
        <v>1.3321843501466119E-2</v>
      </c>
      <c r="AJ644" s="49">
        <f t="shared" ref="AJ644:AJ694" si="31">AG644-AI644</f>
        <v>-7.6615396867632871E-5</v>
      </c>
      <c r="AK644" s="52">
        <f t="shared" ref="AK644:AK694" si="32">AI644/AH644</f>
        <v>1.0057843773064983</v>
      </c>
    </row>
    <row r="645" spans="29:37" x14ac:dyDescent="0.2">
      <c r="AC645" s="44" t="s">
        <v>74</v>
      </c>
      <c r="AD645" s="45">
        <f>_xll.qlCalendarAdvance(calendar,AD644,AC645,,,trigger)</f>
        <v>62283</v>
      </c>
      <c r="AE645" s="45">
        <f>_xll.qlInterestRateIndexMaturity($V$5,AD645,trigger)</f>
        <v>62375</v>
      </c>
      <c r="AF645" s="49">
        <f>_xll.qlTenorBasisValue($V$13,AD645,trigger)</f>
        <v>1.3738442037904147E-4</v>
      </c>
      <c r="AG645" s="49">
        <f>_xll.qlTenorBasisForwardRate($V$13,AD645,_xll.ohTrigger($AA$9:$AA$12))</f>
        <v>1.3258936614430991E-2</v>
      </c>
      <c r="AH645" s="49">
        <f>_xll.qlTenorBasisForwardRate2($V$13,AD645,AE645,_xll.ohTrigger($AA$9:$AA$12))</f>
        <v>1.3258936614430991E-2</v>
      </c>
      <c r="AI645" s="49">
        <f>_xll.qlIndexFixing($V$5,_xll.qlInterestRateIndexFixingDate($V$5,AD645,trigger),,trigger)</f>
        <v>1.3342829729002756E-2</v>
      </c>
      <c r="AJ645" s="49">
        <f t="shared" si="31"/>
        <v>-8.3893114571765084E-5</v>
      </c>
      <c r="AK645" s="52">
        <f t="shared" si="32"/>
        <v>1.0063272883045882</v>
      </c>
    </row>
    <row r="646" spans="29:37" x14ac:dyDescent="0.2">
      <c r="AC646" s="44" t="s">
        <v>74</v>
      </c>
      <c r="AD646" s="45">
        <f>_xll.qlCalendarAdvance(calendar,AD645,AC646,,,trigger)</f>
        <v>62316</v>
      </c>
      <c r="AE646" s="45">
        <f>_xll.qlInterestRateIndexMaturity($V$5,AD646,trigger)</f>
        <v>62408</v>
      </c>
      <c r="AF646" s="49">
        <f>_xll.qlTenorBasisValue($V$13,AD646,trigger)</f>
        <v>1.3732011150047161E-4</v>
      </c>
      <c r="AG646" s="49">
        <f>_xll.qlTenorBasisForwardRate($V$13,AD646,_xll.ohTrigger($AA$9:$AA$12))</f>
        <v>1.3273814688806103E-2</v>
      </c>
      <c r="AH646" s="49">
        <f>_xll.qlTenorBasisForwardRate2($V$13,AD646,AE646,_xll.ohTrigger($AA$9:$AA$12))</f>
        <v>1.3273814688806103E-2</v>
      </c>
      <c r="AI646" s="49">
        <f>_xll.qlIndexFixing($V$5,_xll.qlInterestRateIndexFixingDate($V$5,AD646,trigger),,trigger)</f>
        <v>1.3365601962790111E-2</v>
      </c>
      <c r="AJ646" s="49">
        <f t="shared" si="31"/>
        <v>-9.1787273984008516E-5</v>
      </c>
      <c r="AK646" s="52">
        <f t="shared" si="32"/>
        <v>1.0069149130175377</v>
      </c>
    </row>
    <row r="647" spans="29:37" x14ac:dyDescent="0.2">
      <c r="AC647" s="44" t="s">
        <v>74</v>
      </c>
      <c r="AD647" s="45">
        <f>_xll.qlCalendarAdvance(calendar,AD646,AC647,,,trigger)</f>
        <v>62347</v>
      </c>
      <c r="AE647" s="45">
        <f>_xll.qlInterestRateIndexMaturity($V$5,AD647,trigger)</f>
        <v>62438</v>
      </c>
      <c r="AF647" s="49">
        <f>_xll.qlTenorBasisValue($V$13,AD647,trigger)</f>
        <v>1.3726042152835605E-4</v>
      </c>
      <c r="AG647" s="49">
        <f>_xll.qlTenorBasisForwardRate($V$13,AD647,_xll.ohTrigger($AA$9:$AA$12))</f>
        <v>1.3287133057545808E-2</v>
      </c>
      <c r="AH647" s="49">
        <f>_xll.qlTenorBasisForwardRate2($V$13,AD647,AE647,_xll.ohTrigger($AA$9:$AA$12))</f>
        <v>1.3287133057545808E-2</v>
      </c>
      <c r="AI647" s="49">
        <f>_xll.qlIndexFixing($V$5,_xll.qlInterestRateIndexFixingDate($V$5,AD647,trigger),,trigger)</f>
        <v>1.3386109022774319E-2</v>
      </c>
      <c r="AJ647" s="49">
        <f t="shared" si="31"/>
        <v>-9.8975965228511112E-5</v>
      </c>
      <c r="AK647" s="52">
        <f t="shared" si="32"/>
        <v>1.0074490083601821</v>
      </c>
    </row>
    <row r="648" spans="29:37" x14ac:dyDescent="0.2">
      <c r="AC648" s="44" t="s">
        <v>74</v>
      </c>
      <c r="AD648" s="45">
        <f>_xll.qlCalendarAdvance(calendar,AD647,AC648,,,trigger)</f>
        <v>62379</v>
      </c>
      <c r="AE648" s="45">
        <f>_xll.qlInterestRateIndexMaturity($V$5,AD648,trigger)</f>
        <v>62471</v>
      </c>
      <c r="AF648" s="49">
        <f>_xll.qlTenorBasisValue($V$13,AD648,trigger)</f>
        <v>1.371995305347788E-4</v>
      </c>
      <c r="AG648" s="49">
        <f>_xll.qlTenorBasisForwardRate($V$13,AD648,_xll.ohTrigger($AA$9:$AA$12))</f>
        <v>1.3301625852399914E-2</v>
      </c>
      <c r="AH648" s="49">
        <f>_xll.qlTenorBasisForwardRate2($V$13,AD648,AE648,_xll.ohTrigger($AA$9:$AA$12))</f>
        <v>1.3301625852399914E-2</v>
      </c>
      <c r="AI648" s="49">
        <f>_xll.qlIndexFixing($V$5,_xll.qlInterestRateIndexFixingDate($V$5,AD648,trigger),,trigger)</f>
        <v>1.3408156206182647E-2</v>
      </c>
      <c r="AJ648" s="49">
        <f t="shared" si="31"/>
        <v>-1.0653035378273279E-4</v>
      </c>
      <c r="AK648" s="52">
        <f t="shared" si="32"/>
        <v>1.0080088220015233</v>
      </c>
    </row>
    <row r="649" spans="29:37" x14ac:dyDescent="0.2">
      <c r="AC649" s="44" t="s">
        <v>74</v>
      </c>
      <c r="AD649" s="45">
        <f>_xll.qlCalendarAdvance(calendar,AD648,AC649,,,trigger)</f>
        <v>62410</v>
      </c>
      <c r="AE649" s="45">
        <f>_xll.qlInterestRateIndexMaturity($V$5,AD649,trigger)</f>
        <v>62502</v>
      </c>
      <c r="AF649" s="49">
        <f>_xll.qlTenorBasisValue($V$13,AD649,trigger)</f>
        <v>1.3714123616683849E-4</v>
      </c>
      <c r="AG649" s="49">
        <f>_xll.qlTenorBasisForwardRate($V$13,AD649,_xll.ohTrigger($AA$9:$AA$12))</f>
        <v>1.3315021932041135E-2</v>
      </c>
      <c r="AH649" s="49">
        <f>_xll.qlTenorBasisForwardRate2($V$13,AD649,AE649,_xll.ohTrigger($AA$9:$AA$12))</f>
        <v>1.3315021932041135E-2</v>
      </c>
      <c r="AI649" s="49">
        <f>_xll.qlIndexFixing($V$5,_xll.qlInterestRateIndexFixingDate($V$5,AD649,trigger),,trigger)</f>
        <v>1.3428647174944424E-2</v>
      </c>
      <c r="AJ649" s="49">
        <f t="shared" si="31"/>
        <v>-1.1362524290328864E-4</v>
      </c>
      <c r="AK649" s="52">
        <f t="shared" si="32"/>
        <v>1.0085336128985158</v>
      </c>
    </row>
    <row r="650" spans="29:37" x14ac:dyDescent="0.2">
      <c r="AC650" s="44" t="s">
        <v>74</v>
      </c>
      <c r="AD650" s="45">
        <f>_xll.qlCalendarAdvance(calendar,AD649,AC650,,,trigger)</f>
        <v>62442</v>
      </c>
      <c r="AE650" s="45">
        <f>_xll.qlInterestRateIndexMaturity($V$5,AD650,trigger)</f>
        <v>62533</v>
      </c>
      <c r="AF650" s="49">
        <f>_xll.qlTenorBasisValue($V$13,AD650,trigger)</f>
        <v>1.3708176920381452E-4</v>
      </c>
      <c r="AG650" s="49">
        <f>_xll.qlTenorBasisForwardRate($V$13,AD650,_xll.ohTrigger($AA$9:$AA$12))</f>
        <v>1.3328191837811641E-2</v>
      </c>
      <c r="AH650" s="49">
        <f>_xll.qlTenorBasisForwardRate2($V$13,AD650,AE650,_xll.ohTrigger($AA$9:$AA$12))</f>
        <v>1.3328191837811641E-2</v>
      </c>
      <c r="AI650" s="49">
        <f>_xll.qlIndexFixing($V$5,_xll.qlInterestRateIndexFixingDate($V$5,AD650,trigger),,trigger)</f>
        <v>1.3448913710441089E-2</v>
      </c>
      <c r="AJ650" s="49">
        <f t="shared" si="31"/>
        <v>-1.2072187262944858E-4</v>
      </c>
      <c r="AK650" s="52">
        <f t="shared" si="32"/>
        <v>1.0090576331807413</v>
      </c>
    </row>
    <row r="651" spans="29:37" x14ac:dyDescent="0.2">
      <c r="AC651" s="44" t="s">
        <v>74</v>
      </c>
      <c r="AD651" s="45">
        <f>_xll.qlCalendarAdvance(calendar,AD650,AC651,,,trigger)</f>
        <v>62473</v>
      </c>
      <c r="AE651" s="45">
        <f>_xll.qlInterestRateIndexMaturity($V$5,AD651,trigger)</f>
        <v>62563</v>
      </c>
      <c r="AF651" s="49">
        <f>_xll.qlTenorBasisValue($V$13,AD651,trigger)</f>
        <v>1.3702483846992749E-4</v>
      </c>
      <c r="AG651" s="49">
        <f>_xll.qlTenorBasisForwardRate($V$13,AD651,_xll.ohTrigger($AA$9:$AA$12))</f>
        <v>1.3340743819680867E-2</v>
      </c>
      <c r="AH651" s="49">
        <f>_xll.qlTenorBasisForwardRate2($V$13,AD651,AE651,_xll.ohTrigger($AA$9:$AA$12))</f>
        <v>1.3340743819680867E-2</v>
      </c>
      <c r="AI651" s="49">
        <f>_xll.qlIndexFixing($V$5,_xll.qlInterestRateIndexFixingDate($V$5,AD651,trigger),,trigger)</f>
        <v>1.3468230792674341E-2</v>
      </c>
      <c r="AJ651" s="49">
        <f t="shared" si="31"/>
        <v>-1.2748697299347356E-4</v>
      </c>
      <c r="AK651" s="52">
        <f t="shared" si="32"/>
        <v>1.0095562117612511</v>
      </c>
    </row>
    <row r="652" spans="29:37" x14ac:dyDescent="0.2">
      <c r="AC652" s="44" t="s">
        <v>74</v>
      </c>
      <c r="AD652" s="45">
        <f>_xll.qlCalendarAdvance(calendar,AD651,AC652,,,trigger)</f>
        <v>62505</v>
      </c>
      <c r="AE652" s="45">
        <f>_xll.qlInterestRateIndexMaturity($V$5,AD652,trigger)</f>
        <v>62596</v>
      </c>
      <c r="AF652" s="49">
        <f>_xll.qlTenorBasisValue($V$13,AD652,trigger)</f>
        <v>1.3696676290561314E-4</v>
      </c>
      <c r="AG652" s="49">
        <f>_xll.qlTenorBasisForwardRate($V$13,AD652,_xll.ohTrigger($AA$9:$AA$12))</f>
        <v>1.3354417052497226E-2</v>
      </c>
      <c r="AH652" s="49">
        <f>_xll.qlTenorBasisForwardRate2($V$13,AD652,AE652,_xll.ohTrigger($AA$9:$AA$12))</f>
        <v>1.3354417052497226E-2</v>
      </c>
      <c r="AI652" s="49">
        <f>_xll.qlIndexFixing($V$5,_xll.qlInterestRateIndexFixingDate($V$5,AD652,trigger),,trigger)</f>
        <v>1.348900547673912E-2</v>
      </c>
      <c r="AJ652" s="49">
        <f t="shared" si="31"/>
        <v>-1.3458842424189481E-4</v>
      </c>
      <c r="AK652" s="52">
        <f t="shared" si="32"/>
        <v>1.0100781953800617</v>
      </c>
    </row>
    <row r="653" spans="29:37" x14ac:dyDescent="0.2">
      <c r="AC653" s="44" t="s">
        <v>74</v>
      </c>
      <c r="AD653" s="45">
        <f>_xll.qlCalendarAdvance(calendar,AD652,AC653,,,trigger)</f>
        <v>62533</v>
      </c>
      <c r="AE653" s="45">
        <f>_xll.qlInterestRateIndexMaturity($V$5,AD653,trigger)</f>
        <v>62625</v>
      </c>
      <c r="AF653" s="49">
        <f>_xll.qlTenorBasisValue($V$13,AD653,trigger)</f>
        <v>1.3691651675543283E-4</v>
      </c>
      <c r="AG653" s="49">
        <f>_xll.qlTenorBasisForwardRate($V$13,AD653,_xll.ohTrigger($AA$9:$AA$12))</f>
        <v>1.3366259896689648E-2</v>
      </c>
      <c r="AH653" s="49">
        <f>_xll.qlTenorBasisForwardRate2($V$13,AD653,AE653,_xll.ohTrigger($AA$9:$AA$12))</f>
        <v>1.3366259896689648E-2</v>
      </c>
      <c r="AI653" s="49">
        <f>_xll.qlIndexFixing($V$5,_xll.qlInterestRateIndexFixingDate($V$5,AD653,trigger),,trigger)</f>
        <v>1.3506978034294556E-2</v>
      </c>
      <c r="AJ653" s="49">
        <f t="shared" si="31"/>
        <v>-1.4071813760490812E-4</v>
      </c>
      <c r="AK653" s="52">
        <f t="shared" si="32"/>
        <v>1.0105278618471094</v>
      </c>
    </row>
    <row r="654" spans="29:37" x14ac:dyDescent="0.2">
      <c r="AC654" s="44" t="s">
        <v>74</v>
      </c>
      <c r="AD654" s="45">
        <f>_xll.qlCalendarAdvance(calendar,AD653,AC654,,,trigger)</f>
        <v>62564</v>
      </c>
      <c r="AE654" s="45">
        <f>_xll.qlInterestRateIndexMaturity($V$5,AD654,trigger)</f>
        <v>62655</v>
      </c>
      <c r="AF654" s="49">
        <f>_xll.qlTenorBasisValue($V$13,AD654,trigger)</f>
        <v>1.3686150071431005E-4</v>
      </c>
      <c r="AG654" s="49">
        <f>_xll.qlTenorBasisForwardRate($V$13,AD654,_xll.ohTrigger($AA$9:$AA$12))</f>
        <v>1.3378237623599657E-2</v>
      </c>
      <c r="AH654" s="49">
        <f>_xll.qlTenorBasisForwardRate2($V$13,AD654,AE654,_xll.ohTrigger($AA$9:$AA$12))</f>
        <v>1.3378237623599657E-2</v>
      </c>
      <c r="AI654" s="49">
        <f>_xll.qlIndexFixing($V$5,_xll.qlInterestRateIndexFixingDate($V$5,AD654,trigger),,trigger)</f>
        <v>1.3525403643391234E-2</v>
      </c>
      <c r="AJ654" s="49">
        <f t="shared" si="31"/>
        <v>-1.4716601979157702E-4</v>
      </c>
      <c r="AK654" s="52">
        <f t="shared" si="32"/>
        <v>1.0110004040840157</v>
      </c>
    </row>
    <row r="655" spans="29:37" x14ac:dyDescent="0.2">
      <c r="AC655" s="44" t="s">
        <v>74</v>
      </c>
      <c r="AD655" s="45">
        <f>_xll.qlCalendarAdvance(calendar,AD654,AC655,,,trigger)</f>
        <v>62596</v>
      </c>
      <c r="AE655" s="45">
        <f>_xll.qlInterestRateIndexMaturity($V$5,AD655,trigger)</f>
        <v>62688</v>
      </c>
      <c r="AF655" s="49">
        <f>_xll.qlTenorBasisValue($V$13,AD655,trigger)</f>
        <v>1.3680537880950952E-4</v>
      </c>
      <c r="AG655" s="49">
        <f>_xll.qlTenorBasisForwardRate($V$13,AD655,_xll.ohTrigger($AA$9:$AA$12))</f>
        <v>1.3391296621308375E-2</v>
      </c>
      <c r="AH655" s="49">
        <f>_xll.qlTenorBasisForwardRate2($V$13,AD655,AE655,_xll.ohTrigger($AA$9:$AA$12))</f>
        <v>1.3391296621308375E-2</v>
      </c>
      <c r="AI655" s="49">
        <f>_xll.qlIndexFixing($V$5,_xll.qlInterestRateIndexFixingDate($V$5,AD655,trigger),,trigger)</f>
        <v>1.354522481391186E-2</v>
      </c>
      <c r="AJ655" s="49">
        <f t="shared" si="31"/>
        <v>-1.539281926034846E-4</v>
      </c>
      <c r="AK655" s="52">
        <f t="shared" si="32"/>
        <v>1.0114946443915336</v>
      </c>
    </row>
    <row r="656" spans="29:37" x14ac:dyDescent="0.2">
      <c r="AC656" s="44" t="s">
        <v>74</v>
      </c>
      <c r="AD656" s="45">
        <f>_xll.qlCalendarAdvance(calendar,AD655,AC656,,,trigger)</f>
        <v>62627</v>
      </c>
      <c r="AE656" s="45">
        <f>_xll.qlInterestRateIndexMaturity($V$5,AD656,trigger)</f>
        <v>62719</v>
      </c>
      <c r="AF656" s="49">
        <f>_xll.qlTenorBasisValue($V$13,AD656,trigger)</f>
        <v>1.3675165122078469E-4</v>
      </c>
      <c r="AG656" s="49">
        <f>_xll.qlTenorBasisForwardRate($V$13,AD656,_xll.ohTrigger($AA$9:$AA$12))</f>
        <v>1.340331039823991E-2</v>
      </c>
      <c r="AH656" s="49">
        <f>_xll.qlTenorBasisForwardRate2($V$13,AD656,AE656,_xll.ohTrigger($AA$9:$AA$12))</f>
        <v>1.340331039823991E-2</v>
      </c>
      <c r="AI656" s="49">
        <f>_xll.qlIndexFixing($V$5,_xll.qlInterestRateIndexFixingDate($V$5,AD656,trigger),,trigger)</f>
        <v>1.3563569872413715E-2</v>
      </c>
      <c r="AJ656" s="49">
        <f t="shared" si="31"/>
        <v>-1.6025947417380552E-4</v>
      </c>
      <c r="AK656" s="52">
        <f t="shared" si="32"/>
        <v>1.0119567084109946</v>
      </c>
    </row>
    <row r="657" spans="29:37" x14ac:dyDescent="0.2">
      <c r="AC657" s="44" t="s">
        <v>74</v>
      </c>
      <c r="AD657" s="45">
        <f>_xll.qlCalendarAdvance(calendar,AD656,AC657,,,trigger)</f>
        <v>62659</v>
      </c>
      <c r="AE657" s="45">
        <f>_xll.qlInterestRateIndexMaturity($V$5,AD657,trigger)</f>
        <v>62751</v>
      </c>
      <c r="AF657" s="49">
        <f>_xll.qlTenorBasisValue($V$13,AD657,trigger)</f>
        <v>1.3669684397826475E-4</v>
      </c>
      <c r="AG657" s="49">
        <f>_xll.qlTenorBasisForwardRate($V$13,AD657,_xll.ohTrigger($AA$9:$AA$12))</f>
        <v>1.3415497808226335E-2</v>
      </c>
      <c r="AH657" s="49">
        <f>_xll.qlTenorBasisForwardRate2($V$13,AD657,AE657,_xll.ohTrigger($AA$9:$AA$12))</f>
        <v>1.3415497808226335E-2</v>
      </c>
      <c r="AI657" s="49">
        <f>_xll.qlIndexFixing($V$5,_xll.qlInterestRateIndexFixingDate($V$5,AD657,trigger),,trigger)</f>
        <v>1.3582174704825778E-2</v>
      </c>
      <c r="AJ657" s="49">
        <f t="shared" si="31"/>
        <v>-1.6667689659944328E-4</v>
      </c>
      <c r="AK657" s="52">
        <f t="shared" si="32"/>
        <v>1.0124242051232148</v>
      </c>
    </row>
    <row r="658" spans="29:37" x14ac:dyDescent="0.2">
      <c r="AC658" s="44" t="s">
        <v>74</v>
      </c>
      <c r="AD658" s="45">
        <f>_xll.qlCalendarAdvance(calendar,AD657,AC658,,,trigger)</f>
        <v>62690</v>
      </c>
      <c r="AE658" s="45">
        <f>_xll.qlInterestRateIndexMaturity($V$5,AD658,trigger)</f>
        <v>62782</v>
      </c>
      <c r="AF658" s="49">
        <f>_xll.qlTenorBasisValue($V$13,AD658,trigger)</f>
        <v>1.3664437526147668E-4</v>
      </c>
      <c r="AG658" s="49">
        <f>_xll.qlTenorBasisForwardRate($V$13,AD658,_xll.ohTrigger($AA$9:$AA$12))</f>
        <v>1.342709548355687E-2</v>
      </c>
      <c r="AH658" s="49">
        <f>_xll.qlTenorBasisForwardRate2($V$13,AD658,AE658,_xll.ohTrigger($AA$9:$AA$12))</f>
        <v>1.342709548355687E-2</v>
      </c>
      <c r="AI658" s="49">
        <f>_xll.qlIndexFixing($V$5,_xll.qlInterestRateIndexFixingDate($V$5,AD658,trigger),,trigger)</f>
        <v>1.3599873957849843E-2</v>
      </c>
      <c r="AJ658" s="49">
        <f t="shared" si="31"/>
        <v>-1.7277847429297312E-4</v>
      </c>
      <c r="AK658" s="52">
        <f t="shared" si="32"/>
        <v>1.0128678964489797</v>
      </c>
    </row>
    <row r="659" spans="29:37" x14ac:dyDescent="0.2">
      <c r="AC659" s="44" t="s">
        <v>74</v>
      </c>
      <c r="AD659" s="45">
        <f>_xll.qlCalendarAdvance(calendar,AD658,AC659,,,trigger)</f>
        <v>62722</v>
      </c>
      <c r="AE659" s="45">
        <f>_xll.qlInterestRateIndexMaturity($V$5,AD659,trigger)</f>
        <v>62813</v>
      </c>
      <c r="AF659" s="49">
        <f>_xll.qlTenorBasisValue($V$13,AD659,trigger)</f>
        <v>1.3659085248957369E-4</v>
      </c>
      <c r="AG659" s="49">
        <f>_xll.qlTenorBasisForwardRate($V$13,AD659,_xll.ohTrigger($AA$9:$AA$12))</f>
        <v>1.343841909547942E-2</v>
      </c>
      <c r="AH659" s="49">
        <f>_xll.qlTenorBasisForwardRate2($V$13,AD659,AE659,_xll.ohTrigger($AA$9:$AA$12))</f>
        <v>1.343841909547942E-2</v>
      </c>
      <c r="AI659" s="49">
        <f>_xll.qlIndexFixing($V$5,_xll.qlInterestRateIndexFixingDate($V$5,AD659,trigger),,trigger)</f>
        <v>1.3617274626234457E-2</v>
      </c>
      <c r="AJ659" s="49">
        <f t="shared" si="31"/>
        <v>-1.7885553075503748E-4</v>
      </c>
      <c r="AK659" s="52">
        <f t="shared" si="32"/>
        <v>1.0133092687081922</v>
      </c>
    </row>
    <row r="660" spans="29:37" x14ac:dyDescent="0.2">
      <c r="AC660" s="44" t="s">
        <v>74</v>
      </c>
      <c r="AD660" s="45">
        <f>_xll.qlCalendarAdvance(calendar,AD659,AC660,,,trigger)</f>
        <v>62752</v>
      </c>
      <c r="AE660" s="45">
        <f>_xll.qlInterestRateIndexMaturity($V$5,AD660,trigger)</f>
        <v>62844</v>
      </c>
      <c r="AF660" s="49">
        <f>_xll.qlTenorBasisValue($V$13,AD660,trigger)</f>
        <v>1.3654125726804582E-4</v>
      </c>
      <c r="AG660" s="49">
        <f>_xll.qlTenorBasisForwardRate($V$13,AD660,_xll.ohTrigger($AA$9:$AA$12))</f>
        <v>1.34496676509877E-2</v>
      </c>
      <c r="AH660" s="49">
        <f>_xll.qlTenorBasisForwardRate2($V$13,AD660,AE660,_xll.ohTrigger($AA$9:$AA$12))</f>
        <v>1.34496676509877E-2</v>
      </c>
      <c r="AI660" s="49">
        <f>_xll.qlIndexFixing($V$5,_xll.qlInterestRateIndexFixingDate($V$5,AD660,trigger),,trigger)</f>
        <v>1.3634305349618877E-2</v>
      </c>
      <c r="AJ660" s="49">
        <f t="shared" si="31"/>
        <v>-1.8463769863117686E-4</v>
      </c>
      <c r="AK660" s="52">
        <f t="shared" si="32"/>
        <v>1.0137280491550003</v>
      </c>
    </row>
    <row r="661" spans="29:37" x14ac:dyDescent="0.2">
      <c r="AC661" s="44" t="s">
        <v>74</v>
      </c>
      <c r="AD661" s="45">
        <f>_xll.qlCalendarAdvance(calendar,AD660,AC661,,,trigger)</f>
        <v>62785</v>
      </c>
      <c r="AE661" s="45">
        <f>_xll.qlInterestRateIndexMaturity($V$5,AD661,trigger)</f>
        <v>62877</v>
      </c>
      <c r="AF661" s="49">
        <f>_xll.qlTenorBasisValue($V$13,AD661,trigger)</f>
        <v>1.3648734590727317E-4</v>
      </c>
      <c r="AG661" s="49">
        <f>_xll.qlTenorBasisForwardRate($V$13,AD661,_xll.ohTrigger($AA$9:$AA$12))</f>
        <v>1.3461339481985059E-2</v>
      </c>
      <c r="AH661" s="49">
        <f>_xll.qlTenorBasisForwardRate2($V$13,AD661,AE661,_xll.ohTrigger($AA$9:$AA$12))</f>
        <v>1.3461339481985059E-2</v>
      </c>
      <c r="AI661" s="49">
        <f>_xll.qlIndexFixing($V$5,_xll.qlInterestRateIndexFixingDate($V$5,AD661,trigger),,trigger)</f>
        <v>1.3652100421868539E-2</v>
      </c>
      <c r="AJ661" s="49">
        <f t="shared" si="31"/>
        <v>-1.9076093988347996E-4</v>
      </c>
      <c r="AK661" s="52">
        <f t="shared" si="32"/>
        <v>1.0141710221437301</v>
      </c>
    </row>
    <row r="662" spans="29:37" x14ac:dyDescent="0.2">
      <c r="AC662" s="44" t="s">
        <v>74</v>
      </c>
      <c r="AD662" s="45">
        <f>_xll.qlCalendarAdvance(calendar,AD661,AC662,,,trigger)</f>
        <v>62815</v>
      </c>
      <c r="AE662" s="45">
        <f>_xll.qlInterestRateIndexMaturity($V$5,AD662,trigger)</f>
        <v>62906</v>
      </c>
      <c r="AF662" s="49">
        <f>_xll.qlTenorBasisValue($V$13,AD662,trigger)</f>
        <v>1.3643891381602736E-4</v>
      </c>
      <c r="AG662" s="49">
        <f>_xll.qlTenorBasisForwardRate($V$13,AD662,_xll.ohTrigger($AA$9:$AA$12))</f>
        <v>1.3471319886378135E-2</v>
      </c>
      <c r="AH662" s="49">
        <f>_xll.qlTenorBasisForwardRate2($V$13,AD662,AE662,_xll.ohTrigger($AA$9:$AA$12))</f>
        <v>1.3471319886378135E-2</v>
      </c>
      <c r="AI662" s="49">
        <f>_xll.qlIndexFixing($V$5,_xll.qlInterestRateIndexFixingDate($V$5,AD662,trigger),,trigger)</f>
        <v>1.3667435956084703E-2</v>
      </c>
      <c r="AJ662" s="49">
        <f t="shared" si="31"/>
        <v>-1.9611606970656829E-4</v>
      </c>
      <c r="AK662" s="52">
        <f t="shared" si="32"/>
        <v>1.0145580441531106</v>
      </c>
    </row>
    <row r="663" spans="29:37" x14ac:dyDescent="0.2">
      <c r="AC663" s="44" t="s">
        <v>74</v>
      </c>
      <c r="AD663" s="45">
        <f>_xll.qlCalendarAdvance(calendar,AD662,AC663,,,trigger)</f>
        <v>62848</v>
      </c>
      <c r="AE663" s="45">
        <f>_xll.qlInterestRateIndexMaturity($V$5,AD663,trigger)</f>
        <v>62939</v>
      </c>
      <c r="AF663" s="49">
        <f>_xll.qlTenorBasisValue($V$13,AD663,trigger)</f>
        <v>1.3638626710243593E-4</v>
      </c>
      <c r="AG663" s="49">
        <f>_xll.qlTenorBasisForwardRate($V$13,AD663,_xll.ohTrigger($AA$9:$AA$12))</f>
        <v>1.3482534400054511E-2</v>
      </c>
      <c r="AH663" s="49">
        <f>_xll.qlTenorBasisForwardRate2($V$13,AD663,AE663,_xll.ohTrigger($AA$9:$AA$12))</f>
        <v>1.3482534400054511E-2</v>
      </c>
      <c r="AI663" s="49">
        <f>_xll.qlIndexFixing($V$5,_xll.qlInterestRateIndexFixingDate($V$5,AD663,trigger),,trigger)</f>
        <v>1.3684521430588901E-2</v>
      </c>
      <c r="AJ663" s="49">
        <f t="shared" si="31"/>
        <v>-2.0198703053438995E-4</v>
      </c>
      <c r="AK663" s="52">
        <f t="shared" si="32"/>
        <v>1.0149813844000704</v>
      </c>
    </row>
    <row r="664" spans="29:37" x14ac:dyDescent="0.2">
      <c r="AC664" s="44" t="s">
        <v>74</v>
      </c>
      <c r="AD664" s="45">
        <f>_xll.qlCalendarAdvance(calendar,AD663,AC664,,,trigger)</f>
        <v>62879</v>
      </c>
      <c r="AE664" s="45">
        <f>_xll.qlInterestRateIndexMaturity($V$5,AD664,trigger)</f>
        <v>62969</v>
      </c>
      <c r="AF664" s="49">
        <f>_xll.qlTenorBasisValue($V$13,AD664,trigger)</f>
        <v>1.3633740405798441E-4</v>
      </c>
      <c r="AG664" s="49">
        <f>_xll.qlTenorBasisForwardRate($V$13,AD664,_xll.ohTrigger($AA$9:$AA$12))</f>
        <v>1.349243149625412E-2</v>
      </c>
      <c r="AH664" s="49">
        <f>_xll.qlTenorBasisForwardRate2($V$13,AD664,AE664,_xll.ohTrigger($AA$9:$AA$12))</f>
        <v>1.349243149625412E-2</v>
      </c>
      <c r="AI664" s="49">
        <f>_xll.qlIndexFixing($V$5,_xll.qlInterestRateIndexFixingDate($V$5,AD664,trigger),,trigger)</f>
        <v>1.3699718168455277E-2</v>
      </c>
      <c r="AJ664" s="49">
        <f t="shared" si="31"/>
        <v>-2.0728667220115682E-4</v>
      </c>
      <c r="AK664" s="52">
        <f t="shared" si="32"/>
        <v>1.0153631813701411</v>
      </c>
    </row>
    <row r="665" spans="29:37" x14ac:dyDescent="0.2">
      <c r="AC665" s="44" t="s">
        <v>74</v>
      </c>
      <c r="AD665" s="45">
        <f>_xll.qlCalendarAdvance(calendar,AD664,AC665,,,trigger)</f>
        <v>62908</v>
      </c>
      <c r="AE665" s="45">
        <f>_xll.qlInterestRateIndexMaturity($V$5,AD665,trigger)</f>
        <v>63002</v>
      </c>
      <c r="AF665" s="49">
        <f>_xll.qlTenorBasisValue($V$13,AD665,trigger)</f>
        <v>1.3629220757800016E-4</v>
      </c>
      <c r="AG665" s="49">
        <f>_xll.qlTenorBasisForwardRate($V$13,AD665,_xll.ohTrigger($AA$9:$AA$12))</f>
        <v>1.3503535051593579E-2</v>
      </c>
      <c r="AH665" s="49">
        <f>_xll.qlTenorBasisForwardRate2($V$13,AD665,AE665,_xll.ohTrigger($AA$9:$AA$12))</f>
        <v>1.3503535051593579E-2</v>
      </c>
      <c r="AI665" s="49">
        <f>_xll.qlIndexFixing($V$5,_xll.qlInterestRateIndexFixingDate($V$5,AD665,trigger),,trigger)</f>
        <v>1.3716124591643643E-2</v>
      </c>
      <c r="AJ665" s="49">
        <f t="shared" si="31"/>
        <v>-2.1258954005006457E-4</v>
      </c>
      <c r="AK665" s="52">
        <f t="shared" si="32"/>
        <v>1.0157432508774786</v>
      </c>
    </row>
    <row r="666" spans="29:37" x14ac:dyDescent="0.2">
      <c r="AC666" s="44" t="s">
        <v>74</v>
      </c>
      <c r="AD666" s="45">
        <f>_xll.qlCalendarAdvance(calendar,AD665,AC666,,,trigger)</f>
        <v>62939</v>
      </c>
      <c r="AE666" s="45">
        <f>_xll.qlInterestRateIndexMaturity($V$5,AD666,trigger)</f>
        <v>63030</v>
      </c>
      <c r="AF666" s="49">
        <f>_xll.qlTenorBasisValue($V$13,AD666,trigger)</f>
        <v>1.3624443753678048E-4</v>
      </c>
      <c r="AG666" s="49">
        <f>_xll.qlTenorBasisForwardRate($V$13,AD666,_xll.ohTrigger($AA$9:$AA$12))</f>
        <v>1.351218896768413E-2</v>
      </c>
      <c r="AH666" s="49">
        <f>_xll.qlTenorBasisForwardRate2($V$13,AD666,AE666,_xll.ohTrigger($AA$9:$AA$12))</f>
        <v>1.351218896768413E-2</v>
      </c>
      <c r="AI666" s="49">
        <f>_xll.qlIndexFixing($V$5,_xll.qlInterestRateIndexFixingDate($V$5,AD666,trigger),,trigger)</f>
        <v>1.3729665035350091E-2</v>
      </c>
      <c r="AJ666" s="49">
        <f t="shared" si="31"/>
        <v>-2.1747606766596081E-4</v>
      </c>
      <c r="AK666" s="52">
        <f t="shared" si="32"/>
        <v>1.0160948065621402</v>
      </c>
    </row>
    <row r="667" spans="29:37" x14ac:dyDescent="0.2">
      <c r="AC667" s="44" t="s">
        <v>74</v>
      </c>
      <c r="AD667" s="45">
        <f>_xll.qlCalendarAdvance(calendar,AD666,AC667,,,trigger)</f>
        <v>62969</v>
      </c>
      <c r="AE667" s="45">
        <f>_xll.qlInterestRateIndexMaturity($V$5,AD667,trigger)</f>
        <v>63061</v>
      </c>
      <c r="AF667" s="49">
        <f>_xll.qlTenorBasisValue($V$13,AD667,trigger)</f>
        <v>1.3619873723813515E-4</v>
      </c>
      <c r="AG667" s="49">
        <f>_xll.qlTenorBasisForwardRate($V$13,AD667,_xll.ohTrigger($AA$9:$AA$12))</f>
        <v>1.3521957696062079E-2</v>
      </c>
      <c r="AH667" s="49">
        <f>_xll.qlTenorBasisForwardRate2($V$13,AD667,AE667,_xll.ohTrigger($AA$9:$AA$12))</f>
        <v>1.3521957696062079E-2</v>
      </c>
      <c r="AI667" s="49">
        <f>_xll.qlIndexFixing($V$5,_xll.qlInterestRateIndexFixingDate($V$5,AD667,trigger),,trigger)</f>
        <v>1.3744399709452763E-2</v>
      </c>
      <c r="AJ667" s="49">
        <f t="shared" si="31"/>
        <v>-2.2244201339068417E-4</v>
      </c>
      <c r="AK667" s="52">
        <f t="shared" si="32"/>
        <v>1.0164504296190384</v>
      </c>
    </row>
    <row r="668" spans="29:37" x14ac:dyDescent="0.2">
      <c r="AC668" s="44" t="s">
        <v>74</v>
      </c>
      <c r="AD668" s="45">
        <f>_xll.qlCalendarAdvance(calendar,AD667,AC668,,,trigger)</f>
        <v>63002</v>
      </c>
      <c r="AE668" s="45">
        <f>_xll.qlInterestRateIndexMaturity($V$5,AD668,trigger)</f>
        <v>63094</v>
      </c>
      <c r="AF668" s="49">
        <f>_xll.qlTenorBasisValue($V$13,AD668,trigger)</f>
        <v>1.3614906070886381E-4</v>
      </c>
      <c r="AG668" s="49">
        <f>_xll.qlTenorBasisForwardRate($V$13,AD668,_xll.ohTrigger($AA$9:$AA$12))</f>
        <v>1.353201322659032E-2</v>
      </c>
      <c r="AH668" s="49">
        <f>_xll.qlTenorBasisForwardRate2($V$13,AD668,AE668,_xll.ohTrigger($AA$9:$AA$12))</f>
        <v>1.353201322659032E-2</v>
      </c>
      <c r="AI668" s="49">
        <f>_xll.qlIndexFixing($V$5,_xll.qlInterestRateIndexFixingDate($V$5,AD668,trigger),,trigger)</f>
        <v>1.3759687113938549E-2</v>
      </c>
      <c r="AJ668" s="49">
        <f t="shared" si="31"/>
        <v>-2.2767388734822903E-4</v>
      </c>
      <c r="AK668" s="52">
        <f t="shared" si="32"/>
        <v>1.0168248348221276</v>
      </c>
    </row>
    <row r="669" spans="29:37" x14ac:dyDescent="0.2">
      <c r="AC669" s="44" t="s">
        <v>74</v>
      </c>
      <c r="AD669" s="45">
        <f>_xll.qlCalendarAdvance(calendar,AD668,AC669,,,trigger)</f>
        <v>63032</v>
      </c>
      <c r="AE669" s="45">
        <f>_xll.qlInterestRateIndexMaturity($V$5,AD669,trigger)</f>
        <v>63124</v>
      </c>
      <c r="AF669" s="49">
        <f>_xll.qlTenorBasisValue($V$13,AD669,trigger)</f>
        <v>1.3610443388845173E-4</v>
      </c>
      <c r="AG669" s="49">
        <f>_xll.qlTenorBasisForwardRate($V$13,AD669,_xll.ohTrigger($AA$9:$AA$12))</f>
        <v>1.3540934989708171E-2</v>
      </c>
      <c r="AH669" s="49">
        <f>_xll.qlTenorBasisForwardRate2($V$13,AD669,AE669,_xll.ohTrigger($AA$9:$AA$12))</f>
        <v>1.3540934989708171E-2</v>
      </c>
      <c r="AI669" s="49">
        <f>_xll.qlIndexFixing($V$5,_xll.qlInterestRateIndexFixingDate($V$5,AD669,trigger),,trigger)</f>
        <v>1.3773244061125144E-2</v>
      </c>
      <c r="AJ669" s="49">
        <f t="shared" si="31"/>
        <v>-2.3230907141697302E-4</v>
      </c>
      <c r="AK669" s="52">
        <f t="shared" si="32"/>
        <v>1.0171560583957859</v>
      </c>
    </row>
    <row r="670" spans="29:37" x14ac:dyDescent="0.2">
      <c r="AC670" s="44" t="s">
        <v>74</v>
      </c>
      <c r="AD670" s="45">
        <f>_xll.qlCalendarAdvance(calendar,AD669,AC670,,,trigger)</f>
        <v>63065</v>
      </c>
      <c r="AE670" s="45">
        <f>_xll.qlInterestRateIndexMaturity($V$5,AD670,trigger)</f>
        <v>63157</v>
      </c>
      <c r="AF670" s="49">
        <f>_xll.qlTenorBasisValue($V$13,AD670,trigger)</f>
        <v>1.3605592450086036E-4</v>
      </c>
      <c r="AG670" s="49">
        <f>_xll.qlTenorBasisForwardRate($V$13,AD670,_xll.ohTrigger($AA$9:$AA$12))</f>
        <v>1.3550505540452255E-2</v>
      </c>
      <c r="AH670" s="49">
        <f>_xll.qlTenorBasisForwardRate2($V$13,AD670,AE670,_xll.ohTrigger($AA$9:$AA$12))</f>
        <v>1.3550505540452255E-2</v>
      </c>
      <c r="AI670" s="49">
        <f>_xll.qlIndexFixing($V$5,_xll.qlInterestRateIndexFixingDate($V$5,AD670,trigger),,trigger)</f>
        <v>1.3787779167389821E-2</v>
      </c>
      <c r="AJ670" s="49">
        <f t="shared" si="31"/>
        <v>-2.3727362693756575E-4</v>
      </c>
      <c r="AK670" s="52">
        <f t="shared" si="32"/>
        <v>1.0175103154807941</v>
      </c>
    </row>
    <row r="671" spans="29:37" x14ac:dyDescent="0.2">
      <c r="AC671" s="44" t="s">
        <v>74</v>
      </c>
      <c r="AD671" s="45">
        <f>_xll.qlCalendarAdvance(calendar,AD670,AC671,,,trigger)</f>
        <v>63096</v>
      </c>
      <c r="AE671" s="45">
        <f>_xll.qlInterestRateIndexMaturity($V$5,AD671,trigger)</f>
        <v>63187</v>
      </c>
      <c r="AF671" s="49">
        <f>_xll.qlTenorBasisValue($V$13,AD671,trigger)</f>
        <v>1.3601090229747802E-4</v>
      </c>
      <c r="AG671" s="49">
        <f>_xll.qlTenorBasisForwardRate($V$13,AD671,_xll.ohTrigger($AA$9:$AA$12))</f>
        <v>1.3558869444942719E-2</v>
      </c>
      <c r="AH671" s="49">
        <f>_xll.qlTenorBasisForwardRate2($V$13,AD671,AE671,_xll.ohTrigger($AA$9:$AA$12))</f>
        <v>1.3558869444942719E-2</v>
      </c>
      <c r="AI671" s="49">
        <f>_xll.qlIndexFixing($V$5,_xll.qlInterestRateIndexFixingDate($V$5,AD671,trigger),,trigger)</f>
        <v>1.3800597499655835E-2</v>
      </c>
      <c r="AJ671" s="49">
        <f t="shared" si="31"/>
        <v>-2.4172805471311606E-4</v>
      </c>
      <c r="AK671" s="52">
        <f t="shared" si="32"/>
        <v>1.0178280391071453</v>
      </c>
    </row>
    <row r="672" spans="29:37" x14ac:dyDescent="0.2">
      <c r="AC672" s="44" t="s">
        <v>74</v>
      </c>
      <c r="AD672" s="45">
        <f>_xll.qlCalendarAdvance(calendar,AD671,AC672,,,trigger)</f>
        <v>63128</v>
      </c>
      <c r="AE672" s="45">
        <f>_xll.qlInterestRateIndexMaturity($V$5,AD672,trigger)</f>
        <v>63220</v>
      </c>
      <c r="AF672" s="49">
        <f>_xll.qlTenorBasisValue($V$13,AD672,trigger)</f>
        <v>1.3596497726111079E-4</v>
      </c>
      <c r="AG672" s="49">
        <f>_xll.qlTenorBasisForwardRate($V$13,AD672,_xll.ohTrigger($AA$9:$AA$12))</f>
        <v>1.3568061689065389E-2</v>
      </c>
      <c r="AH672" s="49">
        <f>_xll.qlTenorBasisForwardRate2($V$13,AD672,AE672,_xll.ohTrigger($AA$9:$AA$12))</f>
        <v>1.3568061689065389E-2</v>
      </c>
      <c r="AI672" s="49">
        <f>_xll.qlIndexFixing($V$5,_xll.qlInterestRateIndexFixingDate($V$5,AD672,trigger),,trigger)</f>
        <v>1.3814419133396892E-2</v>
      </c>
      <c r="AJ672" s="49">
        <f t="shared" si="31"/>
        <v>-2.4635744433150301E-4</v>
      </c>
      <c r="AK672" s="52">
        <f t="shared" si="32"/>
        <v>1.0181571583308797</v>
      </c>
    </row>
    <row r="673" spans="29:37" x14ac:dyDescent="0.2">
      <c r="AC673" s="44" t="s">
        <v>74</v>
      </c>
      <c r="AD673" s="45">
        <f>_xll.qlCalendarAdvance(calendar,AD672,AC673,,,trigger)</f>
        <v>63158</v>
      </c>
      <c r="AE673" s="45">
        <f>_xll.qlInterestRateIndexMaturity($V$5,AD673,trigger)</f>
        <v>63248</v>
      </c>
      <c r="AF673" s="49">
        <f>_xll.qlTenorBasisValue($V$13,AD673,trigger)</f>
        <v>1.3592242372585311E-4</v>
      </c>
      <c r="AG673" s="49">
        <f>_xll.qlTenorBasisForwardRate($V$13,AD673,_xll.ohTrigger($AA$9:$AA$12))</f>
        <v>1.357531702081527E-2</v>
      </c>
      <c r="AH673" s="49">
        <f>_xll.qlTenorBasisForwardRate2($V$13,AD673,AE673,_xll.ohTrigger($AA$9:$AA$12))</f>
        <v>1.357531702081527E-2</v>
      </c>
      <c r="AI673" s="49">
        <f>_xll.qlIndexFixing($V$5,_xll.qlInterestRateIndexFixingDate($V$5,AD673,trigger),,trigger)</f>
        <v>1.3825663469366312E-2</v>
      </c>
      <c r="AJ673" s="49">
        <f t="shared" si="31"/>
        <v>-2.5034644855104204E-4</v>
      </c>
      <c r="AK673" s="52">
        <f t="shared" si="32"/>
        <v>1.0184412966685921</v>
      </c>
    </row>
    <row r="674" spans="29:37" x14ac:dyDescent="0.2">
      <c r="AC674" s="44" t="s">
        <v>74</v>
      </c>
      <c r="AD674" s="45">
        <f>_xll.qlCalendarAdvance(calendar,AD673,AC674,,,trigger)</f>
        <v>63188</v>
      </c>
      <c r="AE674" s="45">
        <f>_xll.qlInterestRateIndexMaturity($V$5,AD674,trigger)</f>
        <v>63279</v>
      </c>
      <c r="AF674" s="49">
        <f>_xll.qlTenorBasisValue($V$13,AD674,trigger)</f>
        <v>1.3588034972853956E-4</v>
      </c>
      <c r="AG674" s="49">
        <f>_xll.qlTenorBasisForwardRate($V$13,AD674,_xll.ohTrigger($AA$9:$AA$12))</f>
        <v>1.3583516596234938E-2</v>
      </c>
      <c r="AH674" s="49">
        <f>_xll.qlTenorBasisForwardRate2($V$13,AD674,AE674,_xll.ohTrigger($AA$9:$AA$12))</f>
        <v>1.3583516596234938E-2</v>
      </c>
      <c r="AI674" s="49">
        <f>_xll.qlIndexFixing($V$5,_xll.qlInterestRateIndexFixingDate($V$5,AD674,trigger),,trigger)</f>
        <v>1.3837964212259961E-2</v>
      </c>
      <c r="AJ674" s="49">
        <f t="shared" si="31"/>
        <v>-2.5444761602502232E-4</v>
      </c>
      <c r="AK674" s="52">
        <f t="shared" si="32"/>
        <v>1.0187320871014764</v>
      </c>
    </row>
    <row r="675" spans="29:37" x14ac:dyDescent="0.2">
      <c r="AC675" s="44" t="s">
        <v>74</v>
      </c>
      <c r="AD675" s="45">
        <f>_xll.qlCalendarAdvance(calendar,AD674,AC675,,,trigger)</f>
        <v>63219</v>
      </c>
      <c r="AE675" s="45">
        <f>_xll.qlInterestRateIndexMaturity($V$5,AD675,trigger)</f>
        <v>63307</v>
      </c>
      <c r="AF675" s="49">
        <f>_xll.qlTenorBasisValue($V$13,AD675,trigger)</f>
        <v>1.358373714132147E-4</v>
      </c>
      <c r="AG675" s="49">
        <f>_xll.qlTenorBasisForwardRate($V$13,AD675,_xll.ohTrigger($AA$9:$AA$12))</f>
        <v>1.3590223947446235E-2</v>
      </c>
      <c r="AH675" s="49">
        <f>_xll.qlTenorBasisForwardRate2($V$13,AD675,AE675,_xll.ohTrigger($AA$9:$AA$12))</f>
        <v>1.3590223947446235E-2</v>
      </c>
      <c r="AI675" s="49">
        <f>_xll.qlIndexFixing($V$5,_xll.qlInterestRateIndexFixingDate($V$5,AD675,trigger),,trigger)</f>
        <v>1.3848485358933692E-2</v>
      </c>
      <c r="AJ675" s="49">
        <f t="shared" si="31"/>
        <v>-2.582614114874579E-4</v>
      </c>
      <c r="AK675" s="52">
        <f t="shared" si="32"/>
        <v>1.0190034698829218</v>
      </c>
    </row>
    <row r="676" spans="29:37" x14ac:dyDescent="0.2">
      <c r="AC676" s="44" t="s">
        <v>74</v>
      </c>
      <c r="AD676" s="45">
        <f>_xll.qlCalendarAdvance(calendar,AD675,AC676,,,trigger)</f>
        <v>63248</v>
      </c>
      <c r="AE676" s="45">
        <f>_xll.qlInterestRateIndexMaturity($V$5,AD676,trigger)</f>
        <v>63340</v>
      </c>
      <c r="AF676" s="49">
        <f>_xll.qlTenorBasisValue($V$13,AD676,trigger)</f>
        <v>1.3579761919218955E-4</v>
      </c>
      <c r="AG676" s="49">
        <f>_xll.qlTenorBasisForwardRate($V$13,AD676,_xll.ohTrigger($AA$9:$AA$12))</f>
        <v>1.3598863480243037E-2</v>
      </c>
      <c r="AH676" s="49">
        <f>_xll.qlTenorBasisForwardRate2($V$13,AD676,AE676,_xll.ohTrigger($AA$9:$AA$12))</f>
        <v>1.3598863480243037E-2</v>
      </c>
      <c r="AI676" s="49">
        <f>_xll.qlIndexFixing($V$5,_xll.qlInterestRateIndexFixingDate($V$5,AD676,trigger),,trigger)</f>
        <v>1.3861069760015965E-2</v>
      </c>
      <c r="AJ676" s="49">
        <f t="shared" si="31"/>
        <v>-2.6220627977292799E-4</v>
      </c>
      <c r="AK676" s="52">
        <f t="shared" si="32"/>
        <v>1.019281484820689</v>
      </c>
    </row>
    <row r="677" spans="29:37" x14ac:dyDescent="0.2">
      <c r="AC677" s="44" t="s">
        <v>74</v>
      </c>
      <c r="AD677" s="45">
        <f>_xll.qlCalendarAdvance(calendar,AD676,AC677,,,trigger)</f>
        <v>63276</v>
      </c>
      <c r="AE677" s="45">
        <f>_xll.qlInterestRateIndexMaturity($V$5,AD677,trigger)</f>
        <v>63368</v>
      </c>
      <c r="AF677" s="49">
        <f>_xll.qlTenorBasisValue($V$13,AD677,trigger)</f>
        <v>1.3575964902327008E-4</v>
      </c>
      <c r="AG677" s="49">
        <f>_xll.qlTenorBasisForwardRate($V$13,AD677,_xll.ohTrigger($AA$9:$AA$12))</f>
        <v>1.3605544790733988E-2</v>
      </c>
      <c r="AH677" s="49">
        <f>_xll.qlTenorBasisForwardRate2($V$13,AD677,AE677,_xll.ohTrigger($AA$9:$AA$12))</f>
        <v>1.3605544790733988E-2</v>
      </c>
      <c r="AI677" s="49">
        <f>_xll.qlIndexFixing($V$5,_xll.qlInterestRateIndexFixingDate($V$5,AD677,trigger),,trigger)</f>
        <v>1.3871170539719049E-2</v>
      </c>
      <c r="AJ677" s="49">
        <f t="shared" si="31"/>
        <v>-2.6562574898506171E-4</v>
      </c>
      <c r="AK677" s="52">
        <f t="shared" si="32"/>
        <v>1.0195233453030095</v>
      </c>
    </row>
    <row r="678" spans="29:37" x14ac:dyDescent="0.2">
      <c r="AC678" s="44" t="s">
        <v>74</v>
      </c>
      <c r="AD678" s="45">
        <f>_xll.qlCalendarAdvance(calendar,AD677,AC678,,,trigger)</f>
        <v>63307</v>
      </c>
      <c r="AE678" s="45">
        <f>_xll.qlInterestRateIndexMaturity($V$5,AD678,trigger)</f>
        <v>63401</v>
      </c>
      <c r="AF678" s="49">
        <f>_xll.qlTenorBasisValue($V$13,AD678,trigger)</f>
        <v>1.3571807685031317E-4</v>
      </c>
      <c r="AG678" s="49">
        <f>_xll.qlTenorBasisForwardRate($V$13,AD678,_xll.ohTrigger($AA$9:$AA$12))</f>
        <v>1.3613453440518871E-2</v>
      </c>
      <c r="AH678" s="49">
        <f>_xll.qlTenorBasisForwardRate2($V$13,AD678,AE678,_xll.ohTrigger($AA$9:$AA$12))</f>
        <v>1.3613453440518871E-2</v>
      </c>
      <c r="AI678" s="49">
        <f>_xll.qlIndexFixing($V$5,_xll.qlInterestRateIndexFixingDate($V$5,AD678,trigger),,trigger)</f>
        <v>1.3882874802116469E-2</v>
      </c>
      <c r="AJ678" s="49">
        <f t="shared" si="31"/>
        <v>-2.6942136159759794E-4</v>
      </c>
      <c r="AK678" s="52">
        <f t="shared" si="32"/>
        <v>1.0197908166928236</v>
      </c>
    </row>
    <row r="679" spans="29:37" x14ac:dyDescent="0.2">
      <c r="AC679" s="44" t="s">
        <v>74</v>
      </c>
      <c r="AD679" s="45">
        <f>_xll.qlCalendarAdvance(calendar,AD678,AC679,,,trigger)</f>
        <v>63338</v>
      </c>
      <c r="AE679" s="45">
        <f>_xll.qlInterestRateIndexMaturity($V$5,AD679,trigger)</f>
        <v>63430</v>
      </c>
      <c r="AF679" s="49">
        <f>_xll.qlTenorBasisValue($V$13,AD679,trigger)</f>
        <v>1.3567698918857547E-4</v>
      </c>
      <c r="AG679" s="49">
        <f>_xll.qlTenorBasisForwardRate($V$13,AD679,_xll.ohTrigger($AA$9:$AA$12))</f>
        <v>1.3619647534080154E-2</v>
      </c>
      <c r="AH679" s="49">
        <f>_xll.qlTenorBasisForwardRate2($V$13,AD679,AE679,_xll.ohTrigger($AA$9:$AA$12))</f>
        <v>1.3619647534080154E-2</v>
      </c>
      <c r="AI679" s="49">
        <f>_xll.qlIndexFixing($V$5,_xll.qlInterestRateIndexFixingDate($V$5,AD679,trigger),,trigger)</f>
        <v>1.3892464104696401E-2</v>
      </c>
      <c r="AJ679" s="49">
        <f t="shared" si="31"/>
        <v>-2.7281657061624734E-4</v>
      </c>
      <c r="AK679" s="52">
        <f t="shared" si="32"/>
        <v>1.0200311035901322</v>
      </c>
    </row>
    <row r="680" spans="29:37" x14ac:dyDescent="0.2">
      <c r="AC680" s="44" t="s">
        <v>74</v>
      </c>
      <c r="AD680" s="45">
        <f>_xll.qlCalendarAdvance(calendar,AD679,AC680,,,trigger)</f>
        <v>63369</v>
      </c>
      <c r="AE680" s="45">
        <f>_xll.qlInterestRateIndexMaturity($V$5,AD680,trigger)</f>
        <v>63461</v>
      </c>
      <c r="AF680" s="49">
        <f>_xll.qlTenorBasisValue($V$13,AD680,trigger)</f>
        <v>1.3563638049463283E-4</v>
      </c>
      <c r="AG680" s="49">
        <f>_xll.qlTenorBasisForwardRate($V$13,AD680,_xll.ohTrigger($AA$9:$AA$12))</f>
        <v>1.3626338445576312E-2</v>
      </c>
      <c r="AH680" s="49">
        <f>_xll.qlTenorBasisForwardRate2($V$13,AD680,AE680,_xll.ohTrigger($AA$9:$AA$12))</f>
        <v>1.3626338445576312E-2</v>
      </c>
      <c r="AI680" s="49">
        <f>_xll.qlIndexFixing($V$5,_xll.qlInterestRateIndexFixingDate($V$5,AD680,trigger),,trigger)</f>
        <v>1.390255194379785E-2</v>
      </c>
      <c r="AJ680" s="49">
        <f t="shared" si="31"/>
        <v>-2.7621349822153779E-4</v>
      </c>
      <c r="AK680" s="52">
        <f t="shared" si="32"/>
        <v>1.0202705590591878</v>
      </c>
    </row>
    <row r="681" spans="29:37" x14ac:dyDescent="0.2">
      <c r="AC681" s="44" t="s">
        <v>74</v>
      </c>
      <c r="AD681" s="45">
        <f>_xll.qlCalendarAdvance(calendar,AD680,AC681,,,trigger)</f>
        <v>63401</v>
      </c>
      <c r="AE681" s="45">
        <f>_xll.qlInterestRateIndexMaturity($V$5,AD681,trigger)</f>
        <v>63493</v>
      </c>
      <c r="AF681" s="49">
        <f>_xll.qlTenorBasisValue($V$13,AD681,trigger)</f>
        <v>1.3559495842473793E-4</v>
      </c>
      <c r="AG681" s="49">
        <f>_xll.qlTenorBasisForwardRate($V$13,AD681,_xll.ohTrigger($AA$9:$AA$12))</f>
        <v>1.3632990865082876E-2</v>
      </c>
      <c r="AH681" s="49">
        <f>_xll.qlTenorBasisForwardRate2($V$13,AD681,AE681,_xll.ohTrigger($AA$9:$AA$12))</f>
        <v>1.3632990865082876E-2</v>
      </c>
      <c r="AI681" s="49">
        <f>_xll.qlIndexFixing($V$5,_xll.qlInterestRateIndexFixingDate($V$5,AD681,trigger),,trigger)</f>
        <v>1.3912570843525958E-2</v>
      </c>
      <c r="AJ681" s="49">
        <f t="shared" si="31"/>
        <v>-2.7957997844308205E-4</v>
      </c>
      <c r="AK681" s="52">
        <f t="shared" si="32"/>
        <v>1.0205076040327401</v>
      </c>
    </row>
    <row r="682" spans="29:37" x14ac:dyDescent="0.2">
      <c r="AC682" s="44" t="s">
        <v>74</v>
      </c>
      <c r="AD682" s="45">
        <f>_xll.qlCalendarAdvance(calendar,AD681,AC682,,,trigger)</f>
        <v>63432</v>
      </c>
      <c r="AE682" s="45">
        <f>_xll.qlInterestRateIndexMaturity($V$5,AD682,trigger)</f>
        <v>63523</v>
      </c>
      <c r="AF682" s="49">
        <f>_xll.qlTenorBasisValue($V$13,AD682,trigger)</f>
        <v>1.3555530629226676E-4</v>
      </c>
      <c r="AG682" s="49">
        <f>_xll.qlTenorBasisForwardRate($V$13,AD682,_xll.ohTrigger($AA$9:$AA$12))</f>
        <v>1.3638833250514515E-2</v>
      </c>
      <c r="AH682" s="49">
        <f>_xll.qlTenorBasisForwardRate2($V$13,AD682,AE682,_xll.ohTrigger($AA$9:$AA$12))</f>
        <v>1.3638833250514515E-2</v>
      </c>
      <c r="AI682" s="49">
        <f>_xll.qlIndexFixing($V$5,_xll.qlInterestRateIndexFixingDate($V$5,AD682,trigger),,trigger)</f>
        <v>1.3921478903902211E-2</v>
      </c>
      <c r="AJ682" s="49">
        <f t="shared" si="31"/>
        <v>-2.8264565338769615E-4</v>
      </c>
      <c r="AK682" s="52">
        <f t="shared" si="32"/>
        <v>1.0207235947676854</v>
      </c>
    </row>
    <row r="683" spans="29:37" x14ac:dyDescent="0.2">
      <c r="AC683" s="44" t="s">
        <v>74</v>
      </c>
      <c r="AD683" s="45">
        <f>_xll.qlCalendarAdvance(calendar,AD682,AC683,,,trigger)</f>
        <v>63464</v>
      </c>
      <c r="AE683" s="45">
        <f>_xll.qlInterestRateIndexMaturity($V$5,AD683,trigger)</f>
        <v>63556</v>
      </c>
      <c r="AF683" s="49">
        <f>_xll.qlTenorBasisValue($V$13,AD683,trigger)</f>
        <v>1.3551486015435924E-4</v>
      </c>
      <c r="AG683" s="49">
        <f>_xll.qlTenorBasisForwardRate($V$13,AD683,_xll.ohTrigger($AA$9:$AA$12))</f>
        <v>1.3645325992950706E-2</v>
      </c>
      <c r="AH683" s="49">
        <f>_xll.qlTenorBasisForwardRate2($V$13,AD683,AE683,_xll.ohTrigger($AA$9:$AA$12))</f>
        <v>1.3645325992950706E-2</v>
      </c>
      <c r="AI683" s="49">
        <f>_xll.qlIndexFixing($V$5,_xll.qlInterestRateIndexFixingDate($V$5,AD683,trigger),,trigger)</f>
        <v>1.3931114341165979E-2</v>
      </c>
      <c r="AJ683" s="49">
        <f t="shared" si="31"/>
        <v>-2.8578834821527295E-4</v>
      </c>
      <c r="AK683" s="52">
        <f t="shared" si="32"/>
        <v>1.0209440469478643</v>
      </c>
    </row>
    <row r="684" spans="29:37" x14ac:dyDescent="0.2">
      <c r="AC684" s="44" t="s">
        <v>74</v>
      </c>
      <c r="AD684" s="45">
        <f>_xll.qlCalendarAdvance(calendar,AD683,AC684,,,trigger)</f>
        <v>63495</v>
      </c>
      <c r="AE684" s="45">
        <f>_xll.qlInterestRateIndexMaturity($V$5,AD684,trigger)</f>
        <v>63587</v>
      </c>
      <c r="AF684" s="49">
        <f>_xll.qlTenorBasisValue($V$13,AD684,trigger)</f>
        <v>1.3547614245428569E-4</v>
      </c>
      <c r="AG684" s="49">
        <f>_xll.qlTenorBasisForwardRate($V$13,AD684,_xll.ohTrigger($AA$9:$AA$12))</f>
        <v>1.3651021435344933E-2</v>
      </c>
      <c r="AH684" s="49">
        <f>_xll.qlTenorBasisForwardRate2($V$13,AD684,AE684,_xll.ohTrigger($AA$9:$AA$12))</f>
        <v>1.3651021435344933E-2</v>
      </c>
      <c r="AI684" s="49">
        <f>_xll.qlIndexFixing($V$5,_xll.qlInterestRateIndexFixingDate($V$5,AD684,trigger),,trigger)</f>
        <v>1.3939658707218926E-2</v>
      </c>
      <c r="AJ684" s="49">
        <f t="shared" si="31"/>
        <v>-2.8863727187399338E-4</v>
      </c>
      <c r="AK684" s="52">
        <f t="shared" si="32"/>
        <v>1.0211440054680934</v>
      </c>
    </row>
    <row r="685" spans="29:37" x14ac:dyDescent="0.2">
      <c r="AC685" s="44" t="s">
        <v>74</v>
      </c>
      <c r="AD685" s="45">
        <f>_xll.qlCalendarAdvance(calendar,AD684,AC685,,,trigger)</f>
        <v>63527</v>
      </c>
      <c r="AE685" s="45">
        <f>_xll.qlInterestRateIndexMaturity($V$5,AD685,trigger)</f>
        <v>63618</v>
      </c>
      <c r="AF685" s="49">
        <f>_xll.qlTenorBasisValue($V$13,AD685,trigger)</f>
        <v>1.3543664966478633E-4</v>
      </c>
      <c r="AG685" s="49">
        <f>_xll.qlTenorBasisForwardRate($V$13,AD685,_xll.ohTrigger($AA$9:$AA$12))</f>
        <v>1.3656296946928766E-2</v>
      </c>
      <c r="AH685" s="49">
        <f>_xll.qlTenorBasisForwardRate2($V$13,AD685,AE685,_xll.ohTrigger($AA$9:$AA$12))</f>
        <v>1.3656296946928766E-2</v>
      </c>
      <c r="AI685" s="49">
        <f>_xll.qlIndexFixing($V$5,_xll.qlInterestRateIndexFixingDate($V$5,AD685,trigger),,trigger)</f>
        <v>1.3947678657829022E-2</v>
      </c>
      <c r="AJ685" s="49">
        <f t="shared" si="31"/>
        <v>-2.9138171090025561E-4</v>
      </c>
      <c r="AK685" s="52">
        <f t="shared" si="32"/>
        <v>1.0213368025045608</v>
      </c>
    </row>
    <row r="686" spans="29:37" x14ac:dyDescent="0.2">
      <c r="AC686" s="44" t="s">
        <v>74</v>
      </c>
      <c r="AD686" s="45">
        <f>_xll.qlCalendarAdvance(calendar,AD685,AC686,,,trigger)</f>
        <v>63558</v>
      </c>
      <c r="AE686" s="45">
        <f>_xll.qlInterestRateIndexMaturity($V$5,AD686,trigger)</f>
        <v>63648</v>
      </c>
      <c r="AF686" s="49">
        <f>_xll.qlTenorBasisValue($V$13,AD686,trigger)</f>
        <v>1.3539884476775852E-4</v>
      </c>
      <c r="AG686" s="49">
        <f>_xll.qlTenorBasisForwardRate($V$13,AD686,_xll.ohTrigger($AA$9:$AA$12))</f>
        <v>1.3661149888694268E-2</v>
      </c>
      <c r="AH686" s="49">
        <f>_xll.qlTenorBasisForwardRate2($V$13,AD686,AE686,_xll.ohTrigger($AA$9:$AA$12))</f>
        <v>1.3661149888694268E-2</v>
      </c>
      <c r="AI686" s="49">
        <f>_xll.qlIndexFixing($V$5,_xll.qlInterestRateIndexFixingDate($V$5,AD686,trigger),,trigger)</f>
        <v>1.3955052698604753E-2</v>
      </c>
      <c r="AJ686" s="49">
        <f t="shared" si="31"/>
        <v>-2.9390280991048456E-4</v>
      </c>
      <c r="AK686" s="52">
        <f t="shared" si="32"/>
        <v>1.0215137680433266</v>
      </c>
    </row>
    <row r="687" spans="29:37" x14ac:dyDescent="0.2">
      <c r="AC687" s="44" t="s">
        <v>74</v>
      </c>
      <c r="AD687" s="45">
        <f>_xll.qlCalendarAdvance(calendar,AD686,AC687,,,trigger)</f>
        <v>63590</v>
      </c>
      <c r="AE687" s="45">
        <f>_xll.qlInterestRateIndexMaturity($V$5,AD687,trigger)</f>
        <v>63681</v>
      </c>
      <c r="AF687" s="49">
        <f>_xll.qlTenorBasisValue($V$13,AD687,trigger)</f>
        <v>1.3536028325327078E-4</v>
      </c>
      <c r="AG687" s="49">
        <f>_xll.qlTenorBasisForwardRate($V$13,AD687,_xll.ohTrigger($AA$9:$AA$12))</f>
        <v>1.3666583069423189E-2</v>
      </c>
      <c r="AH687" s="49">
        <f>_xll.qlTenorBasisForwardRate2($V$13,AD687,AE687,_xll.ohTrigger($AA$9:$AA$12))</f>
        <v>1.3666583069423189E-2</v>
      </c>
      <c r="AI687" s="49">
        <f>_xll.qlIndexFixing($V$5,_xll.qlInterestRateIndexFixingDate($V$5,AD687,trigger),,trigger)</f>
        <v>1.3963045428151168E-2</v>
      </c>
      <c r="AJ687" s="49">
        <f t="shared" si="31"/>
        <v>-2.9646235872797869E-4</v>
      </c>
      <c r="AK687" s="52">
        <f t="shared" si="32"/>
        <v>1.0216925004020403</v>
      </c>
    </row>
    <row r="688" spans="29:37" x14ac:dyDescent="0.2">
      <c r="AC688" s="44" t="s">
        <v>74</v>
      </c>
      <c r="AD688" s="45">
        <f>_xll.qlCalendarAdvance(calendar,AD687,AC688,,,trigger)</f>
        <v>63618</v>
      </c>
      <c r="AE688" s="45">
        <f>_xll.qlInterestRateIndexMaturity($V$5,AD688,trigger)</f>
        <v>63710</v>
      </c>
      <c r="AF688" s="49">
        <f>_xll.qlTenorBasisValue($V$13,AD688,trigger)</f>
        <v>1.3532692334499095E-4</v>
      </c>
      <c r="AG688" s="49">
        <f>_xll.qlTenorBasisForwardRate($V$13,AD688,_xll.ohTrigger($AA$9:$AA$12))</f>
        <v>1.3671149910601062E-2</v>
      </c>
      <c r="AH688" s="49">
        <f>_xll.qlTenorBasisForwardRate2($V$13,AD688,AE688,_xll.ohTrigger($AA$9:$AA$12))</f>
        <v>1.3671149910601062E-2</v>
      </c>
      <c r="AI688" s="49">
        <f>_xll.qlIndexFixing($V$5,_xll.qlInterestRateIndexFixingDate($V$5,AD688,trigger),,trigger)</f>
        <v>1.3969731884158934E-2</v>
      </c>
      <c r="AJ688" s="49">
        <f t="shared" si="31"/>
        <v>-2.9858197355787236E-4</v>
      </c>
      <c r="AK688" s="52">
        <f t="shared" si="32"/>
        <v>1.0218402969399334</v>
      </c>
    </row>
    <row r="689" spans="29:37" x14ac:dyDescent="0.2">
      <c r="AC689" s="44" t="s">
        <v>74</v>
      </c>
      <c r="AD689" s="45">
        <f>_xll.qlCalendarAdvance(calendar,AD688,AC689,,,trigger)</f>
        <v>63649</v>
      </c>
      <c r="AE689" s="45">
        <f>_xll.qlInterestRateIndexMaturity($V$5,AD689,trigger)</f>
        <v>63740</v>
      </c>
      <c r="AF689" s="49">
        <f>_xll.qlTenorBasisValue($V$13,AD689,trigger)</f>
        <v>1.352903997445023E-4</v>
      </c>
      <c r="AG689" s="49">
        <f>_xll.qlTenorBasisForwardRate($V$13,AD689,_xll.ohTrigger($AA$9:$AA$12))</f>
        <v>1.367526555527084E-2</v>
      </c>
      <c r="AH689" s="49">
        <f>_xll.qlTenorBasisForwardRate2($V$13,AD689,AE689,_xll.ohTrigger($AA$9:$AA$12))</f>
        <v>1.367526555527084E-2</v>
      </c>
      <c r="AI689" s="49">
        <f>_xll.qlIndexFixing($V$5,_xll.qlInterestRateIndexFixingDate($V$5,AD689,trigger),,trigger)</f>
        <v>1.3975962945251098E-2</v>
      </c>
      <c r="AJ689" s="49">
        <f t="shared" si="31"/>
        <v>-3.0069738998025723E-4</v>
      </c>
      <c r="AK689" s="52">
        <f t="shared" si="32"/>
        <v>1.0219884132242214</v>
      </c>
    </row>
    <row r="690" spans="29:37" x14ac:dyDescent="0.2">
      <c r="AC690" s="44" t="s">
        <v>74</v>
      </c>
      <c r="AD690" s="45">
        <f>_xll.qlCalendarAdvance(calendar,AD689,AC690,,,trigger)</f>
        <v>63681</v>
      </c>
      <c r="AE690" s="45">
        <f>_xll.qlInterestRateIndexMaturity($V$5,AD690,trigger)</f>
        <v>63773</v>
      </c>
      <c r="AF690" s="49">
        <f>_xll.qlTenorBasisValue($V$13,AD690,trigger)</f>
        <v>1.3525314544502785E-4</v>
      </c>
      <c r="AG690" s="49">
        <f>_xll.qlTenorBasisForwardRate($V$13,AD690,_xll.ohTrigger($AA$9:$AA$12))</f>
        <v>1.3679909000252044E-2</v>
      </c>
      <c r="AH690" s="49">
        <f>_xll.qlTenorBasisForwardRate2($V$13,AD690,AE690,_xll.ohTrigger($AA$9:$AA$12))</f>
        <v>1.3679909000252044E-2</v>
      </c>
      <c r="AI690" s="49">
        <f>_xll.qlIndexFixing($V$5,_xll.qlInterestRateIndexFixingDate($V$5,AD690,trigger),,trigger)</f>
        <v>1.3982731400427583E-2</v>
      </c>
      <c r="AJ690" s="49">
        <f t="shared" si="31"/>
        <v>-3.0282240017553974E-4</v>
      </c>
      <c r="AK690" s="52">
        <f t="shared" si="32"/>
        <v>1.022136287614922</v>
      </c>
    </row>
    <row r="691" spans="29:37" x14ac:dyDescent="0.2">
      <c r="AC691" s="44" t="s">
        <v>74</v>
      </c>
      <c r="AD691" s="45">
        <f>_xll.qlCalendarAdvance(calendar,AD690,AC691,,,trigger)</f>
        <v>63712</v>
      </c>
      <c r="AE691" s="45">
        <f>_xll.qlInterestRateIndexMaturity($V$5,AD691,trigger)</f>
        <v>63804</v>
      </c>
      <c r="AF691" s="49">
        <f>_xll.qlTenorBasisValue($V$13,AD691,trigger)</f>
        <v>1.3521748381207889E-4</v>
      </c>
      <c r="AG691" s="49">
        <f>_xll.qlTenorBasisForwardRate($V$13,AD691,_xll.ohTrigger($AA$9:$AA$12))</f>
        <v>1.3683827736599636E-2</v>
      </c>
      <c r="AH691" s="49">
        <f>_xll.qlTenorBasisForwardRate2($V$13,AD691,AE691,_xll.ohTrigger($AA$9:$AA$12))</f>
        <v>1.3683827736599636E-2</v>
      </c>
      <c r="AI691" s="49">
        <f>_xll.qlIndexFixing($V$5,_xll.qlInterestRateIndexFixingDate($V$5,AD691,trigger),,trigger)</f>
        <v>1.3988521432597821E-2</v>
      </c>
      <c r="AJ691" s="49">
        <f t="shared" si="31"/>
        <v>-3.0469369599818441E-4</v>
      </c>
      <c r="AK691" s="52">
        <f t="shared" si="32"/>
        <v>1.0222667006530075</v>
      </c>
    </row>
    <row r="692" spans="29:37" x14ac:dyDescent="0.2">
      <c r="AC692" s="44" t="s">
        <v>74</v>
      </c>
      <c r="AD692" s="45">
        <f>_xll.qlCalendarAdvance(calendar,AD691,AC692,,,trigger)</f>
        <v>63744</v>
      </c>
      <c r="AE692" s="45">
        <f>_xll.qlInterestRateIndexMaturity($V$5,AD692,trigger)</f>
        <v>63836</v>
      </c>
      <c r="AF692" s="49">
        <f>_xll.qlTenorBasisValue($V$13,AD692,trigger)</f>
        <v>1.3518110890925415E-4</v>
      </c>
      <c r="AG692" s="49">
        <f>_xll.qlTenorBasisForwardRate($V$13,AD692,_xll.ohTrigger($AA$9:$AA$12))</f>
        <v>1.3687599890418505E-2</v>
      </c>
      <c r="AH692" s="49">
        <f>_xll.qlTenorBasisForwardRate2($V$13,AD692,AE692,_xll.ohTrigger($AA$9:$AA$12))</f>
        <v>1.3687599890418505E-2</v>
      </c>
      <c r="AI692" s="49">
        <f>_xll.qlIndexFixing($V$5,_xll.qlInterestRateIndexFixingDate($V$5,AD692,trigger),,trigger)</f>
        <v>1.3994075078560059E-2</v>
      </c>
      <c r="AJ692" s="49">
        <f t="shared" si="31"/>
        <v>-3.0647518814155492E-4</v>
      </c>
      <c r="AK692" s="52">
        <f t="shared" si="32"/>
        <v>1.0223907179195157</v>
      </c>
    </row>
    <row r="693" spans="29:37" x14ac:dyDescent="0.2">
      <c r="AC693" s="44" t="s">
        <v>74</v>
      </c>
      <c r="AD693" s="45">
        <f>_xll.qlCalendarAdvance(calendar,AD692,AC693,,,trigger)</f>
        <v>63775</v>
      </c>
      <c r="AE693" s="45">
        <f>_xll.qlInterestRateIndexMaturity($V$5,AD693,trigger)</f>
        <v>63867</v>
      </c>
      <c r="AF693" s="49">
        <f>_xll.qlTenorBasisValue($V$13,AD693,trigger)</f>
        <v>1.3514628925366325E-4</v>
      </c>
      <c r="AG693" s="49">
        <f>_xll.qlTenorBasisForwardRate($V$13,AD693,_xll.ohTrigger($AA$9:$AA$12))</f>
        <v>1.369098805087505E-2</v>
      </c>
      <c r="AH693" s="49">
        <f>_xll.qlTenorBasisForwardRate2($V$13,AD693,AE693,_xll.ohTrigger($AA$9:$AA$12))</f>
        <v>1.369098805087505E-2</v>
      </c>
      <c r="AI693" s="49">
        <f>_xll.qlIndexFixing($V$5,_xll.qlInterestRateIndexFixingDate($V$5,AD693,trigger),,trigger)</f>
        <v>1.3999042686683174E-2</v>
      </c>
      <c r="AJ693" s="49">
        <f t="shared" si="31"/>
        <v>-3.0805463580812348E-4</v>
      </c>
      <c r="AK693" s="52">
        <f t="shared" si="32"/>
        <v>1.0225005408421517</v>
      </c>
    </row>
    <row r="694" spans="29:37" x14ac:dyDescent="0.2">
      <c r="AC694" s="46" t="s">
        <v>74</v>
      </c>
      <c r="AD694" s="47">
        <f>_xll.qlCalendarAdvance(calendar,AD693,AC694,,,trigger)</f>
        <v>63807</v>
      </c>
      <c r="AE694" s="47">
        <f>_xll.qlInterestRateIndexMaturity($V$5,AD694,trigger)</f>
        <v>63898</v>
      </c>
      <c r="AF694" s="50">
        <f>_xll.qlTenorBasisValue($V$13,AD694,trigger)</f>
        <v>1.3511077334752905E-4</v>
      </c>
      <c r="AG694" s="50">
        <f>_xll.qlTenorBasisForwardRate($V$13,AD694,_xll.ohTrigger($AA$9:$AA$12))</f>
        <v>1.3693902878104876E-2</v>
      </c>
      <c r="AH694" s="50">
        <f>_xll.qlTenorBasisForwardRate2($V$13,AD694,AE694,_xll.ohTrigger($AA$9:$AA$12))</f>
        <v>1.3693902878104876E-2</v>
      </c>
      <c r="AI694" s="50">
        <f>_xll.qlIndexFixing($V$5,_xll.qlInterestRateIndexFixingDate($V$5,AD694,trigger),,trigger)</f>
        <v>1.4003403245279796E-2</v>
      </c>
      <c r="AJ694" s="50">
        <f t="shared" si="31"/>
        <v>-3.0950036717491969E-4</v>
      </c>
      <c r="AK694" s="53">
        <f t="shared" si="32"/>
        <v>1.0226013262931621</v>
      </c>
    </row>
  </sheetData>
  <dataValidations disablePrompts="1" count="4">
    <dataValidation type="list" allowBlank="1" showInputMessage="1" showErrorMessage="1" sqref="C28:C64">
      <formula1>"Annual,Semiannual,EveryFourthMonth,Quarterly,Bimonthly,Monthly,Biweekly,Weekly,Daily,Once,NoFrequency"</formula1>
    </dataValidation>
    <dataValidation type="list" allowBlank="1" showInputMessage="1" showErrorMessage="1" sqref="D28:D64 D3:D15">
      <formula1>"Following,Modified Following,Preceding,Modified Preceding,Unadjusted,Half-Month Modified Following"</formula1>
    </dataValidation>
    <dataValidation type="list" allowBlank="1" showInputMessage="1" showErrorMessage="1" sqref="V24">
      <formula1>"AllDepos,DeposBeforeFirstFuturesStartDate,DeposBeforeFirstFuturesStartDatePlusOne,DeposBeforeFirstFuturesExpiryDate"</formula1>
    </dataValidation>
    <dataValidation type="list" allowBlank="1" showInputMessage="1" showErrorMessage="1" sqref="E3:E64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94"/>
  <sheetViews>
    <sheetView showGridLines="0" topLeftCell="N1" workbookViewId="0">
      <selection activeCell="P2" sqref="P2"/>
    </sheetView>
  </sheetViews>
  <sheetFormatPr defaultRowHeight="11.25" outlineLevelCol="1" x14ac:dyDescent="0.2"/>
  <cols>
    <col min="1" max="1" width="6" style="1" hidden="1" customWidth="1" outlineLevel="1"/>
    <col min="2" max="2" width="5.7109375" style="1" hidden="1" customWidth="1" outlineLevel="1"/>
    <col min="3" max="3" width="6.28515625" style="1" hidden="1" customWidth="1" outlineLevel="1"/>
    <col min="4" max="4" width="7" style="1" hidden="1" customWidth="1" outlineLevel="1"/>
    <col min="5" max="5" width="19.28515625" style="1" hidden="1" customWidth="1" outlineLevel="1"/>
    <col min="6" max="6" width="20.28515625" style="1" hidden="1" customWidth="1" outlineLevel="1"/>
    <col min="7" max="7" width="10.140625" style="1" hidden="1" customWidth="1" outlineLevel="1"/>
    <col min="8" max="8" width="8" style="1" hidden="1" customWidth="1" outlineLevel="1"/>
    <col min="9" max="9" width="21.42578125" style="1" hidden="1" customWidth="1" outlineLevel="1"/>
    <col min="10" max="10" width="15.140625" style="1" hidden="1" customWidth="1" outlineLevel="1"/>
    <col min="11" max="11" width="10" style="1" hidden="1" customWidth="1" outlineLevel="1"/>
    <col min="12" max="12" width="9" style="1" hidden="1" customWidth="1" outlineLevel="1"/>
    <col min="13" max="13" width="4.85546875" style="1" hidden="1" customWidth="1" outlineLevel="1"/>
    <col min="14" max="14" width="2.7109375" style="1" customWidth="1" collapsed="1"/>
    <col min="15" max="15" width="10" style="1" hidden="1" customWidth="1" outlineLevel="1"/>
    <col min="16" max="16" width="21.42578125" style="1" bestFit="1" customWidth="1" collapsed="1"/>
    <col min="17" max="20" width="10.7109375" style="1" customWidth="1"/>
    <col min="21" max="21" width="2.7109375" style="1" customWidth="1"/>
    <col min="22" max="22" width="15.140625" style="1" bestFit="1" customWidth="1"/>
    <col min="23" max="23" width="17.28515625" style="1" bestFit="1" customWidth="1"/>
    <col min="24" max="24" width="6" style="1" bestFit="1" customWidth="1"/>
    <col min="25" max="25" width="2.7109375" style="1" customWidth="1"/>
    <col min="26" max="26" width="3" style="1" bestFit="1" customWidth="1"/>
    <col min="27" max="28" width="17.28515625" style="1" bestFit="1" customWidth="1"/>
    <col min="29" max="29" width="9.140625" style="1"/>
    <col min="30" max="30" width="14" style="1" customWidth="1"/>
    <col min="31" max="31" width="12.140625" style="1" customWidth="1"/>
    <col min="32" max="32" width="12.5703125" style="1" customWidth="1"/>
    <col min="33" max="33" width="9" style="1" bestFit="1" customWidth="1"/>
    <col min="34" max="34" width="6" style="1" bestFit="1" customWidth="1"/>
    <col min="35" max="35" width="9.140625" style="1"/>
    <col min="36" max="36" width="3.7109375" style="1" customWidth="1"/>
    <col min="37" max="38" width="17.28515625" style="1" bestFit="1" customWidth="1"/>
    <col min="39" max="40" width="11" style="1" bestFit="1" customWidth="1"/>
    <col min="41" max="50" width="9.140625" style="1"/>
    <col min="51" max="51" width="4.140625" style="1" customWidth="1"/>
    <col min="52" max="53" width="17.28515625" style="1" bestFit="1" customWidth="1"/>
    <col min="54" max="16384" width="9.140625" style="1"/>
  </cols>
  <sheetData>
    <row r="1" spans="1:56" x14ac:dyDescent="0.2">
      <c r="J1" s="1" t="str">
        <f>PROPER(currency)&amp;familyname&amp;$W$8</f>
        <v>Euribor6M</v>
      </c>
      <c r="AH1" s="1" t="str">
        <f>_xll.qlInterpolation(,"linear",AA3:AA694,AH3:AH694)</f>
        <v>obj_0074a#0034</v>
      </c>
    </row>
    <row r="2" spans="1:56" ht="21" customHeight="1" x14ac:dyDescent="0.2">
      <c r="A2" s="3" t="s">
        <v>8</v>
      </c>
      <c r="B2" s="3" t="s">
        <v>136</v>
      </c>
      <c r="C2" s="3"/>
      <c r="D2" s="3" t="s">
        <v>135</v>
      </c>
      <c r="E2" s="23" t="s">
        <v>134</v>
      </c>
      <c r="F2" s="23" t="s">
        <v>133</v>
      </c>
      <c r="G2" s="3" t="s">
        <v>137</v>
      </c>
      <c r="H2" s="3" t="s">
        <v>138</v>
      </c>
      <c r="I2" s="3" t="s">
        <v>12</v>
      </c>
      <c r="J2" s="21" t="s">
        <v>13</v>
      </c>
      <c r="K2" s="22" t="s">
        <v>55</v>
      </c>
      <c r="L2" s="22" t="s">
        <v>56</v>
      </c>
      <c r="M2" s="22" t="s">
        <v>57</v>
      </c>
      <c r="O2" s="22" t="s">
        <v>70</v>
      </c>
      <c r="P2" s="22" t="s">
        <v>132</v>
      </c>
      <c r="Q2" s="22" t="s">
        <v>65</v>
      </c>
      <c r="R2" s="22" t="s">
        <v>130</v>
      </c>
      <c r="S2" s="22" t="s">
        <v>131</v>
      </c>
      <c r="T2" s="22" t="s">
        <v>71</v>
      </c>
      <c r="Z2" s="41"/>
      <c r="AA2" s="22" t="s">
        <v>73</v>
      </c>
      <c r="AB2" s="22" t="s">
        <v>72</v>
      </c>
      <c r="AC2" s="22" t="s">
        <v>75</v>
      </c>
      <c r="AD2" s="22" t="s">
        <v>77</v>
      </c>
      <c r="AE2" s="22" t="s">
        <v>76</v>
      </c>
      <c r="AF2" s="22" t="s">
        <v>78</v>
      </c>
      <c r="AG2" s="22" t="s">
        <v>84</v>
      </c>
      <c r="AH2" s="22" t="s">
        <v>85</v>
      </c>
    </row>
    <row r="3" spans="1:56" x14ac:dyDescent="0.2">
      <c r="A3" s="2" t="s">
        <v>74</v>
      </c>
      <c r="B3" s="75"/>
      <c r="C3" s="75"/>
      <c r="D3" s="75"/>
      <c r="E3" s="75"/>
      <c r="F3" s="75"/>
      <c r="G3" s="2" t="str">
        <f>PROPER(currency)&amp;familyname&amp;A3</f>
        <v>Euribor1M</v>
      </c>
      <c r="H3" s="75"/>
      <c r="I3" s="2" t="str">
        <f>currency&amp;A3&amp;"D_SYNTH"&amp;$W$8&amp;"_Quote"</f>
        <v>EUR1MD_SYNTH6M_Quote</v>
      </c>
      <c r="J3" s="2" t="str">
        <f>_xll.qlDepositRateHelper(,I3,G3,permanent,trigger,objectoverwrite)</f>
        <v>obj_00704#0025</v>
      </c>
      <c r="K3" s="15" t="b">
        <v>0</v>
      </c>
      <c r="L3" s="18">
        <v>10</v>
      </c>
      <c r="M3" s="18">
        <v>10</v>
      </c>
      <c r="O3" s="24" t="str">
        <f t="array" ref="O3:O71">_xll.qlRateHelperSelection(_xll.ohFilter(J3:J65,K3:K65),_xll.ohFilter(Priority,K3:K65),$W$3,$W$4,,$W$5,_xll.ohFilter(MinDistance,K3:K65),trigger)</f>
        <v>obj_0074d</v>
      </c>
      <c r="P3" s="24" t="str">
        <f>_xll.qlRateHelperQuoteName(O3,trigger)</f>
        <v>EUR6MD_SYNTH6M_Quote</v>
      </c>
      <c r="Q3" s="30">
        <f>_xll.qlRateHelperRate(O3,trigger)</f>
        <v>2.43E-4</v>
      </c>
      <c r="R3" s="72">
        <f>_xll.qlRateHelperEarliestDate(O3,trigger)</f>
        <v>42279</v>
      </c>
      <c r="S3" s="72">
        <f>_xll.qlRateHelperPillarDate(O3,trigger)</f>
        <v>42464</v>
      </c>
      <c r="T3" s="37">
        <f>_xll.qlYieldTSDiscount($W$10,S3)</f>
        <v>1.0008071406590917</v>
      </c>
      <c r="V3" s="36" t="s">
        <v>98</v>
      </c>
      <c r="W3" s="33">
        <v>0</v>
      </c>
      <c r="Z3" s="42"/>
      <c r="AA3" s="43">
        <f>_xll.qlCalendarAdvance(calendar,_xll.qlSettingsEvaluationDate(trigger),"2D",,,trigger)</f>
        <v>42279</v>
      </c>
      <c r="AB3" s="43">
        <f>_xll.qlInterestRateIndexMaturity(W9,AA3,trigger)</f>
        <v>42464</v>
      </c>
      <c r="AC3" s="48">
        <f>_xll.qlTenorBasisValue($W$17,AA3,_xll.ohTrigger(trigger,$W$24))</f>
        <v>1.7983570302206584E-3</v>
      </c>
      <c r="AD3" s="48">
        <f>_xll.qlTenorBasisForwardRate($W$17,AA3,_xll.ohTrigger(trigger,$W$24))</f>
        <v>2.1370444794879744E-4</v>
      </c>
      <c r="AE3" s="48">
        <f>_xll.qlTenorBasisForwardRate2($W$17,AA3,AB3,_xll.ohTrigger(trigger,$W$24))</f>
        <v>2.1370444794879744E-4</v>
      </c>
      <c r="AF3" s="48">
        <f>_xll.qlIndexFixing($W$9,_xll.qlInterestRateIndexFixingDate($W$9,AA3,trigger),TRUE,trigger)</f>
        <v>2.4300000000004727E-4</v>
      </c>
      <c r="AG3" s="48">
        <f>AD3-AF3</f>
        <v>-2.929555205124983E-5</v>
      </c>
      <c r="AH3" s="51">
        <f>AF3/AE3</f>
        <v>1.1370844282018355</v>
      </c>
    </row>
    <row r="4" spans="1:56" ht="11.25" customHeight="1" x14ac:dyDescent="0.2">
      <c r="A4" s="7" t="s">
        <v>107</v>
      </c>
      <c r="B4" s="76"/>
      <c r="C4" s="76"/>
      <c r="D4" s="76"/>
      <c r="E4" s="76"/>
      <c r="F4" s="76"/>
      <c r="G4" s="7" t="str">
        <f>PROPER(currency)&amp;familyname&amp;A4</f>
        <v>Euribor2M</v>
      </c>
      <c r="H4" s="76"/>
      <c r="I4" s="7" t="str">
        <f>currency&amp;A4&amp;"D_SYNTH"&amp;$W$8&amp;"_Quote"</f>
        <v>EUR2MD_SYNTH6M_Quote</v>
      </c>
      <c r="J4" s="7" t="str">
        <f>_xll.qlDepositRateHelper(,I4,G4,permanent,trigger,objectoverwrite)</f>
        <v>obj_0074f#0011</v>
      </c>
      <c r="K4" s="16" t="b">
        <v>0</v>
      </c>
      <c r="L4" s="19">
        <v>10</v>
      </c>
      <c r="M4" s="19">
        <v>10</v>
      </c>
      <c r="O4" s="26" t="str">
        <v>obj_006d6</v>
      </c>
      <c r="P4" s="26" t="str">
        <f>_xll.qlRateHelperQuoteName(O4,trigger)</f>
        <v>EUR1x7F_Quote</v>
      </c>
      <c r="Q4" s="31">
        <f>_xll.qlRateHelperRate(O4,trigger)</f>
        <v>2.5000000000000001E-4</v>
      </c>
      <c r="R4" s="73">
        <f>_xll.qlRateHelperEarliestDate(O4,trigger)</f>
        <v>42310</v>
      </c>
      <c r="S4" s="73">
        <f>_xll.qlRateHelperPillarDate(O4,trigger)</f>
        <v>42492</v>
      </c>
      <c r="T4" s="37">
        <f>_xll.qlYieldTSDiscount($W$10,S4)</f>
        <v>1.0009464646588653</v>
      </c>
      <c r="V4" s="36" t="s">
        <v>100</v>
      </c>
      <c r="W4" s="33">
        <v>0</v>
      </c>
      <c r="Z4" s="44" t="s">
        <v>74</v>
      </c>
      <c r="AA4" s="45">
        <f>_xll.qlCalendarAdvance(calendar,AA3,Z4,,,trigger)</f>
        <v>42310</v>
      </c>
      <c r="AB4" s="45">
        <f>_xll.qlInterestRateIndexMaturity($W$9,AA4,trigger)</f>
        <v>42492</v>
      </c>
      <c r="AC4" s="49">
        <f>_xll.qlTenorBasisValue($W$17,AA4,_xll.ohTrigger(trigger,$W$24))</f>
        <v>1.8593611278201496E-3</v>
      </c>
      <c r="AD4" s="49">
        <f>_xll.qlTenorBasisForwardRate($W$17,AA4,_xll.ohTrigger(trigger,$W$24))</f>
        <v>2.0868558896057534E-4</v>
      </c>
      <c r="AE4" s="49">
        <f>_xll.qlTenorBasisForwardRate2($W$17,AA4,AB4,_xll.ohTrigger(trigger,$W$24))</f>
        <v>2.0868558896057534E-4</v>
      </c>
      <c r="AF4" s="49">
        <f>_xll.qlIndexFixing($W$9,_xll.qlInterestRateIndexFixingDate($W$9,AA4,trigger),TRUE,trigger)</f>
        <v>2.500000001691961E-4</v>
      </c>
      <c r="AG4" s="49">
        <f t="shared" ref="AG4:AG67" si="0">AD4-AF4</f>
        <v>-4.1314411208620761E-5</v>
      </c>
      <c r="AH4" s="52">
        <f>AF4/AE4</f>
        <v>1.197974433282146</v>
      </c>
    </row>
    <row r="5" spans="1:56" ht="11.25" customHeight="1" x14ac:dyDescent="0.2">
      <c r="A5" s="7" t="s">
        <v>83</v>
      </c>
      <c r="B5" s="76"/>
      <c r="C5" s="76"/>
      <c r="D5" s="76"/>
      <c r="E5" s="76"/>
      <c r="F5" s="76"/>
      <c r="G5" s="7" t="str">
        <f>PROPER(currency)&amp;familyname&amp;A5</f>
        <v>Euribor3M</v>
      </c>
      <c r="H5" s="76"/>
      <c r="I5" s="7" t="str">
        <f>currency&amp;A5&amp;"D_SYNTH"&amp;$W$8&amp;"_Quote"</f>
        <v>EUR3MD_SYNTH6M_Quote</v>
      </c>
      <c r="J5" s="7" t="str">
        <f>_xll.qlDepositRateHelper(,I5,G5,permanent,trigger,objectoverwrite)</f>
        <v>obj_0074e#0011</v>
      </c>
      <c r="K5" s="16" t="b">
        <v>0</v>
      </c>
      <c r="L5" s="19">
        <v>10</v>
      </c>
      <c r="M5" s="19">
        <v>10</v>
      </c>
      <c r="O5" s="26" t="str">
        <v>obj_006f0</v>
      </c>
      <c r="P5" s="26" t="str">
        <f>_xll.qlRateHelperQuoteName(O5,trigger)</f>
        <v>EUR2x8F_Quote</v>
      </c>
      <c r="Q5" s="31">
        <f>_xll.qlRateHelperRate(O5,trigger)</f>
        <v>2.3000000000000001E-4</v>
      </c>
      <c r="R5" s="73">
        <f>_xll.qlRateHelperEarliestDate(O5,trigger)</f>
        <v>42340</v>
      </c>
      <c r="S5" s="73">
        <f>_xll.qlRateHelperPillarDate(O5,trigger)</f>
        <v>42523</v>
      </c>
      <c r="T5" s="37">
        <f>_xll.qlYieldTSDiscount($W$10,S5)</f>
        <v>1.0011049582208984</v>
      </c>
      <c r="V5" s="36" t="s">
        <v>99</v>
      </c>
      <c r="W5" s="33" t="s">
        <v>101</v>
      </c>
      <c r="Z5" s="44" t="s">
        <v>74</v>
      </c>
      <c r="AA5" s="45">
        <f>_xll.qlCalendarAdvance(calendar,AA4,Z5,,,trigger)</f>
        <v>42340</v>
      </c>
      <c r="AB5" s="45">
        <f>_xll.qlInterestRateIndexMaturity($W$9,AA5,trigger)</f>
        <v>42523</v>
      </c>
      <c r="AC5" s="49">
        <f>_xll.qlTenorBasisValue($W$17,AA5,_xll.ohTrigger(trigger,$W$24))</f>
        <v>1.9160457773874258E-3</v>
      </c>
      <c r="AD5" s="49">
        <f>_xll.qlTenorBasisForwardRate($W$17,AA5,_xll.ohTrigger(trigger,$W$24))</f>
        <v>2.0927806031347589E-4</v>
      </c>
      <c r="AE5" s="49">
        <f>_xll.qlTenorBasisForwardRate2($W$17,AA5,AB5,_xll.ohTrigger(trigger,$W$24))</f>
        <v>2.0927806031347589E-4</v>
      </c>
      <c r="AF5" s="49">
        <f>_xll.qlIndexFixing($W$9,_xll.qlInterestRateIndexFixingDate($W$9,AA5,trigger),TRUE,trigger)</f>
        <v>2.2999999999982507E-4</v>
      </c>
      <c r="AG5" s="49">
        <f t="shared" si="0"/>
        <v>-2.072193968634918E-5</v>
      </c>
      <c r="AH5" s="52">
        <f t="shared" ref="AH4:AH67" si="1">AF5/AE5</f>
        <v>1.0990163023076092</v>
      </c>
    </row>
    <row r="6" spans="1:56" ht="11.25" customHeight="1" x14ac:dyDescent="0.2">
      <c r="A6" s="78" t="s">
        <v>108</v>
      </c>
      <c r="B6" s="79"/>
      <c r="C6" s="79"/>
      <c r="D6" s="79"/>
      <c r="E6" s="79"/>
      <c r="F6" s="79"/>
      <c r="G6" s="78" t="str">
        <f>_xll.qlEuribor(,A5,,,trigger)</f>
        <v>obj_00750#0016</v>
      </c>
      <c r="H6" s="79"/>
      <c r="I6" s="78" t="str">
        <f>currency&amp;A6&amp;"D_SYNTH"&amp;$W$8&amp;"_Quote"</f>
        <v>EUR4MD_SYNTH6M_Quote</v>
      </c>
      <c r="J6" s="78" t="str">
        <f>_xll.qlDepositRateHelper(,I6,G6,permanent,trigger,objectoverwrite)</f>
        <v>obj_00751#0010</v>
      </c>
      <c r="K6" s="80" t="b">
        <v>0</v>
      </c>
      <c r="L6" s="81">
        <v>10</v>
      </c>
      <c r="M6" s="81">
        <v>10</v>
      </c>
      <c r="O6" s="26" t="str">
        <v>obj_006cf</v>
      </c>
      <c r="P6" s="26" t="str">
        <f>_xll.qlRateHelperQuoteName(O6,trigger)</f>
        <v>EUR3x9F_Quote</v>
      </c>
      <c r="Q6" s="31">
        <f>_xll.qlRateHelperRate(O6,trigger)</f>
        <v>2.1999999999999998E-4</v>
      </c>
      <c r="R6" s="73">
        <f>_xll.qlRateHelperEarliestDate(O6,trigger)</f>
        <v>42373</v>
      </c>
      <c r="S6" s="73">
        <f>_xll.qlRateHelperPillarDate(O6,trigger)</f>
        <v>42555</v>
      </c>
      <c r="T6" s="37">
        <f>_xll.qlYieldTSDiscount($W$10,S6)</f>
        <v>1.0012739236534773</v>
      </c>
      <c r="Z6" s="44" t="s">
        <v>74</v>
      </c>
      <c r="AA6" s="45">
        <f>_xll.qlCalendarAdvance(calendar,AA5,Z6,,,trigger)</f>
        <v>42373</v>
      </c>
      <c r="AB6" s="45">
        <f>_xll.qlInterestRateIndexMaturity($W$9,AA6,trigger)</f>
        <v>42555</v>
      </c>
      <c r="AC6" s="49">
        <f>_xll.qlTenorBasisValue($W$17,AA6,_xll.ohTrigger(trigger,$W$24))</f>
        <v>1.9757986003324452E-3</v>
      </c>
      <c r="AD6" s="49">
        <f>_xll.qlTenorBasisForwardRate($W$17,AA6,_xll.ohTrigger(trigger,$W$24))</f>
        <v>1.770563365767795E-4</v>
      </c>
      <c r="AE6" s="49">
        <f>_xll.qlTenorBasisForwardRate2($W$17,AA6,AB6,_xll.ohTrigger(trigger,$W$24))</f>
        <v>1.770563365767795E-4</v>
      </c>
      <c r="AF6" s="49">
        <f>_xll.qlIndexFixing($W$9,_xll.qlInterestRateIndexFixingDate($W$9,AA6,trigger),TRUE,trigger)</f>
        <v>2.2000000000029933E-4</v>
      </c>
      <c r="AG6" s="49">
        <f t="shared" si="0"/>
        <v>-4.2943663423519827E-5</v>
      </c>
      <c r="AH6" s="52">
        <f t="shared" si="1"/>
        <v>1.2425423695858382</v>
      </c>
    </row>
    <row r="7" spans="1:56" ht="11.25" customHeight="1" x14ac:dyDescent="0.2">
      <c r="A7" s="82" t="s">
        <v>109</v>
      </c>
      <c r="B7" s="83"/>
      <c r="C7" s="83"/>
      <c r="D7" s="83"/>
      <c r="E7" s="83"/>
      <c r="F7" s="83"/>
      <c r="G7" s="82" t="str">
        <f>_xll.qlEuribor(,A6,,,trigger)</f>
        <v>obj_00752#0008</v>
      </c>
      <c r="H7" s="83"/>
      <c r="I7" s="82" t="str">
        <f>currency&amp;A7&amp;"D_SYNTH"&amp;$W$8&amp;"_Quote"</f>
        <v>EUR5MD_SYNTH6M_Quote</v>
      </c>
      <c r="J7" s="82" t="str">
        <f>_xll.qlDepositRateHelper(,I7,G7,permanent,trigger,objectoverwrite)</f>
        <v>obj_00753#0010</v>
      </c>
      <c r="K7" s="84" t="b">
        <v>0</v>
      </c>
      <c r="L7" s="85">
        <v>10</v>
      </c>
      <c r="M7" s="85">
        <v>10</v>
      </c>
      <c r="O7" s="26" t="str">
        <v>obj_006fe</v>
      </c>
      <c r="P7" s="26" t="str">
        <f>_xll.qlRateHelperQuoteName(O7,trigger)</f>
        <v>EUR4x10F_Quote</v>
      </c>
      <c r="Q7" s="31">
        <f>_xll.qlRateHelperRate(O7,trigger)</f>
        <v>2.0999999999999998E-4</v>
      </c>
      <c r="R7" s="73">
        <f>_xll.qlRateHelperEarliestDate(O7,trigger)</f>
        <v>42402</v>
      </c>
      <c r="S7" s="73">
        <f>_xll.qlRateHelperPillarDate(O7,trigger)</f>
        <v>42584</v>
      </c>
      <c r="T7" s="37">
        <f>_xll.qlYieldTSDiscount($W$10,S7)</f>
        <v>1.0014304042935918</v>
      </c>
      <c r="V7" s="89" t="s">
        <v>11</v>
      </c>
      <c r="W7" s="90"/>
      <c r="Z7" s="44" t="s">
        <v>74</v>
      </c>
      <c r="AA7" s="45">
        <f>_xll.qlCalendarAdvance(calendar,AA6,Z7,,,trigger)</f>
        <v>42404</v>
      </c>
      <c r="AB7" s="45">
        <f>_xll.qlInterestRateIndexMaturity($W$9,AA7,trigger)</f>
        <v>42586</v>
      </c>
      <c r="AC7" s="49">
        <f>_xll.qlTenorBasisValue($W$17,AA7,_xll.ohTrigger(trigger,$W$24))</f>
        <v>2.0295150038148434E-3</v>
      </c>
      <c r="AD7" s="49">
        <f>_xll.qlTenorBasisForwardRate($W$17,AA7,_xll.ohTrigger(trigger,$W$24))</f>
        <v>1.860142631122712E-4</v>
      </c>
      <c r="AE7" s="49">
        <f>_xll.qlTenorBasisForwardRate2($W$17,AA7,AB7,_xll.ohTrigger(trigger,$W$24))</f>
        <v>1.860142631122712E-4</v>
      </c>
      <c r="AF7" s="49">
        <f>_xll.qlIndexFixing($W$9,_xll.qlInterestRateIndexFixingDate($W$9,AA7,trigger),TRUE,trigger)</f>
        <v>2.0884657759925906E-4</v>
      </c>
      <c r="AG7" s="49">
        <f t="shared" si="0"/>
        <v>-2.2832314486987857E-5</v>
      </c>
      <c r="AH7" s="52">
        <f t="shared" si="1"/>
        <v>1.1227449664610243</v>
      </c>
    </row>
    <row r="8" spans="1:56" ht="11.25" customHeight="1" x14ac:dyDescent="0.2">
      <c r="A8" s="8" t="s">
        <v>9</v>
      </c>
      <c r="B8" s="77"/>
      <c r="C8" s="77"/>
      <c r="D8" s="77"/>
      <c r="E8" s="77"/>
      <c r="F8" s="77"/>
      <c r="G8" s="8" t="str">
        <f>PROPER(currency)&amp;familyname&amp;A8</f>
        <v>Euribor6M</v>
      </c>
      <c r="H8" s="77"/>
      <c r="I8" s="8" t="str">
        <f>currency&amp;A8&amp;"D_SYNTH"&amp;$W$8&amp;"_Quote"</f>
        <v>EUR6MD_SYNTH6M_Quote</v>
      </c>
      <c r="J8" s="8" t="str">
        <f>_xll.qlDepositRateHelper(,I8,G8,permanent,trigger,objectoverwrite)</f>
        <v>obj_0074d#0012</v>
      </c>
      <c r="K8" s="17" t="b">
        <v>1</v>
      </c>
      <c r="L8" s="20">
        <v>10</v>
      </c>
      <c r="M8" s="20">
        <v>10</v>
      </c>
      <c r="O8" s="26" t="str">
        <v>obj_006f7</v>
      </c>
      <c r="P8" s="26" t="str">
        <f>_xll.qlRateHelperQuoteName(O8,trigger)</f>
        <v>EUR5x11F_Quote</v>
      </c>
      <c r="Q8" s="31">
        <f>_xll.qlRateHelperRate(O8,trigger)</f>
        <v>2.0000000000000001E-4</v>
      </c>
      <c r="R8" s="73">
        <f>_xll.qlRateHelperEarliestDate(O8,trigger)</f>
        <v>42431</v>
      </c>
      <c r="S8" s="73">
        <f>_xll.qlRateHelperPillarDate(O8,trigger)</f>
        <v>42615</v>
      </c>
      <c r="T8" s="37">
        <f>_xll.qlYieldTSDiscount($W$10,S8)</f>
        <v>1.0015991852523043</v>
      </c>
      <c r="V8" s="36" t="s">
        <v>8</v>
      </c>
      <c r="W8" s="33" t="s">
        <v>9</v>
      </c>
      <c r="Z8" s="44" t="s">
        <v>74</v>
      </c>
      <c r="AA8" s="45">
        <f>_xll.qlCalendarAdvance(calendar,AA7,Z8,,,trigger)</f>
        <v>42433</v>
      </c>
      <c r="AB8" s="45">
        <f>_xll.qlInterestRateIndexMaturity($W$9,AA8,trigger)</f>
        <v>42618</v>
      </c>
      <c r="AC8" s="49">
        <f>_xll.qlTenorBasisValue($W$17,AA8,_xll.ohTrigger(trigger,$W$24))</f>
        <v>2.0777041478226214E-3</v>
      </c>
      <c r="AD8" s="49">
        <f>_xll.qlTenorBasisForwardRate($W$17,AA8,_xll.ohTrigger(trigger,$W$24))</f>
        <v>1.8903303028969931E-4</v>
      </c>
      <c r="AE8" s="49">
        <f>_xll.qlTenorBasisForwardRate2($W$17,AA8,AB8,_xll.ohTrigger(trigger,$W$24))</f>
        <v>1.8903303028969931E-4</v>
      </c>
      <c r="AF8" s="49">
        <f>_xll.qlIndexFixing($W$9,_xll.qlInterestRateIndexFixingDate($W$9,AA8,trigger),TRUE,trigger)</f>
        <v>1.994522220451264E-4</v>
      </c>
      <c r="AG8" s="49">
        <f t="shared" si="0"/>
        <v>-1.0419191755427085E-5</v>
      </c>
      <c r="AH8" s="52">
        <f t="shared" si="1"/>
        <v>1.055118366030843</v>
      </c>
    </row>
    <row r="9" spans="1:56" ht="11.25" customHeight="1" x14ac:dyDescent="0.2">
      <c r="A9" s="2" t="str">
        <f t="shared" ref="A9" si="2">B9&amp;"M"</f>
        <v>1M</v>
      </c>
      <c r="B9" s="2">
        <v>1</v>
      </c>
      <c r="C9" s="2" t="str">
        <f>"x"&amp;B9+SUBSTITUTE($W$8,"M","")&amp;"F"</f>
        <v>x7F</v>
      </c>
      <c r="D9" s="75"/>
      <c r="E9" s="75"/>
      <c r="F9" s="75"/>
      <c r="G9" s="2" t="str">
        <f t="shared" ref="G9:G65" si="3">$J$1</f>
        <v>Euribor6M</v>
      </c>
      <c r="H9" s="75"/>
      <c r="I9" s="2" t="str">
        <f t="shared" ref="I9:I26" si="4">"EUR"&amp;B9&amp;C9&amp;"_Quote"</f>
        <v>EUR1x7F_Quote</v>
      </c>
      <c r="J9" s="2" t="str">
        <f>_xll.qlFraRateHelper(,I9,A9,G9,,,permanent,trigger,objectoverwrite)</f>
        <v>obj_006d6#0019</v>
      </c>
      <c r="K9" s="15" t="b">
        <v>1</v>
      </c>
      <c r="L9" s="18">
        <v>10</v>
      </c>
      <c r="M9" s="18">
        <v>1</v>
      </c>
      <c r="O9" s="26" t="str">
        <v>obj_006db</v>
      </c>
      <c r="P9" s="26" t="str">
        <f>_xll.qlRateHelperQuoteName(O9,trigger)</f>
        <v>EUR6x12F_Quote</v>
      </c>
      <c r="Q9" s="31">
        <f>_xll.qlRateHelperRate(O9,trigger)</f>
        <v>2.0000000000000001E-4</v>
      </c>
      <c r="R9" s="73">
        <f>_xll.qlRateHelperEarliestDate(O9,trigger)</f>
        <v>42464</v>
      </c>
      <c r="S9" s="73">
        <f>_xll.qlRateHelperPillarDate(O9,trigger)</f>
        <v>42646</v>
      </c>
      <c r="T9" s="37">
        <f>_xll.qlYieldTSDiscount($W$10,S9)</f>
        <v>1.0017703617001901</v>
      </c>
      <c r="V9" s="36" t="s">
        <v>0</v>
      </c>
      <c r="W9" s="33" t="str">
        <f>PROPER(currency)&amp;familyname&amp;W8</f>
        <v>Euribor6M</v>
      </c>
      <c r="Z9" s="44" t="s">
        <v>74</v>
      </c>
      <c r="AA9" s="45">
        <f>_xll.qlCalendarAdvance(calendar,AA8,Z9,,,trigger)</f>
        <v>42464</v>
      </c>
      <c r="AB9" s="45">
        <f>_xll.qlInterestRateIndexMaturity($W$9,AA9,trigger)</f>
        <v>42647</v>
      </c>
      <c r="AC9" s="49">
        <f>_xll.qlTenorBasisValue($W$17,AA9,_xll.ohTrigger(trigger,$W$24))</f>
        <v>2.1270703957770119E-3</v>
      </c>
      <c r="AD9" s="49">
        <f>_xll.qlTenorBasisForwardRate($W$17,AA9,_xll.ohTrigger(trigger,$W$24))</f>
        <v>1.912578838498897E-4</v>
      </c>
      <c r="AE9" s="49">
        <f>_xll.qlTenorBasisForwardRate2($W$17,AA9,AB9,_xll.ohTrigger(trigger,$W$24))</f>
        <v>1.912578838498897E-4</v>
      </c>
      <c r="AF9" s="49">
        <f>_xll.qlIndexFixing($W$9,_xll.qlInterestRateIndexFixingDate($W$9,AA9,trigger),TRUE,trigger)</f>
        <v>1.9999999999781578E-4</v>
      </c>
      <c r="AG9" s="49">
        <f t="shared" si="0"/>
        <v>-8.7421161479260805E-6</v>
      </c>
      <c r="AH9" s="52">
        <f t="shared" si="1"/>
        <v>1.045708527000055</v>
      </c>
    </row>
    <row r="10" spans="1:56" ht="11.25" customHeight="1" x14ac:dyDescent="0.2">
      <c r="A10" s="7" t="str">
        <f t="shared" ref="A10:A26" si="5">B10&amp;"M"</f>
        <v>2M</v>
      </c>
      <c r="B10" s="7">
        <v>2</v>
      </c>
      <c r="C10" s="7" t="str">
        <f>"x"&amp;B10+SUBSTITUTE($W$8,"M","")&amp;"F"</f>
        <v>x8F</v>
      </c>
      <c r="D10" s="76"/>
      <c r="E10" s="76"/>
      <c r="F10" s="76"/>
      <c r="G10" s="7" t="str">
        <f t="shared" si="3"/>
        <v>Euribor6M</v>
      </c>
      <c r="H10" s="76"/>
      <c r="I10" s="7" t="str">
        <f t="shared" si="4"/>
        <v>EUR2x8F_Quote</v>
      </c>
      <c r="J10" s="7" t="str">
        <f>_xll.qlFraRateHelper(,I10,A10,G10,,,permanent,trigger,objectoverwrite)</f>
        <v>obj_006f0#0015</v>
      </c>
      <c r="K10" s="16" t="b">
        <v>1</v>
      </c>
      <c r="L10" s="19">
        <v>10</v>
      </c>
      <c r="M10" s="19">
        <v>1</v>
      </c>
      <c r="O10" s="26" t="str">
        <v>obj_006ce</v>
      </c>
      <c r="P10" s="26" t="str">
        <f>_xll.qlRateHelperQuoteName(O10,trigger)</f>
        <v>EUR7x13F_Quote</v>
      </c>
      <c r="Q10" s="31">
        <f>_xll.qlRateHelperRate(O10,trigger)</f>
        <v>2.0999999999999998E-4</v>
      </c>
      <c r="R10" s="73">
        <f>_xll.qlRateHelperEarliestDate(O10,trigger)</f>
        <v>42492</v>
      </c>
      <c r="S10" s="73">
        <f>_xll.qlRateHelperPillarDate(O10,trigger)</f>
        <v>42676</v>
      </c>
      <c r="T10" s="37">
        <f>_xll.qlYieldTSDiscount($W$10,S10)</f>
        <v>1.0019361727501948</v>
      </c>
      <c r="V10" s="36" t="s">
        <v>1</v>
      </c>
      <c r="W10" s="33" t="str">
        <f>BaseCurve</f>
        <v>EURON</v>
      </c>
      <c r="Z10" s="44" t="s">
        <v>74</v>
      </c>
      <c r="AA10" s="45">
        <f>_xll.qlCalendarAdvance(calendar,AA9,Z10,,,trigger)</f>
        <v>42494</v>
      </c>
      <c r="AB10" s="45">
        <f>_xll.qlInterestRateIndexMaturity($W$9,AA10,trigger)</f>
        <v>42678</v>
      </c>
      <c r="AC10" s="49">
        <f>_xll.qlTenorBasisValue($W$17,AA10,_xll.ohTrigger(trigger,$W$24))</f>
        <v>2.1727872985551114E-3</v>
      </c>
      <c r="AD10" s="49">
        <f>_xll.qlTenorBasisForwardRate($W$17,AA10,_xll.ohTrigger(trigger,$W$24))</f>
        <v>2.0528019232077618E-4</v>
      </c>
      <c r="AE10" s="49">
        <f>_xll.qlTenorBasisForwardRate2($W$17,AA10,AB10,_xll.ohTrigger(trigger,$W$24))</f>
        <v>2.0528019232077618E-4</v>
      </c>
      <c r="AF10" s="49">
        <f>_xll.qlIndexFixing($W$9,_xll.qlInterestRateIndexFixingDate($W$9,AA10,trigger),TRUE,trigger)</f>
        <v>2.1020250588795706E-4</v>
      </c>
      <c r="AG10" s="49">
        <f t="shared" si="0"/>
        <v>-4.9223135671808789E-6</v>
      </c>
      <c r="AH10" s="52">
        <f t="shared" si="1"/>
        <v>1.023978512059698</v>
      </c>
    </row>
    <row r="11" spans="1:56" ht="11.25" customHeight="1" x14ac:dyDescent="0.2">
      <c r="A11" s="7" t="str">
        <f t="shared" si="5"/>
        <v>3M</v>
      </c>
      <c r="B11" s="7">
        <v>3</v>
      </c>
      <c r="C11" s="7" t="str">
        <f>"x"&amp;B11+SUBSTITUTE($W$8,"M","")&amp;"F"</f>
        <v>x9F</v>
      </c>
      <c r="D11" s="76"/>
      <c r="E11" s="76"/>
      <c r="F11" s="76"/>
      <c r="G11" s="7" t="str">
        <f t="shared" si="3"/>
        <v>Euribor6M</v>
      </c>
      <c r="H11" s="76"/>
      <c r="I11" s="7" t="str">
        <f t="shared" si="4"/>
        <v>EUR3x9F_Quote</v>
      </c>
      <c r="J11" s="7" t="str">
        <f>_xll.qlFraRateHelper(,I11,A11,G11,,,permanent,trigger,objectoverwrite)</f>
        <v>obj_006cf#0015</v>
      </c>
      <c r="K11" s="16" t="b">
        <v>1</v>
      </c>
      <c r="L11" s="19">
        <v>10</v>
      </c>
      <c r="M11" s="19">
        <v>1</v>
      </c>
      <c r="O11" s="26" t="str">
        <v>obj_006e9</v>
      </c>
      <c r="P11" s="26" t="str">
        <f>_xll.qlRateHelperQuoteName(O11,trigger)</f>
        <v>EUR8x14F_Quote</v>
      </c>
      <c r="Q11" s="31">
        <f>_xll.qlRateHelperRate(O11,trigger)</f>
        <v>2.0999999999999998E-4</v>
      </c>
      <c r="R11" s="73">
        <f>_xll.qlRateHelperEarliestDate(O11,trigger)</f>
        <v>42523</v>
      </c>
      <c r="S11" s="73">
        <f>_xll.qlRateHelperPillarDate(O11,trigger)</f>
        <v>42706</v>
      </c>
      <c r="T11" s="37">
        <f>_xll.qlYieldTSDiscount($W$10,S11)</f>
        <v>1.002099602370178</v>
      </c>
      <c r="V11" s="36" t="s">
        <v>2</v>
      </c>
      <c r="W11" s="34">
        <f>SettlementDate</f>
        <v>42279</v>
      </c>
      <c r="Z11" s="44" t="s">
        <v>74</v>
      </c>
      <c r="AA11" s="45">
        <f>_xll.qlCalendarAdvance(calendar,AA10,Z11,,,trigger)</f>
        <v>42527</v>
      </c>
      <c r="AB11" s="45">
        <f>_xll.qlInterestRateIndexMaturity($W$9,AA11,trigger)</f>
        <v>42710</v>
      </c>
      <c r="AC11" s="49">
        <f>_xll.qlTenorBasisValue($W$17,AA11,_xll.ohTrigger(trigger,$W$24))</f>
        <v>2.2208026593968418E-3</v>
      </c>
      <c r="AD11" s="49">
        <f>_xll.qlTenorBasisForwardRate($W$17,AA11,_xll.ohTrigger(trigger,$W$24))</f>
        <v>2.3191155614423717E-4</v>
      </c>
      <c r="AE11" s="49">
        <f>_xll.qlTenorBasisForwardRate2($W$17,AA11,AB11,_xll.ohTrigger(trigger,$W$24))</f>
        <v>2.3191155614423717E-4</v>
      </c>
      <c r="AF11" s="49">
        <f>_xll.qlIndexFixing($W$9,_xll.qlInterestRateIndexFixingDate($W$9,AA11,trigger),TRUE,trigger)</f>
        <v>2.1142438285874304E-4</v>
      </c>
      <c r="AG11" s="49">
        <f t="shared" si="0"/>
        <v>2.0487173285494131E-5</v>
      </c>
      <c r="AH11" s="52">
        <f t="shared" si="1"/>
        <v>0.91165954113665582</v>
      </c>
    </row>
    <row r="12" spans="1:56" ht="11.25" customHeight="1" x14ac:dyDescent="0.2">
      <c r="A12" s="7" t="str">
        <f t="shared" si="5"/>
        <v>4M</v>
      </c>
      <c r="B12" s="7">
        <v>4</v>
      </c>
      <c r="C12" s="7" t="str">
        <f>"x"&amp;B12+SUBSTITUTE($W$8,"M","")&amp;"F"</f>
        <v>x10F</v>
      </c>
      <c r="D12" s="76"/>
      <c r="E12" s="76"/>
      <c r="F12" s="76"/>
      <c r="G12" s="7" t="str">
        <f t="shared" si="3"/>
        <v>Euribor6M</v>
      </c>
      <c r="H12" s="76"/>
      <c r="I12" s="7" t="str">
        <f t="shared" si="4"/>
        <v>EUR4x10F_Quote</v>
      </c>
      <c r="J12" s="7" t="str">
        <f>_xll.qlFraRateHelper(,I12,A12,G12,,,permanent,trigger,objectoverwrite)</f>
        <v>obj_006fe#0015</v>
      </c>
      <c r="K12" s="16" t="b">
        <v>1</v>
      </c>
      <c r="L12" s="19">
        <v>10</v>
      </c>
      <c r="M12" s="19">
        <v>1</v>
      </c>
      <c r="O12" s="26" t="str">
        <v>obj_006e2</v>
      </c>
      <c r="P12" s="26" t="str">
        <f>_xll.qlRateHelperQuoteName(O12,trigger)</f>
        <v>EUR9x15F_Quote</v>
      </c>
      <c r="Q12" s="31">
        <f>_xll.qlRateHelperRate(O12,trigger)</f>
        <v>2.5000000000000001E-4</v>
      </c>
      <c r="R12" s="73">
        <f>_xll.qlRateHelperEarliestDate(O12,trigger)</f>
        <v>42555</v>
      </c>
      <c r="S12" s="73">
        <f>_xll.qlRateHelperPillarDate(O12,trigger)</f>
        <v>42737</v>
      </c>
      <c r="T12" s="37">
        <f>_xll.qlYieldTSDiscount($W$10,S12)</f>
        <v>1.0022624468364867</v>
      </c>
      <c r="V12" s="36" t="s">
        <v>3</v>
      </c>
      <c r="W12" s="91" t="b">
        <v>1</v>
      </c>
      <c r="Z12" s="44" t="s">
        <v>74</v>
      </c>
      <c r="AA12" s="45">
        <f>_xll.qlCalendarAdvance(calendar,AA11,Z12,,,trigger)</f>
        <v>42557</v>
      </c>
      <c r="AB12" s="45">
        <f>_xll.qlInterestRateIndexMaturity($W$9,AA12,trigger)</f>
        <v>42741</v>
      </c>
      <c r="AC12" s="49">
        <f>_xll.qlTenorBasisValue($W$17,AA12,_xll.ohTrigger(trigger,$W$24))</f>
        <v>2.2624422362631843E-3</v>
      </c>
      <c r="AD12" s="49">
        <f>_xll.qlTenorBasisForwardRate($W$17,AA12,_xll.ohTrigger(trigger,$W$24))</f>
        <v>2.7714930118709048E-4</v>
      </c>
      <c r="AE12" s="49">
        <f>_xll.qlTenorBasisForwardRate2($W$17,AA12,AB12,_xll.ohTrigger(trigger,$W$24))</f>
        <v>2.7714930118709048E-4</v>
      </c>
      <c r="AF12" s="49">
        <f>_xll.qlIndexFixing($W$9,_xll.qlInterestRateIndexFixingDate($W$9,AA12,trigger),TRUE,trigger)</f>
        <v>2.5246424816368582E-4</v>
      </c>
      <c r="AG12" s="49">
        <f t="shared" si="0"/>
        <v>2.4685053023404662E-5</v>
      </c>
      <c r="AH12" s="52">
        <f t="shared" si="1"/>
        <v>0.91093229202573045</v>
      </c>
    </row>
    <row r="13" spans="1:56" ht="11.25" customHeight="1" x14ac:dyDescent="0.2">
      <c r="A13" s="7" t="str">
        <f t="shared" si="5"/>
        <v>5M</v>
      </c>
      <c r="B13" s="7">
        <v>5</v>
      </c>
      <c r="C13" s="7" t="str">
        <f>"x"&amp;B13+SUBSTITUTE($W$8,"M","")&amp;"F"</f>
        <v>x11F</v>
      </c>
      <c r="D13" s="76"/>
      <c r="E13" s="76"/>
      <c r="F13" s="76"/>
      <c r="G13" s="7" t="str">
        <f t="shared" si="3"/>
        <v>Euribor6M</v>
      </c>
      <c r="H13" s="76"/>
      <c r="I13" s="7" t="str">
        <f t="shared" si="4"/>
        <v>EUR5x11F_Quote</v>
      </c>
      <c r="J13" s="7" t="str">
        <f>_xll.qlFraRateHelper(,I13,A13,G13,,,permanent,trigger,objectoverwrite)</f>
        <v>obj_006f7#0015</v>
      </c>
      <c r="K13" s="16" t="b">
        <v>1</v>
      </c>
      <c r="L13" s="19">
        <v>10</v>
      </c>
      <c r="M13" s="19">
        <v>1</v>
      </c>
      <c r="O13" s="26" t="str">
        <v>obj_006d4</v>
      </c>
      <c r="P13" s="26" t="str">
        <f>_xll.qlRateHelperQuoteName(O13,trigger)</f>
        <v>EUR10x16F_Quote</v>
      </c>
      <c r="Q13" s="31">
        <f>_xll.qlRateHelperRate(O13,trigger)</f>
        <v>2.9000000000000006E-4</v>
      </c>
      <c r="R13" s="73">
        <f>_xll.qlRateHelperEarliestDate(O13,trigger)</f>
        <v>42584</v>
      </c>
      <c r="S13" s="73">
        <f>_xll.qlRateHelperPillarDate(O13,trigger)</f>
        <v>42768</v>
      </c>
      <c r="T13" s="37">
        <f>_xll.qlYieldTSDiscount($W$10,S13)</f>
        <v>1.0024271336473229</v>
      </c>
      <c r="V13" s="36" t="s">
        <v>79</v>
      </c>
      <c r="W13" s="88">
        <v>1.5583769997583262E-3</v>
      </c>
      <c r="X13" s="87" t="b">
        <v>0</v>
      </c>
      <c r="Z13" s="44" t="s">
        <v>74</v>
      </c>
      <c r="AA13" s="45">
        <f>_xll.qlCalendarAdvance(calendar,AA12,Z13,,,trigger)</f>
        <v>42590</v>
      </c>
      <c r="AB13" s="45">
        <f>_xll.qlInterestRateIndexMaturity($W$9,AA13,trigger)</f>
        <v>42774</v>
      </c>
      <c r="AC13" s="49">
        <f>_xll.qlTenorBasisValue($W$17,AA13,_xll.ohTrigger(trigger,$W$24))</f>
        <v>2.3060958502645703E-3</v>
      </c>
      <c r="AD13" s="49">
        <f>_xll.qlTenorBasisForwardRate($W$17,AA13,_xll.ohTrigger(trigger,$W$24))</f>
        <v>3.2906162917077593E-4</v>
      </c>
      <c r="AE13" s="49">
        <f>_xll.qlTenorBasisForwardRate2($W$17,AA13,AB13,_xll.ohTrigger(trigger,$W$24))</f>
        <v>3.2906162917077593E-4</v>
      </c>
      <c r="AF13" s="49">
        <f>_xll.qlIndexFixing($W$9,_xll.qlInterestRateIndexFixingDate($W$9,AA13,trigger),TRUE,trigger)</f>
        <v>2.9846782599951067E-4</v>
      </c>
      <c r="AG13" s="49">
        <f t="shared" si="0"/>
        <v>3.0593803171265264E-5</v>
      </c>
      <c r="AH13" s="52">
        <f t="shared" si="1"/>
        <v>0.90702713273388758</v>
      </c>
    </row>
    <row r="14" spans="1:56" ht="11.25" customHeight="1" x14ac:dyDescent="0.2">
      <c r="A14" s="7" t="str">
        <f t="shared" si="5"/>
        <v>6M</v>
      </c>
      <c r="B14" s="7">
        <v>6</v>
      </c>
      <c r="C14" s="7" t="str">
        <f>"x"&amp;B14+SUBSTITUTE($W$8,"M","")&amp;"F"</f>
        <v>x12F</v>
      </c>
      <c r="D14" s="76"/>
      <c r="E14" s="76"/>
      <c r="F14" s="76"/>
      <c r="G14" s="7" t="str">
        <f t="shared" si="3"/>
        <v>Euribor6M</v>
      </c>
      <c r="H14" s="76"/>
      <c r="I14" s="7" t="str">
        <f t="shared" si="4"/>
        <v>EUR6x12F_Quote</v>
      </c>
      <c r="J14" s="7" t="str">
        <f>_xll.qlFraRateHelper(,I14,A14,G14,,,permanent,trigger,objectoverwrite)</f>
        <v>obj_006db#0015</v>
      </c>
      <c r="K14" s="16" t="b">
        <v>1</v>
      </c>
      <c r="L14" s="19">
        <v>10</v>
      </c>
      <c r="M14" s="19">
        <v>1</v>
      </c>
      <c r="O14" s="26" t="str">
        <v>obj_006ed</v>
      </c>
      <c r="P14" s="26" t="str">
        <f>_xll.qlRateHelperQuoteName(O14,trigger)</f>
        <v>EUR11x17F_Quote</v>
      </c>
      <c r="Q14" s="31">
        <f>_xll.qlRateHelperRate(O14,trigger)</f>
        <v>3.3E-4</v>
      </c>
      <c r="R14" s="73">
        <f>_xll.qlRateHelperEarliestDate(O14,trigger)</f>
        <v>42615</v>
      </c>
      <c r="S14" s="73">
        <f>_xll.qlRateHelperPillarDate(O14,trigger)</f>
        <v>42796</v>
      </c>
      <c r="T14" s="37">
        <f>_xll.qlYieldTSDiscount($W$10,S14)</f>
        <v>1.0025696253229894</v>
      </c>
      <c r="V14" s="36" t="s">
        <v>80</v>
      </c>
      <c r="W14" s="88">
        <v>1.0506725206894079E-3</v>
      </c>
      <c r="X14" s="87" t="b">
        <v>0</v>
      </c>
      <c r="Z14" s="44" t="s">
        <v>74</v>
      </c>
      <c r="AA14" s="45">
        <f>_xll.qlCalendarAdvance(calendar,AA13,Z14,,,trigger)</f>
        <v>42621</v>
      </c>
      <c r="AB14" s="45">
        <f>_xll.qlInterestRateIndexMaturity($W$9,AA14,trigger)</f>
        <v>42802</v>
      </c>
      <c r="AC14" s="49">
        <f>_xll.qlTenorBasisValue($W$17,AA14,_xll.ohTrigger(trigger,$W$24))</f>
        <v>2.3451085921276853E-3</v>
      </c>
      <c r="AD14" s="49">
        <f>_xll.qlTenorBasisForwardRate($W$17,AA14,_xll.ohTrigger(trigger,$W$24))</f>
        <v>3.8922658282414317E-4</v>
      </c>
      <c r="AE14" s="49">
        <f>_xll.qlTenorBasisForwardRate2($W$17,AA14,AB14,_xll.ohTrigger(trigger,$W$24))</f>
        <v>3.8922658282414317E-4</v>
      </c>
      <c r="AF14" s="49">
        <f>_xll.qlIndexFixing($W$9,_xll.qlInterestRateIndexFixingDate($W$9,AA14,trigger),TRUE,trigger)</f>
        <v>3.3837624257002482E-4</v>
      </c>
      <c r="AG14" s="49">
        <f t="shared" si="0"/>
        <v>5.0850340254118354E-5</v>
      </c>
      <c r="AH14" s="52">
        <f t="shared" si="1"/>
        <v>0.86935542817975231</v>
      </c>
    </row>
    <row r="15" spans="1:56" ht="11.25" customHeight="1" x14ac:dyDescent="0.2">
      <c r="A15" s="7" t="str">
        <f t="shared" si="5"/>
        <v>7M</v>
      </c>
      <c r="B15" s="7">
        <v>7</v>
      </c>
      <c r="C15" s="7" t="str">
        <f>"x"&amp;B15+SUBSTITUTE($W$8,"M","")&amp;"F"</f>
        <v>x13F</v>
      </c>
      <c r="D15" s="76"/>
      <c r="E15" s="76"/>
      <c r="F15" s="76"/>
      <c r="G15" s="7" t="str">
        <f t="shared" si="3"/>
        <v>Euribor6M</v>
      </c>
      <c r="H15" s="76"/>
      <c r="I15" s="7" t="str">
        <f t="shared" si="4"/>
        <v>EUR7x13F_Quote</v>
      </c>
      <c r="J15" s="7" t="str">
        <f>_xll.qlFraRateHelper(,I15,A15,G15,,,permanent,trigger,objectoverwrite)</f>
        <v>obj_006ce#0015</v>
      </c>
      <c r="K15" s="16" t="b">
        <v>1</v>
      </c>
      <c r="L15" s="19">
        <v>10</v>
      </c>
      <c r="M15" s="19">
        <v>1</v>
      </c>
      <c r="O15" s="26" t="str">
        <v>obj_006d1</v>
      </c>
      <c r="P15" s="26" t="str">
        <f>_xll.qlRateHelperQuoteName(O15,trigger)</f>
        <v>EURAB6E18M_Quote</v>
      </c>
      <c r="Q15" s="31">
        <f>_xll.qlRateHelperRate(O15,trigger)</f>
        <v>3.0999999999999995E-4</v>
      </c>
      <c r="R15" s="73">
        <f>_xll.qlRateHelperEarliestDate(O15,trigger)</f>
        <v>42279</v>
      </c>
      <c r="S15" s="73">
        <f>_xll.qlRateHelperPillarDate(O15,trigger)</f>
        <v>42828</v>
      </c>
      <c r="T15" s="37">
        <f>_xll.qlYieldTSDiscount($W$10,S15)</f>
        <v>1.002726534385024</v>
      </c>
      <c r="V15" s="36" t="s">
        <v>81</v>
      </c>
      <c r="W15" s="88">
        <v>0.2000923435540975</v>
      </c>
      <c r="X15" s="87" t="b">
        <v>0</v>
      </c>
      <c r="Z15" s="44" t="s">
        <v>74</v>
      </c>
      <c r="AA15" s="45">
        <f>_xll.qlCalendarAdvance(calendar,AA14,Z15,,,trigger)</f>
        <v>42653</v>
      </c>
      <c r="AB15" s="45">
        <f>_xll.qlInterestRateIndexMaturity($W$9,AA15,trigger)</f>
        <v>42835</v>
      </c>
      <c r="AC15" s="49">
        <f>_xll.qlTenorBasisValue($W$17,AA15,_xll.ohTrigger(trigger,$W$24))</f>
        <v>2.3834096690556164E-3</v>
      </c>
      <c r="AD15" s="49">
        <f>_xll.qlTenorBasisForwardRate($W$17,AA15,_xll.ohTrigger(trigger,$W$24))</f>
        <v>4.7100048969939991E-4</v>
      </c>
      <c r="AE15" s="49">
        <f>_xll.qlTenorBasisForwardRate2($W$17,AA15,AB15,_xll.ohTrigger(trigger,$W$24))</f>
        <v>4.7100048969939991E-4</v>
      </c>
      <c r="AF15" s="49">
        <f>_xll.qlIndexFixing($W$9,_xll.qlInterestRateIndexFixingDate($W$9,AA15,trigger),TRUE,trigger)</f>
        <v>4.1164272822194145E-4</v>
      </c>
      <c r="AG15" s="49">
        <f t="shared" si="0"/>
        <v>5.9357761477458462E-5</v>
      </c>
      <c r="AH15" s="52">
        <f t="shared" si="1"/>
        <v>0.87397515973849293</v>
      </c>
      <c r="AY15" s="1" t="s">
        <v>102</v>
      </c>
    </row>
    <row r="16" spans="1:56" ht="11.25" customHeight="1" x14ac:dyDescent="0.2">
      <c r="A16" s="7" t="str">
        <f t="shared" si="5"/>
        <v>8M</v>
      </c>
      <c r="B16" s="7">
        <v>8</v>
      </c>
      <c r="C16" s="7" t="str">
        <f>"x"&amp;B16+SUBSTITUTE($W$8,"M","")&amp;"F"</f>
        <v>x14F</v>
      </c>
      <c r="D16" s="76"/>
      <c r="E16" s="76"/>
      <c r="F16" s="76"/>
      <c r="G16" s="7" t="str">
        <f t="shared" si="3"/>
        <v>Euribor6M</v>
      </c>
      <c r="H16" s="76"/>
      <c r="I16" s="7" t="str">
        <f t="shared" si="4"/>
        <v>EUR8x14F_Quote</v>
      </c>
      <c r="J16" s="7" t="str">
        <f>_xll.qlFraRateHelper(,I16,A16,G16,,,permanent,trigger,objectoverwrite)</f>
        <v>obj_006e9#0019</v>
      </c>
      <c r="K16" s="16" t="b">
        <v>1</v>
      </c>
      <c r="L16" s="19">
        <v>10</v>
      </c>
      <c r="M16" s="19">
        <v>1</v>
      </c>
      <c r="O16" s="26" t="str">
        <v>obj_006df</v>
      </c>
      <c r="P16" s="26" t="str">
        <f>_xll.qlRateHelperQuoteName(O16,trigger)</f>
        <v>EUR13x19F_Quote</v>
      </c>
      <c r="Q16" s="31">
        <f>_xll.qlRateHelperRate(O16,trigger)</f>
        <v>4.8000000000000001E-4</v>
      </c>
      <c r="R16" s="73">
        <f>_xll.qlRateHelperEarliestDate(O16,trigger)</f>
        <v>42676</v>
      </c>
      <c r="S16" s="73">
        <f>_xll.qlRateHelperPillarDate(O16,trigger)</f>
        <v>42857</v>
      </c>
      <c r="T16" s="37">
        <f>_xll.qlYieldTSDiscount($W$10,S16)</f>
        <v>1.0028645120872846</v>
      </c>
      <c r="V16" s="36" t="s">
        <v>82</v>
      </c>
      <c r="W16" s="88">
        <v>2.3816675171162632E-4</v>
      </c>
      <c r="X16" s="87" t="b">
        <v>0</v>
      </c>
      <c r="Z16" s="44" t="s">
        <v>74</v>
      </c>
      <c r="AA16" s="45">
        <f>_xll.qlCalendarAdvance(calendar,AA15,Z16,,,trigger)</f>
        <v>42684</v>
      </c>
      <c r="AB16" s="45">
        <f>_xll.qlInterestRateIndexMaturity($W$9,AA16,trigger)</f>
        <v>42865</v>
      </c>
      <c r="AC16" s="49">
        <f>_xll.qlTenorBasisValue($W$17,AA16,_xll.ohTrigger(trigger,$W$24))</f>
        <v>2.4186582725205003E-3</v>
      </c>
      <c r="AD16" s="49">
        <f>_xll.qlTenorBasisForwardRate($W$17,AA16,_xll.ohTrigger(trigger,$W$24))</f>
        <v>5.5299093871809095E-4</v>
      </c>
      <c r="AE16" s="49">
        <f>_xll.qlTenorBasisForwardRate2($W$17,AA16,AB16,_xll.ohTrigger(trigger,$W$24))</f>
        <v>5.5299093871809095E-4</v>
      </c>
      <c r="AF16" s="49">
        <f>_xll.qlIndexFixing($W$9,_xll.qlInterestRateIndexFixingDate($W$9,AA16,trigger),TRUE,trigger)</f>
        <v>5.0135142928932309E-4</v>
      </c>
      <c r="AG16" s="49">
        <f t="shared" si="0"/>
        <v>5.1639509428767858E-5</v>
      </c>
      <c r="AH16" s="52">
        <f t="shared" si="1"/>
        <v>0.90661780182424812</v>
      </c>
      <c r="AY16" s="41"/>
      <c r="AZ16" s="68" t="s">
        <v>73</v>
      </c>
      <c r="BA16" s="68" t="s">
        <v>72</v>
      </c>
      <c r="BB16" s="68" t="s">
        <v>110</v>
      </c>
      <c r="BC16" s="68" t="s">
        <v>111</v>
      </c>
      <c r="BD16" s="68" t="s">
        <v>112</v>
      </c>
    </row>
    <row r="17" spans="1:56" ht="11.25" customHeight="1" x14ac:dyDescent="0.2">
      <c r="A17" s="7" t="str">
        <f t="shared" si="5"/>
        <v>9M</v>
      </c>
      <c r="B17" s="7">
        <v>9</v>
      </c>
      <c r="C17" s="7" t="str">
        <f>"x"&amp;B17+SUBSTITUTE($W$8,"M","")&amp;"F"</f>
        <v>x15F</v>
      </c>
      <c r="D17" s="76"/>
      <c r="E17" s="76"/>
      <c r="F17" s="76"/>
      <c r="G17" s="7" t="str">
        <f t="shared" si="3"/>
        <v>Euribor6M</v>
      </c>
      <c r="H17" s="76"/>
      <c r="I17" s="7" t="str">
        <f t="shared" si="4"/>
        <v>EUR9x15F_Quote</v>
      </c>
      <c r="J17" s="7" t="str">
        <f>_xll.qlFraRateHelper(,I17,A17,G17,,,permanent,trigger,objectoverwrite)</f>
        <v>obj_006e2#0015</v>
      </c>
      <c r="K17" s="16" t="b">
        <v>1</v>
      </c>
      <c r="L17" s="19">
        <v>10</v>
      </c>
      <c r="M17" s="19">
        <v>1</v>
      </c>
      <c r="O17" s="26" t="str">
        <v>obj_006d5</v>
      </c>
      <c r="P17" s="26" t="str">
        <f>_xll.qlRateHelperQuoteName(O17,trigger)</f>
        <v>EUR14x20F_Quote</v>
      </c>
      <c r="Q17" s="31">
        <f>_xll.qlRateHelperRate(O17,trigger)</f>
        <v>5.5999999999999995E-4</v>
      </c>
      <c r="R17" s="73">
        <f>_xll.qlRateHelperEarliestDate(O17,trigger)</f>
        <v>42706</v>
      </c>
      <c r="S17" s="73">
        <f>_xll.qlRateHelperPillarDate(O17,trigger)</f>
        <v>42888</v>
      </c>
      <c r="T17" s="37">
        <f>_xll.qlYieldTSDiscount($W$10,S17)</f>
        <v>1.0030069012088338</v>
      </c>
      <c r="V17" s="36" t="s">
        <v>11</v>
      </c>
      <c r="W17" s="40" t="str">
        <f>_xll.qlAbcdTenorBasis(,W9,W10,W11,W12,W13:W16,,trigger)</f>
        <v>obj_00748#0021</v>
      </c>
      <c r="Z17" s="44" t="s">
        <v>74</v>
      </c>
      <c r="AA17" s="45">
        <f>_xll.qlCalendarAdvance(calendar,AA16,Z17,,,trigger)</f>
        <v>42716</v>
      </c>
      <c r="AB17" s="45">
        <f>_xll.qlInterestRateIndexMaturity($W$9,AA17,trigger)</f>
        <v>42898</v>
      </c>
      <c r="AC17" s="49">
        <f>_xll.qlTenorBasisValue($W$17,AA17,_xll.ohTrigger(trigger,$W$24))</f>
        <v>2.4531825048369352E-3</v>
      </c>
      <c r="AD17" s="49">
        <f>_xll.qlTenorBasisForwardRate($W$17,AA17,_xll.ohTrigger(trigger,$W$24))</f>
        <v>6.4660940040559098E-4</v>
      </c>
      <c r="AE17" s="49">
        <f>_xll.qlTenorBasisForwardRate2($W$17,AA17,AB17,_xll.ohTrigger(trigger,$W$24))</f>
        <v>6.4660940040559098E-4</v>
      </c>
      <c r="AF17" s="49">
        <f>_xll.qlIndexFixing($W$9,_xll.qlInterestRateIndexFixingDate($W$9,AA17,trigger),TRUE,trigger)</f>
        <v>5.9362205567697098E-4</v>
      </c>
      <c r="AG17" s="49">
        <f t="shared" si="0"/>
        <v>5.2987344728619998E-5</v>
      </c>
      <c r="AH17" s="52">
        <f t="shared" si="1"/>
        <v>0.91805355026483804</v>
      </c>
      <c r="AY17" s="24" t="s">
        <v>103</v>
      </c>
      <c r="AZ17" s="25">
        <f>_xll.qlCalendarAdvance(calendar,_xll.qlSettingsEvaluationDate(trigger),"2D")</f>
        <v>42279</v>
      </c>
      <c r="BA17" s="25">
        <f>_xll.qlCalendarAdvance(calendar,AZ17,AY17)</f>
        <v>42282</v>
      </c>
      <c r="BB17" s="30">
        <f>_xll.qlQuoteValue(currency&amp;"SN"&amp;"D_SYNTH"&amp;$W$8&amp;"_Quote",trigger)</f>
        <v>2.4800000000000001E-4</v>
      </c>
      <c r="BC17" s="30">
        <f>_xll.qlTenorBasisForwardRate2($W$17,AZ17,BA17,trigger)</f>
        <v>2.0401450363749518E-4</v>
      </c>
      <c r="BD17" s="30">
        <f>BB17-BC17</f>
        <v>4.3985496362504829E-5</v>
      </c>
    </row>
    <row r="18" spans="1:56" ht="11.25" customHeight="1" x14ac:dyDescent="0.2">
      <c r="A18" s="7" t="str">
        <f t="shared" si="5"/>
        <v>10M</v>
      </c>
      <c r="B18" s="7">
        <v>10</v>
      </c>
      <c r="C18" s="7" t="str">
        <f>"x"&amp;B18+SUBSTITUTE($W$8,"M","")&amp;"F"</f>
        <v>x16F</v>
      </c>
      <c r="D18" s="76"/>
      <c r="E18" s="76"/>
      <c r="F18" s="76"/>
      <c r="G18" s="7" t="str">
        <f t="shared" si="3"/>
        <v>Euribor6M</v>
      </c>
      <c r="H18" s="76"/>
      <c r="I18" s="7" t="str">
        <f t="shared" si="4"/>
        <v>EUR10x16F_Quote</v>
      </c>
      <c r="J18" s="7" t="str">
        <f>_xll.qlFraRateHelper(,I18,A18,G18,,,permanent,trigger,objectoverwrite)</f>
        <v>obj_006d4#0015</v>
      </c>
      <c r="K18" s="16" t="b">
        <v>1</v>
      </c>
      <c r="L18" s="19">
        <v>10</v>
      </c>
      <c r="M18" s="19">
        <v>1</v>
      </c>
      <c r="O18" s="26" t="str">
        <v>obj_006ca</v>
      </c>
      <c r="P18" s="26" t="str">
        <f>_xll.qlRateHelperQuoteName(O18,trigger)</f>
        <v>EURAB6E21M_Quote</v>
      </c>
      <c r="Q18" s="31">
        <f>_xll.qlRateHelperRate(O18,trigger)</f>
        <v>2.6000000000000003E-4</v>
      </c>
      <c r="R18" s="73">
        <f>_xll.qlRateHelperEarliestDate(O18,trigger)</f>
        <v>42279</v>
      </c>
      <c r="S18" s="73">
        <f>_xll.qlRateHelperPillarDate(O18,trigger)</f>
        <v>42919</v>
      </c>
      <c r="T18" s="37">
        <f>_xll.qlYieldTSDiscount($W$10,S18)</f>
        <v>1.0031425891679258</v>
      </c>
      <c r="X18" s="1" t="str">
        <f>_xll.ohRangeRetrieveError(W24)</f>
        <v/>
      </c>
      <c r="Z18" s="44" t="s">
        <v>74</v>
      </c>
      <c r="AA18" s="45">
        <f>_xll.qlCalendarAdvance(calendar,AA17,Z18,,,trigger)</f>
        <v>42747</v>
      </c>
      <c r="AB18" s="45">
        <f>_xll.qlInterestRateIndexMaturity($W$9,AA18,trigger)</f>
        <v>42928</v>
      </c>
      <c r="AC18" s="49">
        <f>_xll.qlTenorBasisValue($W$17,AA18,_xll.ohTrigger(trigger,$W$24))</f>
        <v>2.4848751411498974E-3</v>
      </c>
      <c r="AD18" s="49">
        <f>_xll.qlTenorBasisForwardRate($W$17,AA18,_xll.ohTrigger(trigger,$W$24))</f>
        <v>7.3400627510718664E-4</v>
      </c>
      <c r="AE18" s="49">
        <f>_xll.qlTenorBasisForwardRate2($W$17,AA18,AB18,_xll.ohTrigger(trigger,$W$24))</f>
        <v>7.3400627510718664E-4</v>
      </c>
      <c r="AF18" s="49">
        <f>_xll.qlIndexFixing($W$9,_xll.qlInterestRateIndexFixingDate($W$9,AA18,trigger),TRUE,trigger)</f>
        <v>6.9503725835734281E-4</v>
      </c>
      <c r="AG18" s="49">
        <f t="shared" si="0"/>
        <v>3.8969016749843834E-5</v>
      </c>
      <c r="AH18" s="52">
        <f t="shared" si="1"/>
        <v>0.94690915040998358</v>
      </c>
      <c r="AY18" s="26" t="s">
        <v>104</v>
      </c>
      <c r="AZ18" s="27">
        <f>_xll.qlCalendarAdvance(calendar,_xll.qlSettingsEvaluationDate(trigger),"2D")</f>
        <v>42279</v>
      </c>
      <c r="BA18" s="27">
        <f>_xll.qlCalendarAdvance(calendar,AZ18,AY18)</f>
        <v>42286</v>
      </c>
      <c r="BB18" s="31">
        <f>_xll.qlQuoteValue(currency&amp;"SW"&amp;"D_SYNTH"&amp;$W$8&amp;"_Quote",trigger)</f>
        <v>1.9900000000000001E-4</v>
      </c>
      <c r="BC18" s="31">
        <f>_xll.qlTenorBasisForwardRate2($W$17,AZ18,BA18,trigger)</f>
        <v>1.5475944981524492E-4</v>
      </c>
      <c r="BD18" s="31">
        <f t="shared" ref="BD18:BD26" si="6">BB18-BC18</f>
        <v>4.4240550184755092E-5</v>
      </c>
    </row>
    <row r="19" spans="1:56" ht="11.25" customHeight="1" x14ac:dyDescent="0.2">
      <c r="A19" s="7" t="str">
        <f t="shared" si="5"/>
        <v>11M</v>
      </c>
      <c r="B19" s="7">
        <v>11</v>
      </c>
      <c r="C19" s="7" t="str">
        <f>"x"&amp;B19+SUBSTITUTE($W$8,"M","")&amp;"F"</f>
        <v>x17F</v>
      </c>
      <c r="D19" s="76"/>
      <c r="E19" s="76"/>
      <c r="F19" s="76"/>
      <c r="G19" s="7" t="str">
        <f t="shared" si="3"/>
        <v>Euribor6M</v>
      </c>
      <c r="H19" s="76"/>
      <c r="I19" s="7" t="str">
        <f t="shared" si="4"/>
        <v>EUR11x17F_Quote</v>
      </c>
      <c r="J19" s="7" t="str">
        <f>_xll.qlFraRateHelper(,I19,A19,G19,,,permanent,trigger,objectoverwrite)</f>
        <v>obj_006ed#0015</v>
      </c>
      <c r="K19" s="16" t="b">
        <v>1</v>
      </c>
      <c r="L19" s="19">
        <v>10</v>
      </c>
      <c r="M19" s="19">
        <v>1</v>
      </c>
      <c r="O19" s="26" t="str">
        <v>obj_006fa</v>
      </c>
      <c r="P19" s="26" t="str">
        <f>_xll.qlRateHelperQuoteName(O19,trigger)</f>
        <v>EUR16x22F_Quote</v>
      </c>
      <c r="Q19" s="31">
        <f>_xll.qlRateHelperRate(O19,trigger)</f>
        <v>7.7000000000000018E-4</v>
      </c>
      <c r="R19" s="73">
        <f>_xll.qlRateHelperEarliestDate(O19,trigger)</f>
        <v>42768</v>
      </c>
      <c r="S19" s="73">
        <f>_xll.qlRateHelperPillarDate(O19,trigger)</f>
        <v>42949</v>
      </c>
      <c r="T19" s="37">
        <f>_xll.qlYieldTSDiscount($W$10,S19)</f>
        <v>1.0032660590719136</v>
      </c>
      <c r="V19" s="89" t="s">
        <v>142</v>
      </c>
      <c r="W19" s="90"/>
      <c r="Z19" s="44" t="s">
        <v>74</v>
      </c>
      <c r="AA19" s="45">
        <f>_xll.qlCalendarAdvance(calendar,AA18,Z19,,,trigger)</f>
        <v>42779</v>
      </c>
      <c r="AB19" s="45">
        <f>_xll.qlInterestRateIndexMaturity($W$9,AA19,trigger)</f>
        <v>42961</v>
      </c>
      <c r="AC19" s="49">
        <f>_xll.qlTenorBasisValue($W$17,AA19,_xll.ohTrigger(trigger,$W$24))</f>
        <v>2.5158323464578333E-3</v>
      </c>
      <c r="AD19" s="49">
        <f>_xll.qlTenorBasisForwardRate($W$17,AA19,_xll.ohTrigger(trigger,$W$24))</f>
        <v>8.4363999129226245E-4</v>
      </c>
      <c r="AE19" s="49">
        <f>_xll.qlTenorBasisForwardRate2($W$17,AA19,AB19,_xll.ohTrigger(trigger,$W$24))</f>
        <v>8.4363999129226245E-4</v>
      </c>
      <c r="AF19" s="49">
        <f>_xll.qlIndexFixing($W$9,_xll.qlInterestRateIndexFixingDate($W$9,AA19,trigger),TRUE,trigger)</f>
        <v>8.0992641304886604E-4</v>
      </c>
      <c r="AG19" s="49">
        <f t="shared" si="0"/>
        <v>3.371357824339641E-5</v>
      </c>
      <c r="AH19" s="52">
        <f t="shared" si="1"/>
        <v>0.96003795624748067</v>
      </c>
      <c r="AY19" s="26" t="s">
        <v>105</v>
      </c>
      <c r="AZ19" s="27">
        <f>_xll.qlCalendarAdvance(calendar,_xll.qlSettingsEvaluationDate(trigger),"2D")</f>
        <v>42279</v>
      </c>
      <c r="BA19" s="27">
        <f>_xll.qlCalendarAdvance(calendar,AZ19,AY19)</f>
        <v>42293</v>
      </c>
      <c r="BB19" s="31">
        <f>_xll.qlQuoteValue(currency&amp;AY19&amp;"D_SYNTH"&amp;$W$8&amp;"_Quote",trigger)</f>
        <v>2.0699999999999999E-4</v>
      </c>
      <c r="BC19" s="31">
        <f>_xll.qlTenorBasisForwardRate2($W$17,AZ19,BA19,trigger)</f>
        <v>1.6255137200842689E-4</v>
      </c>
      <c r="BD19" s="31">
        <f t="shared" si="6"/>
        <v>4.4448627991573096E-5</v>
      </c>
    </row>
    <row r="20" spans="1:56" ht="11.25" customHeight="1" x14ac:dyDescent="0.2">
      <c r="A20" s="7" t="str">
        <f t="shared" si="5"/>
        <v>12M</v>
      </c>
      <c r="B20" s="7">
        <v>12</v>
      </c>
      <c r="C20" s="7" t="str">
        <f>"x"&amp;B20+SUBSTITUTE($W$8,"M","")&amp;"F"</f>
        <v>x18F</v>
      </c>
      <c r="D20" s="76"/>
      <c r="E20" s="76"/>
      <c r="F20" s="76"/>
      <c r="G20" s="7" t="str">
        <f t="shared" si="3"/>
        <v>Euribor6M</v>
      </c>
      <c r="H20" s="76"/>
      <c r="I20" s="7" t="str">
        <f t="shared" si="4"/>
        <v>EUR12x18F_Quote</v>
      </c>
      <c r="J20" s="7" t="str">
        <f>_xll.qlFraRateHelper(,I20,A20,G20,,,permanent,trigger,objectoverwrite)</f>
        <v>obj_006e6#0015</v>
      </c>
      <c r="K20" s="16" t="b">
        <v>1</v>
      </c>
      <c r="L20" s="19">
        <v>10</v>
      </c>
      <c r="M20" s="19">
        <v>1</v>
      </c>
      <c r="O20" s="26" t="str">
        <v>obj_006f3</v>
      </c>
      <c r="P20" s="26" t="str">
        <f>_xll.qlRateHelperQuoteName(O20,trigger)</f>
        <v>EUR17x23F_Quote</v>
      </c>
      <c r="Q20" s="31">
        <f>_xll.qlRateHelperRate(O20,trigger)</f>
        <v>8.7999999999999992E-4</v>
      </c>
      <c r="R20" s="73">
        <f>_xll.qlRateHelperEarliestDate(O20,trigger)</f>
        <v>42796</v>
      </c>
      <c r="S20" s="73">
        <f>_xll.qlRateHelperPillarDate(O20,trigger)</f>
        <v>42982</v>
      </c>
      <c r="T20" s="37">
        <f>_xll.qlYieldTSDiscount($W$10,S20)</f>
        <v>1.0033913688045648</v>
      </c>
      <c r="V20" s="36" t="s">
        <v>68</v>
      </c>
      <c r="W20" s="33" t="str">
        <f>_xll.qlLevenbergMarquardt(,0.00000001,0.00000001,0.00000001,,trigger)</f>
        <v>obj_00737#0018</v>
      </c>
      <c r="Z20" s="44" t="s">
        <v>74</v>
      </c>
      <c r="AA20" s="45">
        <f>_xll.qlCalendarAdvance(calendar,AA19,Z20,,,trigger)</f>
        <v>42807</v>
      </c>
      <c r="AB20" s="45">
        <f>_xll.qlInterestRateIndexMaturity($W$9,AA20,trigger)</f>
        <v>42991</v>
      </c>
      <c r="AC20" s="49">
        <f>_xll.qlTenorBasisValue($W$17,AA20,_xll.ohTrigger(trigger,$W$24))</f>
        <v>2.5414952315842053E-3</v>
      </c>
      <c r="AD20" s="49">
        <f>_xll.qlTenorBasisForwardRate($W$17,AA20,_xll.ohTrigger(trigger,$W$24))</f>
        <v>9.4645141646746962E-4</v>
      </c>
      <c r="AE20" s="49">
        <f>_xll.qlTenorBasisForwardRate2($W$17,AA20,AB20,_xll.ohTrigger(trigger,$W$24))</f>
        <v>9.4645141646746962E-4</v>
      </c>
      <c r="AF20" s="49">
        <f>_xll.qlIndexFixing($W$9,_xll.qlInterestRateIndexFixingDate($W$9,AA20,trigger),TRUE,trigger)</f>
        <v>9.2236978397760531E-4</v>
      </c>
      <c r="AG20" s="49">
        <f t="shared" si="0"/>
        <v>2.4081632489864318E-5</v>
      </c>
      <c r="AH20" s="52">
        <f t="shared" si="1"/>
        <v>0.97455587041145075</v>
      </c>
      <c r="AY20" s="26" t="s">
        <v>106</v>
      </c>
      <c r="AZ20" s="27">
        <f>_xll.qlCalendarAdvance(calendar,_xll.qlSettingsEvaluationDate(trigger),"2D")</f>
        <v>42279</v>
      </c>
      <c r="BA20" s="27">
        <f>_xll.qlCalendarAdvance(calendar,AZ20,AY20)</f>
        <v>42300</v>
      </c>
      <c r="BB20" s="31">
        <f>_xll.qlQuoteValue(currency&amp;AY20&amp;"D_SYNTH"&amp;$W$8&amp;"_Quote",trigger)</f>
        <v>2.1499999999999999E-4</v>
      </c>
      <c r="BC20" s="31">
        <f>_xll.qlTenorBasisForwardRate2($W$17,AZ20,BA20,trigger)</f>
        <v>1.7029685291650561E-4</v>
      </c>
      <c r="BD20" s="31">
        <f t="shared" si="6"/>
        <v>4.4703147083494386E-5</v>
      </c>
    </row>
    <row r="21" spans="1:56" ht="11.25" customHeight="1" x14ac:dyDescent="0.2">
      <c r="A21" s="7" t="str">
        <f t="shared" si="5"/>
        <v>13M</v>
      </c>
      <c r="B21" s="7">
        <v>13</v>
      </c>
      <c r="C21" s="7" t="str">
        <f>"x"&amp;B21+SUBSTITUTE($W$8,"M","")&amp;"F"</f>
        <v>x19F</v>
      </c>
      <c r="D21" s="76"/>
      <c r="E21" s="76"/>
      <c r="F21" s="76"/>
      <c r="G21" s="7" t="str">
        <f t="shared" si="3"/>
        <v>Euribor6M</v>
      </c>
      <c r="H21" s="76"/>
      <c r="I21" s="7" t="str">
        <f t="shared" si="4"/>
        <v>EUR13x19F_Quote</v>
      </c>
      <c r="J21" s="7" t="str">
        <f>_xll.qlFraRateHelper(,I21,A21,G21,,,permanent,trigger,objectoverwrite)</f>
        <v>obj_006df#0015</v>
      </c>
      <c r="K21" s="16" t="b">
        <v>1</v>
      </c>
      <c r="L21" s="19">
        <v>10</v>
      </c>
      <c r="M21" s="19">
        <v>1</v>
      </c>
      <c r="O21" s="26" t="str">
        <v>obj_006cd</v>
      </c>
      <c r="P21" s="26" t="str">
        <f>_xll.qlRateHelperQuoteName(O21,trigger)</f>
        <v>EUR18x24F_Quote</v>
      </c>
      <c r="Q21" s="31">
        <f>_xll.qlRateHelperRate(O21,trigger)</f>
        <v>1E-3</v>
      </c>
      <c r="R21" s="73">
        <f>_xll.qlRateHelperEarliestDate(O21,trigger)</f>
        <v>42828</v>
      </c>
      <c r="S21" s="73">
        <f>_xll.qlRateHelperPillarDate(O21,trigger)</f>
        <v>43010</v>
      </c>
      <c r="T21" s="37">
        <f>_xll.qlYieldTSDiscount($W$10,S21)</f>
        <v>1.003487755432563</v>
      </c>
      <c r="V21" s="36" t="s">
        <v>66</v>
      </c>
      <c r="W21" s="33" t="str">
        <f>_xll.qlEndCriteria(,1000,100,0.00000001,0.00003,0.00003,,trigger)</f>
        <v>obj_00736#0018</v>
      </c>
      <c r="Z21" s="44" t="s">
        <v>74</v>
      </c>
      <c r="AA21" s="45">
        <f>_xll.qlCalendarAdvance(calendar,AA20,Z21,,,trigger)</f>
        <v>42838</v>
      </c>
      <c r="AB21" s="45">
        <f>_xll.qlInterestRateIndexMaturity($W$9,AA21,trigger)</f>
        <v>43021</v>
      </c>
      <c r="AC21" s="49">
        <f>_xll.qlTenorBasisValue($W$17,AA21,_xll.ohTrigger(trigger,$W$24))</f>
        <v>2.5683993853343949E-3</v>
      </c>
      <c r="AD21" s="49">
        <f>_xll.qlTenorBasisForwardRate($W$17,AA21,_xll.ohTrigger(trigger,$W$24))</f>
        <v>1.0642709707185968E-3</v>
      </c>
      <c r="AE21" s="49">
        <f>_xll.qlTenorBasisForwardRate2($W$17,AA21,AB21,_xll.ohTrigger(trigger,$W$24))</f>
        <v>1.0642709707185968E-3</v>
      </c>
      <c r="AF21" s="49">
        <f>_xll.qlIndexFixing($W$9,_xll.qlInterestRateIndexFixingDate($W$9,AA21,trigger),TRUE,trigger)</f>
        <v>1.0271353782774792E-3</v>
      </c>
      <c r="AG21" s="49">
        <f t="shared" si="0"/>
        <v>3.7135592441117637E-5</v>
      </c>
      <c r="AH21" s="52">
        <f t="shared" si="1"/>
        <v>0.96510701366209051</v>
      </c>
      <c r="AY21" s="26" t="s">
        <v>74</v>
      </c>
      <c r="AZ21" s="27">
        <f>_xll.qlCalendarAdvance(calendar,_xll.qlSettingsEvaluationDate(trigger),"2D")</f>
        <v>42279</v>
      </c>
      <c r="BA21" s="27">
        <f>_xll.qlCalendarAdvance(calendar,AZ21,AY21)</f>
        <v>42310</v>
      </c>
      <c r="BB21" s="31">
        <f>_xll.qlQuoteValue(currency&amp;AY21&amp;"D_SYNTH"&amp;$W$8&amp;"_Quote",trigger)</f>
        <v>2.5500000000000002E-4</v>
      </c>
      <c r="BC21" s="31">
        <f>_xll.qlTenorBasisForwardRate2($W$17,AZ21,BA21,trigger)</f>
        <v>2.1128584908755129E-4</v>
      </c>
      <c r="BD21" s="31">
        <f t="shared" si="6"/>
        <v>4.3714150912448725E-5</v>
      </c>
    </row>
    <row r="22" spans="1:56" ht="11.25" customHeight="1" x14ac:dyDescent="0.2">
      <c r="A22" s="7" t="str">
        <f t="shared" si="5"/>
        <v>14M</v>
      </c>
      <c r="B22" s="7">
        <v>14</v>
      </c>
      <c r="C22" s="7" t="str">
        <f>"x"&amp;B22+SUBSTITUTE($W$8,"M","")&amp;"F"</f>
        <v>x20F</v>
      </c>
      <c r="D22" s="76"/>
      <c r="E22" s="76"/>
      <c r="F22" s="76"/>
      <c r="G22" s="7" t="str">
        <f t="shared" si="3"/>
        <v>Euribor6M</v>
      </c>
      <c r="H22" s="76"/>
      <c r="I22" s="7" t="str">
        <f t="shared" si="4"/>
        <v>EUR14x20F_Quote</v>
      </c>
      <c r="J22" s="7" t="str">
        <f>_xll.qlFraRateHelper(,I22,A22,G22,,,permanent,trigger,objectoverwrite)</f>
        <v>obj_006d5#0015</v>
      </c>
      <c r="K22" s="16" t="b">
        <v>1</v>
      </c>
      <c r="L22" s="19">
        <v>10</v>
      </c>
      <c r="M22" s="19">
        <v>1</v>
      </c>
      <c r="O22" s="26" t="str">
        <v>obj_006f9</v>
      </c>
      <c r="P22" s="26" t="str">
        <f>_xll.qlRateHelperQuoteName(O22,trigger)</f>
        <v>EURAB6E3Y_Quote</v>
      </c>
      <c r="Q22" s="31">
        <f>_xll.qlRateHelperRate(O22,trigger)</f>
        <v>1.2199999999999999E-3</v>
      </c>
      <c r="R22" s="73">
        <f>_xll.qlRateHelperEarliestDate(O22,trigger)</f>
        <v>42279</v>
      </c>
      <c r="S22" s="73">
        <f>_xll.qlRateHelperPillarDate(O22,trigger)</f>
        <v>43375</v>
      </c>
      <c r="T22" s="37">
        <f>_xll.qlYieldTSDiscount($W$10,S22)</f>
        <v>1.0036094425873494</v>
      </c>
      <c r="V22" s="36" t="s">
        <v>67</v>
      </c>
      <c r="W22" s="33" t="str">
        <f>_xll.qlNoConstraint(,,trigger)</f>
        <v>obj_00735#0018</v>
      </c>
      <c r="Z22" s="44" t="s">
        <v>74</v>
      </c>
      <c r="AA22" s="45">
        <f>_xll.qlCalendarAdvance(calendar,AA21,Z22,,,trigger)</f>
        <v>42870</v>
      </c>
      <c r="AB22" s="45">
        <f>_xll.qlInterestRateIndexMaturity($W$9,AA22,trigger)</f>
        <v>43054</v>
      </c>
      <c r="AC22" s="49">
        <f>_xll.qlTenorBasisValue($W$17,AA22,_xll.ohTrigger(trigger,$W$24))</f>
        <v>2.5945548458594361E-3</v>
      </c>
      <c r="AD22" s="49">
        <f>_xll.qlTenorBasisForwardRate($W$17,AA22,_xll.ohTrigger(trigger,$W$24))</f>
        <v>1.2060855698150712E-3</v>
      </c>
      <c r="AE22" s="49">
        <f>_xll.qlTenorBasisForwardRate2($W$17,AA22,AB22,_xll.ohTrigger(trigger,$W$24))</f>
        <v>1.2060855698150712E-3</v>
      </c>
      <c r="AF22" s="49">
        <f>_xll.qlIndexFixing($W$9,_xll.qlInterestRateIndexFixingDate($W$9,AA22,trigger),TRUE,trigger)</f>
        <v>1.1649940763993327E-3</v>
      </c>
      <c r="AG22" s="49">
        <f t="shared" si="0"/>
        <v>4.1091493415738433E-5</v>
      </c>
      <c r="AH22" s="52">
        <f t="shared" si="1"/>
        <v>0.96592986895445654</v>
      </c>
      <c r="AY22" s="26" t="s">
        <v>107</v>
      </c>
      <c r="AZ22" s="27">
        <f>_xll.qlCalendarAdvance(calendar,_xll.qlSettingsEvaluationDate(trigger),"2D")</f>
        <v>42279</v>
      </c>
      <c r="BA22" s="27">
        <f>_xll.qlCalendarAdvance(calendar,AZ22,AY22)</f>
        <v>42340</v>
      </c>
      <c r="BB22" s="31">
        <f>_xll.qlQuoteValue(currency&amp;AY22&amp;"D_SYNTH"&amp;$W$8&amp;"_Quote",trigger)</f>
        <v>2.3599999999999999E-4</v>
      </c>
      <c r="BC22" s="31">
        <f>_xll.qlTenorBasisForwardRate2($W$17,AZ22,BA22,trigger)</f>
        <v>1.9367069953396998E-4</v>
      </c>
      <c r="BD22" s="31">
        <f t="shared" si="6"/>
        <v>4.2329300466030007E-5</v>
      </c>
    </row>
    <row r="23" spans="1:56" ht="11.25" customHeight="1" x14ac:dyDescent="0.2">
      <c r="A23" s="7" t="str">
        <f t="shared" si="5"/>
        <v>15M</v>
      </c>
      <c r="B23" s="7">
        <v>15</v>
      </c>
      <c r="C23" s="7" t="str">
        <f>"x"&amp;B23+SUBSTITUTE($W$8,"M","")&amp;"F"</f>
        <v>x21F</v>
      </c>
      <c r="D23" s="76"/>
      <c r="E23" s="76"/>
      <c r="F23" s="76"/>
      <c r="G23" s="7" t="str">
        <f t="shared" si="3"/>
        <v>Euribor6M</v>
      </c>
      <c r="H23" s="76"/>
      <c r="I23" s="7" t="str">
        <f t="shared" si="4"/>
        <v>EUR15x21F_Quote</v>
      </c>
      <c r="J23" s="7" t="str">
        <f>_xll.qlFraRateHelper(,I23,A23,G23,,,permanent,trigger,objectoverwrite)</f>
        <v>obj_00701#0015</v>
      </c>
      <c r="K23" s="16" t="b">
        <v>1</v>
      </c>
      <c r="L23" s="19">
        <v>10</v>
      </c>
      <c r="M23" s="19">
        <v>1</v>
      </c>
      <c r="O23" s="26" t="str">
        <v>obj_006da</v>
      </c>
      <c r="P23" s="26" t="str">
        <f>_xll.qlRateHelperQuoteName(O23,trigger)</f>
        <v>EURAB6E4Y_Quote</v>
      </c>
      <c r="Q23" s="31">
        <f>_xll.qlRateHelperRate(O23,trigger)</f>
        <v>2.2899999999999999E-3</v>
      </c>
      <c r="R23" s="73">
        <f>_xll.qlRateHelperEarliestDate(O23,trigger)</f>
        <v>42279</v>
      </c>
      <c r="S23" s="73">
        <f>_xll.qlRateHelperPillarDate(O23,trigger)</f>
        <v>43740</v>
      </c>
      <c r="T23" s="37">
        <f>_xll.qlYieldTSDiscount($W$10,S23)</f>
        <v>1.0011455649088812</v>
      </c>
      <c r="V23" s="36" t="s">
        <v>143</v>
      </c>
      <c r="W23" s="92" t="b">
        <v>1</v>
      </c>
      <c r="Z23" s="44" t="s">
        <v>74</v>
      </c>
      <c r="AA23" s="45">
        <f>_xll.qlCalendarAdvance(calendar,AA22,Z23,,,trigger)</f>
        <v>42901</v>
      </c>
      <c r="AB23" s="45">
        <f>_xll.qlInterestRateIndexMaturity($W$9,AA23,trigger)</f>
        <v>43084</v>
      </c>
      <c r="AC23" s="49">
        <f>_xll.qlTenorBasisValue($W$17,AA23,_xll.ohTrigger(trigger,$W$24))</f>
        <v>2.6183718379184555E-3</v>
      </c>
      <c r="AD23" s="49">
        <f>_xll.qlTenorBasisForwardRate($W$17,AA23,_xll.ohTrigger(trigger,$W$24))</f>
        <v>1.3528315802249372E-3</v>
      </c>
      <c r="AE23" s="49">
        <f>_xll.qlTenorBasisForwardRate2($W$17,AA23,AB23,_xll.ohTrigger(trigger,$W$24))</f>
        <v>1.3528315802249372E-3</v>
      </c>
      <c r="AF23" s="49">
        <f>_xll.qlIndexFixing($W$9,_xll.qlInterestRateIndexFixingDate($W$9,AA23,trigger),TRUE,trigger)</f>
        <v>1.3316208537836919E-3</v>
      </c>
      <c r="AG23" s="49">
        <f t="shared" si="0"/>
        <v>2.1210726441245288E-5</v>
      </c>
      <c r="AH23" s="52">
        <f t="shared" si="1"/>
        <v>0.98432123647075231</v>
      </c>
      <c r="AY23" s="26" t="s">
        <v>83</v>
      </c>
      <c r="AZ23" s="27">
        <f>_xll.qlCalendarAdvance(calendar,_xll.qlSettingsEvaluationDate(trigger),"2D")</f>
        <v>42279</v>
      </c>
      <c r="BA23" s="27">
        <f>_xll.qlCalendarAdvance(calendar,AZ23,AY23)</f>
        <v>42373</v>
      </c>
      <c r="BB23" s="31">
        <f>_xll.qlQuoteValue(currency&amp;AY23&amp;"D_SYNTH"&amp;$W$8&amp;"_Quote",trigger)</f>
        <v>2.8899999999999998E-4</v>
      </c>
      <c r="BC23" s="31">
        <f>_xll.qlTenorBasisForwardRate2($W$17,AZ23,BA23,trigger)</f>
        <v>2.485897291198614E-4</v>
      </c>
      <c r="BD23" s="31">
        <f t="shared" si="6"/>
        <v>4.0410270880138579E-5</v>
      </c>
    </row>
    <row r="24" spans="1:56" ht="11.25" customHeight="1" x14ac:dyDescent="0.2">
      <c r="A24" s="7" t="str">
        <f t="shared" si="5"/>
        <v>16M</v>
      </c>
      <c r="B24" s="7">
        <v>16</v>
      </c>
      <c r="C24" s="7" t="str">
        <f>"x"&amp;B24+SUBSTITUTE($W$8,"M","")&amp;"F"</f>
        <v>x22F</v>
      </c>
      <c r="D24" s="76"/>
      <c r="E24" s="76"/>
      <c r="F24" s="76"/>
      <c r="G24" s="7" t="str">
        <f t="shared" si="3"/>
        <v>Euribor6M</v>
      </c>
      <c r="H24" s="76"/>
      <c r="I24" s="7" t="str">
        <f t="shared" si="4"/>
        <v>EUR16x22F_Quote</v>
      </c>
      <c r="J24" s="7" t="str">
        <f>_xll.qlFraRateHelper(,I24,A24,G24,,,permanent,trigger,objectoverwrite)</f>
        <v>obj_006fa#0019</v>
      </c>
      <c r="K24" s="16" t="b">
        <v>1</v>
      </c>
      <c r="L24" s="19">
        <v>10</v>
      </c>
      <c r="M24" s="19">
        <v>1</v>
      </c>
      <c r="O24" s="26" t="str">
        <v>obj_006f2</v>
      </c>
      <c r="P24" s="26" t="str">
        <f>_xll.qlRateHelperQuoteName(O24,trigger)</f>
        <v>EURAB6E5Y_Quote</v>
      </c>
      <c r="Q24" s="31">
        <f>_xll.qlRateHelperRate(O24,trigger)</f>
        <v>3.5299999999999997E-3</v>
      </c>
      <c r="R24" s="73">
        <f>_xll.qlRateHelperEarliestDate(O24,trigger)</f>
        <v>42279</v>
      </c>
      <c r="S24" s="73">
        <f>_xll.qlRateHelperPillarDate(O24,trigger)</f>
        <v>44106</v>
      </c>
      <c r="T24" s="37">
        <f>_xll.qlYieldTSDiscount($W$10,S24)</f>
        <v>0.99584003202495397</v>
      </c>
      <c r="V24" s="36" t="s">
        <v>69</v>
      </c>
      <c r="W24" s="33" t="b">
        <f>_xll.qlTenorBasisCalibrate($W$17,_xll.ohPack(O3:O57),W20,W21,IF($W$23,_xll.ohPack(T3:T57),),X13:X16,trigger)</f>
        <v>1</v>
      </c>
      <c r="Z24" s="44" t="s">
        <v>74</v>
      </c>
      <c r="AA24" s="45">
        <f>_xll.qlCalendarAdvance(calendar,AA23,Z24,,,trigger)</f>
        <v>42933</v>
      </c>
      <c r="AB24" s="45">
        <f>_xll.qlInterestRateIndexMaturity($W$9,AA24,trigger)</f>
        <v>43117</v>
      </c>
      <c r="AC24" s="49">
        <f>_xll.qlTenorBasisValue($W$17,AA24,_xll.ohTrigger(trigger,$W$24))</f>
        <v>2.6414327067191996E-3</v>
      </c>
      <c r="AD24" s="49">
        <f>_xll.qlTenorBasisForwardRate($W$17,AA24,_xll.ohTrigger(trigger,$W$24))</f>
        <v>1.5230821483042836E-3</v>
      </c>
      <c r="AE24" s="49">
        <f>_xll.qlTenorBasisForwardRate2($W$17,AA24,AB24,_xll.ohTrigger(trigger,$W$24))</f>
        <v>1.5230821483042836E-3</v>
      </c>
      <c r="AF24" s="49">
        <f>_xll.qlIndexFixing($W$9,_xll.qlInterestRateIndexFixingDate($W$9,AA24,trigger),TRUE,trigger)</f>
        <v>1.4787649592005955E-3</v>
      </c>
      <c r="AG24" s="49">
        <f t="shared" si="0"/>
        <v>4.4317189103688101E-5</v>
      </c>
      <c r="AH24" s="52">
        <f t="shared" si="1"/>
        <v>0.97090295546236394</v>
      </c>
      <c r="AY24" s="26" t="s">
        <v>108</v>
      </c>
      <c r="AZ24" s="27">
        <f>_xll.qlCalendarAdvance(calendar,_xll.qlSettingsEvaluationDate(trigger),"2D")</f>
        <v>42279</v>
      </c>
      <c r="BA24" s="27">
        <f>_xll.qlCalendarAdvance(calendar,AZ24,AY24)</f>
        <v>42402</v>
      </c>
      <c r="BB24" s="31">
        <f>_xll.qlQuoteValue(currency&amp;AY24&amp;"D_SYNTH"&amp;$W$8&amp;"_Quote",trigger)</f>
        <v>2.5700000000000001E-4</v>
      </c>
      <c r="BC24" s="31">
        <f>_xll.qlTenorBasisForwardRate2($W$17,AZ24,BA24,trigger)</f>
        <v>2.1937002742268799E-4</v>
      </c>
      <c r="BD24" s="31">
        <f t="shared" si="6"/>
        <v>3.7629972577312023E-5</v>
      </c>
    </row>
    <row r="25" spans="1:56" ht="11.25" customHeight="1" x14ac:dyDescent="0.2">
      <c r="A25" s="7" t="str">
        <f t="shared" si="5"/>
        <v>17M</v>
      </c>
      <c r="B25" s="7">
        <v>17</v>
      </c>
      <c r="C25" s="7" t="str">
        <f>"x"&amp;B25+SUBSTITUTE($W$8,"M","")&amp;"F"</f>
        <v>x23F</v>
      </c>
      <c r="D25" s="76"/>
      <c r="E25" s="76"/>
      <c r="F25" s="76"/>
      <c r="G25" s="7" t="str">
        <f t="shared" si="3"/>
        <v>Euribor6M</v>
      </c>
      <c r="H25" s="76"/>
      <c r="I25" s="7" t="str">
        <f t="shared" si="4"/>
        <v>EUR17x23F_Quote</v>
      </c>
      <c r="J25" s="7" t="str">
        <f>_xll.qlFraRateHelper(,I25,A25,G25,,,permanent,trigger,objectoverwrite)</f>
        <v>obj_006f3#0015</v>
      </c>
      <c r="K25" s="16" t="b">
        <v>1</v>
      </c>
      <c r="L25" s="19">
        <v>10</v>
      </c>
      <c r="M25" s="19">
        <v>1</v>
      </c>
      <c r="O25" s="26" t="str">
        <v>obj_006f5</v>
      </c>
      <c r="P25" s="26" t="str">
        <f>_xll.qlRateHelperQuoteName(O25,trigger)</f>
        <v>EURAB6E6Y_Quote</v>
      </c>
      <c r="Q25" s="31">
        <f>_xll.qlRateHelperRate(O25,trigger)</f>
        <v>4.8399999999999997E-3</v>
      </c>
      <c r="R25" s="73">
        <f>_xll.qlRateHelperEarliestDate(O25,trigger)</f>
        <v>42279</v>
      </c>
      <c r="S25" s="73">
        <f>_xll.qlRateHelperPillarDate(O25,trigger)</f>
        <v>44473</v>
      </c>
      <c r="T25" s="37">
        <f>_xll.qlYieldTSDiscount($W$10,S25)</f>
        <v>0.98704074611292592</v>
      </c>
      <c r="V25" s="36" t="s">
        <v>4</v>
      </c>
      <c r="W25" s="87">
        <f t="array" ref="W25:W28">_xll.qlTenorBasisCoefficients(W17,W24)</f>
        <v>1.6091369490249729E-3</v>
      </c>
      <c r="Z25" s="44" t="s">
        <v>74</v>
      </c>
      <c r="AA25" s="45">
        <f>_xll.qlCalendarAdvance(calendar,AA24,Z25,,,trigger)</f>
        <v>42964</v>
      </c>
      <c r="AB25" s="45">
        <f>_xll.qlInterestRateIndexMaturity($W$9,AA25,trigger)</f>
        <v>43150</v>
      </c>
      <c r="AC25" s="49">
        <f>_xll.qlTenorBasisValue($W$17,AA25,_xll.ohTrigger(trigger,$W$24))</f>
        <v>2.6623389667174858E-3</v>
      </c>
      <c r="AD25" s="49">
        <f>_xll.qlTenorBasisForwardRate($W$17,AA25,_xll.ohTrigger(trigger,$W$24))</f>
        <v>1.7026434166150255E-3</v>
      </c>
      <c r="AE25" s="49">
        <f>_xll.qlTenorBasisForwardRate2($W$17,AA25,AB25,_xll.ohTrigger(trigger,$W$24))</f>
        <v>1.7026434166150255E-3</v>
      </c>
      <c r="AF25" s="49">
        <f>_xll.qlIndexFixing($W$9,_xll.qlInterestRateIndexFixingDate($W$9,AA25,trigger),TRUE,trigger)</f>
        <v>1.6935248111013454E-3</v>
      </c>
      <c r="AG25" s="49">
        <f t="shared" si="0"/>
        <v>9.1186055136800118E-6</v>
      </c>
      <c r="AH25" s="52">
        <f t="shared" si="1"/>
        <v>0.9946444420336652</v>
      </c>
      <c r="AY25" s="26" t="s">
        <v>109</v>
      </c>
      <c r="AZ25" s="27">
        <f>_xll.qlCalendarAdvance(calendar,_xll.qlSettingsEvaluationDate(trigger),"2D")</f>
        <v>42279</v>
      </c>
      <c r="BA25" s="27">
        <f>_xll.qlCalendarAdvance(calendar,AZ25,AY25)</f>
        <v>42431</v>
      </c>
      <c r="BB25" s="31">
        <f>_xll.qlQuoteValue(currency&amp;AY25&amp;"D_SYNTH"&amp;$W$8&amp;"_Quote",trigger)</f>
        <v>2.4800000000000001E-4</v>
      </c>
      <c r="BC25" s="31">
        <f>_xll.qlTenorBasisForwardRate2($W$17,AZ25,BA25,trigger)</f>
        <v>2.1277035486909565E-4</v>
      </c>
      <c r="BD25" s="31">
        <f t="shared" si="6"/>
        <v>3.5229645130904357E-5</v>
      </c>
    </row>
    <row r="26" spans="1:56" ht="11.25" customHeight="1" x14ac:dyDescent="0.2">
      <c r="A26" s="8" t="str">
        <f t="shared" si="5"/>
        <v>18M</v>
      </c>
      <c r="B26" s="8">
        <v>18</v>
      </c>
      <c r="C26" s="8" t="str">
        <f>"x"&amp;B26+SUBSTITUTE($W$8,"M","")&amp;"F"</f>
        <v>x24F</v>
      </c>
      <c r="D26" s="77"/>
      <c r="E26" s="77"/>
      <c r="F26" s="77"/>
      <c r="G26" s="8" t="str">
        <f t="shared" si="3"/>
        <v>Euribor6M</v>
      </c>
      <c r="H26" s="77"/>
      <c r="I26" s="8" t="str">
        <f t="shared" si="4"/>
        <v>EUR18x24F_Quote</v>
      </c>
      <c r="J26" s="8" t="str">
        <f>_xll.qlFraRateHelper(,I26,A26,G26,,,permanent,trigger,objectoverwrite)</f>
        <v>obj_006cd#0015</v>
      </c>
      <c r="K26" s="17" t="b">
        <v>1</v>
      </c>
      <c r="L26" s="20">
        <v>10</v>
      </c>
      <c r="M26" s="20">
        <v>1</v>
      </c>
      <c r="O26" s="26" t="str">
        <v>obj_006f1</v>
      </c>
      <c r="P26" s="26" t="str">
        <f>_xll.qlRateHelperQuoteName(O26,trigger)</f>
        <v>EURAB6E7Y_Quote</v>
      </c>
      <c r="Q26" s="31">
        <f>_xll.qlRateHelperRate(O26,trigger)</f>
        <v>6.1700000000000001E-3</v>
      </c>
      <c r="R26" s="73">
        <f>_xll.qlRateHelperEarliestDate(O26,trigger)</f>
        <v>42279</v>
      </c>
      <c r="S26" s="73">
        <f>_xll.qlRateHelperPillarDate(O26,trigger)</f>
        <v>44837</v>
      </c>
      <c r="T26" s="37">
        <f>_xll.qlYieldTSDiscount($W$10,S26)</f>
        <v>0.97546149589100128</v>
      </c>
      <c r="V26" s="36" t="s">
        <v>7</v>
      </c>
      <c r="W26" s="87">
        <v>1.0502555062024894E-3</v>
      </c>
      <c r="Z26" s="44" t="s">
        <v>74</v>
      </c>
      <c r="AA26" s="45">
        <f>_xll.qlCalendarAdvance(calendar,AA25,Z26,,,trigger)</f>
        <v>42996</v>
      </c>
      <c r="AB26" s="45">
        <f>_xll.qlInterestRateIndexMaturity($W$9,AA26,trigger)</f>
        <v>43178</v>
      </c>
      <c r="AC26" s="49">
        <f>_xll.qlTenorBasisValue($W$17,AA26,_xll.ohTrigger(trigger,$W$24))</f>
        <v>2.6824830082326301E-3</v>
      </c>
      <c r="AD26" s="49">
        <f>_xll.qlTenorBasisForwardRate($W$17,AA26,_xll.ohTrigger(trigger,$W$24))</f>
        <v>1.8793526355257281E-3</v>
      </c>
      <c r="AE26" s="49">
        <f>_xll.qlTenorBasisForwardRate2($W$17,AA26,AB26,_xll.ohTrigger(trigger,$W$24))</f>
        <v>1.8793526355257281E-3</v>
      </c>
      <c r="AF26" s="49">
        <f>_xll.qlIndexFixing($W$9,_xll.qlInterestRateIndexFixingDate($W$9,AA26,trigger),TRUE,trigger)</f>
        <v>1.900805063709473E-3</v>
      </c>
      <c r="AG26" s="49">
        <f t="shared" si="0"/>
        <v>-2.14524281837449E-5</v>
      </c>
      <c r="AH26" s="52">
        <f t="shared" si="1"/>
        <v>1.0114147966582885</v>
      </c>
      <c r="AY26" s="28" t="s">
        <v>9</v>
      </c>
      <c r="AZ26" s="29">
        <f>_xll.qlCalendarAdvance(calendar,_xll.qlSettingsEvaluationDate(trigger),"2D")</f>
        <v>42279</v>
      </c>
      <c r="BA26" s="29">
        <f>_xll.qlCalendarAdvance(calendar,AZ26,AY26)</f>
        <v>42464</v>
      </c>
      <c r="BB26" s="32">
        <f>_xll.qlQuoteValue(currency&amp;AY26&amp;"D_SYNTH"&amp;$W$8&amp;"_Quote",trigger)</f>
        <v>2.43E-4</v>
      </c>
      <c r="BC26" s="32">
        <f>_xll.qlTenorBasisForwardRate2($W$17,AZ26,BA26,trigger)</f>
        <v>2.1189763029676219E-4</v>
      </c>
      <c r="BD26" s="32">
        <f t="shared" si="6"/>
        <v>3.1102369703237806E-5</v>
      </c>
    </row>
    <row r="27" spans="1:56" ht="11.25" customHeight="1" x14ac:dyDescent="0.2">
      <c r="A27" s="7" t="s">
        <v>15</v>
      </c>
      <c r="B27" s="7" t="s">
        <v>14</v>
      </c>
      <c r="C27" s="76"/>
      <c r="D27" s="7" t="s">
        <v>17</v>
      </c>
      <c r="E27" s="7" t="s">
        <v>16</v>
      </c>
      <c r="F27" s="7" t="s">
        <v>18</v>
      </c>
      <c r="G27" s="7" t="str">
        <f t="shared" si="3"/>
        <v>Euribor6M</v>
      </c>
      <c r="H27" s="9">
        <v>0</v>
      </c>
      <c r="I27" s="10" t="str">
        <f>"EURAB6E"&amp;A27&amp;"_Quote"</f>
        <v>EURAB6E1Y_Quote</v>
      </c>
      <c r="J27" s="11" t="str">
        <f>_xll.qlSwapRateHelper2(,I27,2,A27,calendar,D27,E27,F27,$G$27,H27,B27,BaseCurve,,,,trigger)</f>
        <v>obj_006ec#0041</v>
      </c>
      <c r="K27" s="16" t="b">
        <v>1</v>
      </c>
      <c r="L27" s="19">
        <v>10</v>
      </c>
      <c r="M27" s="19">
        <v>1</v>
      </c>
      <c r="O27" s="26" t="str">
        <v>obj_006d9</v>
      </c>
      <c r="P27" s="26" t="str">
        <f>_xll.qlRateHelperQuoteName(O27,trigger)</f>
        <v>EURAB6E8Y_Quote</v>
      </c>
      <c r="Q27" s="31">
        <f>_xll.qlRateHelperRate(O27,trigger)</f>
        <v>7.4399999999999996E-3</v>
      </c>
      <c r="R27" s="73">
        <f>_xll.qlRateHelperEarliestDate(O27,trigger)</f>
        <v>42279</v>
      </c>
      <c r="S27" s="73">
        <f>_xll.qlRateHelperPillarDate(O27,trigger)</f>
        <v>45201</v>
      </c>
      <c r="T27" s="37">
        <f>_xll.qlYieldTSDiscount($W$10,S27)</f>
        <v>0.96170814295203211</v>
      </c>
      <c r="V27" s="36" t="s">
        <v>5</v>
      </c>
      <c r="W27" s="87">
        <v>0.19711527245281887</v>
      </c>
      <c r="Z27" s="44" t="s">
        <v>74</v>
      </c>
      <c r="AA27" s="45">
        <f>_xll.qlCalendarAdvance(calendar,AA26,Z27,,,trigger)</f>
        <v>43026</v>
      </c>
      <c r="AB27" s="45">
        <f>_xll.qlInterestRateIndexMaturity($W$9,AA27,trigger)</f>
        <v>43208</v>
      </c>
      <c r="AC27" s="49">
        <f>_xll.qlTenorBasisValue($W$17,AA27,_xll.ohTrigger(trigger,$W$24))</f>
        <v>2.7000810397399592E-3</v>
      </c>
      <c r="AD27" s="49">
        <f>_xll.qlTenorBasisForwardRate($W$17,AA27,_xll.ohTrigger(trigger,$W$24))</f>
        <v>2.0638550246168583E-3</v>
      </c>
      <c r="AE27" s="49">
        <f>_xll.qlTenorBasisForwardRate2($W$17,AA27,AB27,_xll.ohTrigger(trigger,$W$24))</f>
        <v>2.0638550246168583E-3</v>
      </c>
      <c r="AF27" s="49">
        <f>_xll.qlIndexFixing($W$9,_xll.qlInterestRateIndexFixingDate($W$9,AA27,trigger),TRUE,trigger)</f>
        <v>2.1108696683672865E-3</v>
      </c>
      <c r="AG27" s="49">
        <f t="shared" si="0"/>
        <v>-4.7014643750428135E-5</v>
      </c>
      <c r="AH27" s="52">
        <f t="shared" si="1"/>
        <v>1.0227800127381312</v>
      </c>
    </row>
    <row r="28" spans="1:56" ht="11.25" customHeight="1" x14ac:dyDescent="0.2">
      <c r="A28" s="7" t="s">
        <v>19</v>
      </c>
      <c r="B28" s="7" t="s">
        <v>14</v>
      </c>
      <c r="C28" s="76"/>
      <c r="D28" s="7" t="s">
        <v>17</v>
      </c>
      <c r="E28" s="7" t="s">
        <v>16</v>
      </c>
      <c r="F28" s="7" t="s">
        <v>18</v>
      </c>
      <c r="G28" s="7" t="str">
        <f t="shared" si="3"/>
        <v>Euribor6M</v>
      </c>
      <c r="H28" s="9">
        <v>0</v>
      </c>
      <c r="I28" s="10" t="str">
        <f>"EURAB6E"&amp;A28&amp;"_Quote"</f>
        <v>EURAB6E15M_Quote</v>
      </c>
      <c r="J28" s="11" t="str">
        <f>_xll.qlSwapRateHelper2(,I28,2,A28,calendar,D28,E28,F28,$G$27,H28,B28,BaseCurve,,,,trigger)</f>
        <v>obj_006e5#0026</v>
      </c>
      <c r="K28" s="16" t="b">
        <v>1</v>
      </c>
      <c r="L28" s="19">
        <v>10</v>
      </c>
      <c r="M28" s="19">
        <v>1</v>
      </c>
      <c r="O28" s="26" t="str">
        <v>obj_006ff</v>
      </c>
      <c r="P28" s="26" t="str">
        <f>_xll.qlRateHelperQuoteName(O28,trigger)</f>
        <v>EURAB6E9Y_Quote</v>
      </c>
      <c r="Q28" s="31">
        <f>_xll.qlRateHelperRate(O28,trigger)</f>
        <v>8.6099999999999996E-3</v>
      </c>
      <c r="R28" s="73">
        <f>_xll.qlRateHelperEarliestDate(O28,trigger)</f>
        <v>42279</v>
      </c>
      <c r="S28" s="73">
        <f>_xll.qlRateHelperPillarDate(O28,trigger)</f>
        <v>45567</v>
      </c>
      <c r="T28" s="37">
        <f>_xll.qlYieldTSDiscount($W$10,S28)</f>
        <v>0.94622952436212759</v>
      </c>
      <c r="V28" s="36" t="s">
        <v>6</v>
      </c>
      <c r="W28" s="87">
        <v>1.8922008119568555E-4</v>
      </c>
      <c r="Z28" s="44" t="s">
        <v>74</v>
      </c>
      <c r="AA28" s="45">
        <f>_xll.qlCalendarAdvance(calendar,AA27,Z28,,,trigger)</f>
        <v>43059</v>
      </c>
      <c r="AB28" s="45">
        <f>_xll.qlInterestRateIndexMaturity($W$9,AA28,trigger)</f>
        <v>43241</v>
      </c>
      <c r="AC28" s="49">
        <f>_xll.qlTenorBasisValue($W$17,AA28,_xll.ohTrigger(trigger,$W$24))</f>
        <v>2.7180431655545764E-3</v>
      </c>
      <c r="AD28" s="49">
        <f>_xll.qlTenorBasisForwardRate($W$17,AA28,_xll.ohTrigger(trigger,$W$24))</f>
        <v>2.2738822913968273E-3</v>
      </c>
      <c r="AE28" s="49">
        <f>_xll.qlTenorBasisForwardRate2($W$17,AA28,AB28,_xll.ohTrigger(trigger,$W$24))</f>
        <v>2.2738822913968273E-3</v>
      </c>
      <c r="AF28" s="49">
        <f>_xll.qlIndexFixing($W$9,_xll.qlInterestRateIndexFixingDate($W$9,AA28,trigger),TRUE,trigger)</f>
        <v>2.3473417509767038E-3</v>
      </c>
      <c r="AG28" s="49">
        <f t="shared" si="0"/>
        <v>-7.3459459579876436E-5</v>
      </c>
      <c r="AH28" s="52">
        <f t="shared" si="1"/>
        <v>1.0323057441705792</v>
      </c>
    </row>
    <row r="29" spans="1:56" ht="11.25" customHeight="1" x14ac:dyDescent="0.2">
      <c r="A29" s="7" t="s">
        <v>20</v>
      </c>
      <c r="B29" s="7" t="s">
        <v>14</v>
      </c>
      <c r="C29" s="76"/>
      <c r="D29" s="7" t="s">
        <v>17</v>
      </c>
      <c r="E29" s="7" t="s">
        <v>16</v>
      </c>
      <c r="F29" s="7" t="s">
        <v>18</v>
      </c>
      <c r="G29" s="7" t="str">
        <f t="shared" si="3"/>
        <v>Euribor6M</v>
      </c>
      <c r="H29" s="9">
        <v>0</v>
      </c>
      <c r="I29" s="10" t="str">
        <f>"EURAB6E"&amp;A29&amp;"_Quote"</f>
        <v>EURAB6E18M_Quote</v>
      </c>
      <c r="J29" s="11" t="str">
        <f>_xll.qlSwapRateHelper2(,I29,2,A29,calendar,D29,E29,F29,$G$27,H29,B29,BaseCurve,,,,trigger)</f>
        <v>obj_006d1#0026</v>
      </c>
      <c r="K29" s="16" t="b">
        <v>1</v>
      </c>
      <c r="L29" s="19">
        <v>10</v>
      </c>
      <c r="M29" s="19">
        <v>1</v>
      </c>
      <c r="O29" s="26" t="str">
        <v>obj_006fb</v>
      </c>
      <c r="P29" s="26" t="str">
        <f>_xll.qlRateHelperQuoteName(O29,trigger)</f>
        <v>EURAB6E10Y_Quote</v>
      </c>
      <c r="Q29" s="31">
        <f>_xll.qlRateHelperRate(O29,trigger)</f>
        <v>9.6499999999999989E-3</v>
      </c>
      <c r="R29" s="73">
        <f>_xll.qlRateHelperEarliestDate(O29,trigger)</f>
        <v>42279</v>
      </c>
      <c r="S29" s="73">
        <f>_xll.qlRateHelperPillarDate(O29,trigger)</f>
        <v>45932</v>
      </c>
      <c r="T29" s="37">
        <f>_xll.qlYieldTSDiscount($W$10,S29)</f>
        <v>0.9298545237036675</v>
      </c>
      <c r="Z29" s="44" t="s">
        <v>74</v>
      </c>
      <c r="AA29" s="45">
        <f>_xll.qlCalendarAdvance(calendar,AA28,Z29,,,trigger)</f>
        <v>43089</v>
      </c>
      <c r="AB29" s="45">
        <f>_xll.qlInterestRateIndexMaturity($W$9,AA29,trigger)</f>
        <v>43271</v>
      </c>
      <c r="AC29" s="49">
        <f>_xll.qlTenorBasisValue($W$17,AA29,_xll.ohTrigger(trigger,$W$24))</f>
        <v>2.7331407515412075E-3</v>
      </c>
      <c r="AD29" s="49">
        <f>_xll.qlTenorBasisForwardRate($W$17,AA29,_xll.ohTrigger(trigger,$W$24))</f>
        <v>2.4707360778679949E-3</v>
      </c>
      <c r="AE29" s="49">
        <f>_xll.qlTenorBasisForwardRate2($W$17,AA29,AB29,_xll.ohTrigger(trigger,$W$24))</f>
        <v>2.4707360778679949E-3</v>
      </c>
      <c r="AF29" s="49">
        <f>_xll.qlIndexFixing($W$9,_xll.qlInterestRateIndexFixingDate($W$9,AA29,trigger),TRUE,trigger)</f>
        <v>2.5663078727552872E-3</v>
      </c>
      <c r="AG29" s="49">
        <f t="shared" si="0"/>
        <v>-9.5571794887292297E-5</v>
      </c>
      <c r="AH29" s="52">
        <f t="shared" si="1"/>
        <v>1.038681506998417</v>
      </c>
    </row>
    <row r="30" spans="1:56" ht="11.25" customHeight="1" x14ac:dyDescent="0.2">
      <c r="A30" s="7" t="s">
        <v>21</v>
      </c>
      <c r="B30" s="7" t="s">
        <v>14</v>
      </c>
      <c r="C30" s="76"/>
      <c r="D30" s="7" t="s">
        <v>17</v>
      </c>
      <c r="E30" s="7" t="s">
        <v>16</v>
      </c>
      <c r="F30" s="7" t="s">
        <v>18</v>
      </c>
      <c r="G30" s="7" t="str">
        <f t="shared" si="3"/>
        <v>Euribor6M</v>
      </c>
      <c r="H30" s="9">
        <v>0</v>
      </c>
      <c r="I30" s="10" t="str">
        <f>"EURAB6E"&amp;A30&amp;"_Quote"</f>
        <v>EURAB6E21M_Quote</v>
      </c>
      <c r="J30" s="11" t="str">
        <f>_xll.qlSwapRateHelper2(,I30,2,A30,calendar,D30,E30,F30,$G$27,H30,B30,BaseCurve,,,,trigger)</f>
        <v>obj_006ca#0022</v>
      </c>
      <c r="K30" s="16" t="b">
        <v>1</v>
      </c>
      <c r="L30" s="19">
        <v>10</v>
      </c>
      <c r="M30" s="19">
        <v>1</v>
      </c>
      <c r="O30" s="26" t="str">
        <v>obj_006f6</v>
      </c>
      <c r="P30" s="26" t="str">
        <f>_xll.qlRateHelperQuoteName(O30,trigger)</f>
        <v>EURAB6E11Y_Quote</v>
      </c>
      <c r="Q30" s="31">
        <f>_xll.qlRateHelperRate(O30,trigger)</f>
        <v>1.0589999999999999E-2</v>
      </c>
      <c r="R30" s="73">
        <f>_xll.qlRateHelperEarliestDate(O30,trigger)</f>
        <v>42279</v>
      </c>
      <c r="S30" s="73">
        <f>_xll.qlRateHelperPillarDate(O30,trigger)</f>
        <v>46297</v>
      </c>
      <c r="T30" s="37">
        <f>_xll.qlYieldTSDiscount($W$10,S30)</f>
        <v>0.91256448918844646</v>
      </c>
      <c r="Z30" s="44" t="s">
        <v>74</v>
      </c>
      <c r="AA30" s="45">
        <f>_xll.qlCalendarAdvance(calendar,AA29,Z30,,,trigger)</f>
        <v>43122</v>
      </c>
      <c r="AB30" s="45">
        <f>_xll.qlInterestRateIndexMaturity($W$9,AA30,trigger)</f>
        <v>43304</v>
      </c>
      <c r="AC30" s="49">
        <f>_xll.qlTenorBasisValue($W$17,AA30,_xll.ohTrigger(trigger,$W$24))</f>
        <v>2.7484345411300341E-3</v>
      </c>
      <c r="AD30" s="49">
        <f>_xll.qlTenorBasisForwardRate($W$17,AA30,_xll.ohTrigger(trigger,$W$24))</f>
        <v>2.6932317942736997E-3</v>
      </c>
      <c r="AE30" s="49">
        <f>_xll.qlTenorBasisForwardRate2($W$17,AA30,AB30,_xll.ohTrigger(trigger,$W$24))</f>
        <v>2.6932317942736997E-3</v>
      </c>
      <c r="AF30" s="49">
        <f>_xll.qlIndexFixing($W$9,_xll.qlInterestRateIndexFixingDate($W$9,AA30,trigger),TRUE,trigger)</f>
        <v>2.8103772740048342E-3</v>
      </c>
      <c r="AG30" s="49">
        <f t="shared" si="0"/>
        <v>-1.1714547973113451E-4</v>
      </c>
      <c r="AH30" s="52">
        <f t="shared" si="1"/>
        <v>1.0434962486259842</v>
      </c>
    </row>
    <row r="31" spans="1:56" ht="11.25" customHeight="1" x14ac:dyDescent="0.2">
      <c r="A31" s="7" t="s">
        <v>22</v>
      </c>
      <c r="B31" s="7" t="s">
        <v>14</v>
      </c>
      <c r="C31" s="76"/>
      <c r="D31" s="7" t="s">
        <v>17</v>
      </c>
      <c r="E31" s="7" t="s">
        <v>16</v>
      </c>
      <c r="F31" s="7" t="s">
        <v>18</v>
      </c>
      <c r="G31" s="7" t="str">
        <f t="shared" si="3"/>
        <v>Euribor6M</v>
      </c>
      <c r="H31" s="9">
        <v>0</v>
      </c>
      <c r="I31" s="10" t="str">
        <f>"EURAB6E"&amp;A31&amp;"_Quote"</f>
        <v>EURAB6E2Y_Quote</v>
      </c>
      <c r="J31" s="11" t="str">
        <f>_xll.qlSwapRateHelper2(,I31,2,A31,calendar,D31,E31,F31,$G$27,H31,B31,BaseCurve,,,,trigger)</f>
        <v>obj_006ea#0022</v>
      </c>
      <c r="K31" s="16" t="b">
        <v>1</v>
      </c>
      <c r="L31" s="19">
        <v>10</v>
      </c>
      <c r="M31" s="19">
        <v>1</v>
      </c>
      <c r="O31" s="26" t="str">
        <v>obj_006d3</v>
      </c>
      <c r="P31" s="26" t="str">
        <f>_xll.qlRateHelperQuoteName(O31,trigger)</f>
        <v>EURAB6E12Y_Quote</v>
      </c>
      <c r="Q31" s="31">
        <f>_xll.qlRateHelperRate(O31,trigger)</f>
        <v>1.1430000000000001E-2</v>
      </c>
      <c r="R31" s="73">
        <f>_xll.qlRateHelperEarliestDate(O31,trigger)</f>
        <v>42279</v>
      </c>
      <c r="S31" s="73">
        <f>_xll.qlRateHelperPillarDate(O31,trigger)</f>
        <v>46664</v>
      </c>
      <c r="T31" s="37">
        <f>_xll.qlYieldTSDiscount($W$10,S31)</f>
        <v>0.89485640697027102</v>
      </c>
      <c r="Z31" s="44" t="s">
        <v>74</v>
      </c>
      <c r="AA31" s="45">
        <f>_xll.qlCalendarAdvance(calendar,AA30,Z31,,,trigger)</f>
        <v>43153</v>
      </c>
      <c r="AB31" s="45">
        <f>_xll.qlInterestRateIndexMaturity($W$9,AA31,trigger)</f>
        <v>43334</v>
      </c>
      <c r="AC31" s="49">
        <f>_xll.qlTenorBasisValue($W$17,AA31,_xll.ohTrigger(trigger,$W$24))</f>
        <v>2.7615854839685861E-3</v>
      </c>
      <c r="AD31" s="49">
        <f>_xll.qlTenorBasisForwardRate($W$17,AA31,_xll.ohTrigger(trigger,$W$24))</f>
        <v>2.9038336405137772E-3</v>
      </c>
      <c r="AE31" s="49">
        <f>_xll.qlTenorBasisForwardRate2($W$17,AA31,AB31,_xll.ohTrigger(trigger,$W$24))</f>
        <v>2.9038336405137772E-3</v>
      </c>
      <c r="AF31" s="49">
        <f>_xll.qlIndexFixing($W$9,_xll.qlInterestRateIndexFixingDate($W$9,AA31,trigger),TRUE,trigger)</f>
        <v>3.0378437163350053E-3</v>
      </c>
      <c r="AG31" s="49">
        <f t="shared" si="0"/>
        <v>-1.3401007582122815E-4</v>
      </c>
      <c r="AH31" s="52">
        <f t="shared" si="1"/>
        <v>1.0461493640515569</v>
      </c>
    </row>
    <row r="32" spans="1:56" ht="11.25" customHeight="1" x14ac:dyDescent="0.2">
      <c r="A32" s="7" t="s">
        <v>23</v>
      </c>
      <c r="B32" s="7" t="s">
        <v>14</v>
      </c>
      <c r="C32" s="76"/>
      <c r="D32" s="7" t="s">
        <v>17</v>
      </c>
      <c r="E32" s="7" t="s">
        <v>16</v>
      </c>
      <c r="F32" s="7" t="s">
        <v>18</v>
      </c>
      <c r="G32" s="7" t="str">
        <f t="shared" si="3"/>
        <v>Euribor6M</v>
      </c>
      <c r="H32" s="9">
        <v>0</v>
      </c>
      <c r="I32" s="10" t="str">
        <f>"EURAB6E"&amp;A32&amp;"_Quote"</f>
        <v>EURAB6E3Y_Quote</v>
      </c>
      <c r="J32" s="11" t="str">
        <f>_xll.qlSwapRateHelper2(,I32,2,A32,calendar,D32,E32,F32,$G$27,H32,B32,BaseCurve,,,,trigger)</f>
        <v>obj_006f9#0022</v>
      </c>
      <c r="K32" s="16" t="b">
        <v>1</v>
      </c>
      <c r="L32" s="19">
        <v>10</v>
      </c>
      <c r="M32" s="19">
        <v>1</v>
      </c>
      <c r="O32" s="26" t="str">
        <v>obj_006ef</v>
      </c>
      <c r="P32" s="26" t="str">
        <f>_xll.qlRateHelperQuoteName(O32,trigger)</f>
        <v>EURAB6E13Y_Quote</v>
      </c>
      <c r="Q32" s="31">
        <f>_xll.qlRateHelperRate(O32,trigger)</f>
        <v>1.2159999999999999E-2</v>
      </c>
      <c r="R32" s="73">
        <f>_xll.qlRateHelperEarliestDate(O32,trigger)</f>
        <v>42279</v>
      </c>
      <c r="S32" s="73">
        <f>_xll.qlRateHelperPillarDate(O32,trigger)</f>
        <v>47028</v>
      </c>
      <c r="T32" s="37">
        <f>_xll.qlYieldTSDiscount($W$10,S32)</f>
        <v>0.87709059979376036</v>
      </c>
      <c r="Z32" s="44" t="s">
        <v>74</v>
      </c>
      <c r="AA32" s="45">
        <f>_xll.qlCalendarAdvance(calendar,AA31,Z32,,,trigger)</f>
        <v>43181</v>
      </c>
      <c r="AB32" s="45">
        <f>_xll.qlInterestRateIndexMaturity($W$9,AA32,trigger)</f>
        <v>43367</v>
      </c>
      <c r="AC32" s="49">
        <f>_xll.qlTenorBasisValue($W$17,AA32,_xll.ohTrigger(trigger,$W$24))</f>
        <v>2.7724811862228798E-3</v>
      </c>
      <c r="AD32" s="49">
        <f>_xll.qlTenorBasisForwardRate($W$17,AA32,_xll.ohTrigger(trigger,$W$24))</f>
        <v>3.1192649611301265E-3</v>
      </c>
      <c r="AE32" s="49">
        <f>_xll.qlTenorBasisForwardRate2($W$17,AA32,AB32,_xll.ohTrigger(trigger,$W$24))</f>
        <v>3.1192649611301265E-3</v>
      </c>
      <c r="AF32" s="49">
        <f>_xll.qlIndexFixing($W$9,_xll.qlInterestRateIndexFixingDate($W$9,AA32,trigger),TRUE,trigger)</f>
        <v>3.2662031922399992E-3</v>
      </c>
      <c r="AG32" s="49">
        <f t="shared" si="0"/>
        <v>-1.4693823110987266E-4</v>
      </c>
      <c r="AH32" s="52">
        <f t="shared" si="1"/>
        <v>1.0471066847289037</v>
      </c>
    </row>
    <row r="33" spans="1:34" ht="11.25" customHeight="1" x14ac:dyDescent="0.2">
      <c r="A33" s="7" t="s">
        <v>24</v>
      </c>
      <c r="B33" s="7" t="s">
        <v>14</v>
      </c>
      <c r="C33" s="76"/>
      <c r="D33" s="7" t="s">
        <v>17</v>
      </c>
      <c r="E33" s="7" t="s">
        <v>16</v>
      </c>
      <c r="F33" s="7" t="s">
        <v>18</v>
      </c>
      <c r="G33" s="7" t="str">
        <f t="shared" si="3"/>
        <v>Euribor6M</v>
      </c>
      <c r="H33" s="9">
        <v>0</v>
      </c>
      <c r="I33" s="10" t="str">
        <f>"EURAB6E"&amp;A33&amp;"_Quote"</f>
        <v>EURAB6E4Y_Quote</v>
      </c>
      <c r="J33" s="11" t="str">
        <f>_xll.qlSwapRateHelper2(,I33,2,A33,calendar,D33,E33,F33,$G$27,H33,B33,BaseCurve,,,,trigger)</f>
        <v>obj_006da#0022</v>
      </c>
      <c r="K33" s="16" t="b">
        <v>1</v>
      </c>
      <c r="L33" s="19">
        <v>10</v>
      </c>
      <c r="M33" s="19">
        <v>1</v>
      </c>
      <c r="O33" s="26" t="str">
        <v>obj_006fd</v>
      </c>
      <c r="P33" s="26" t="str">
        <f>_xll.qlRateHelperQuoteName(O33,trigger)</f>
        <v>EURAB6E14Y_Quote</v>
      </c>
      <c r="Q33" s="31">
        <f>_xll.qlRateHelperRate(O33,trigger)</f>
        <v>1.2789999999999999E-2</v>
      </c>
      <c r="R33" s="73">
        <f>_xll.qlRateHelperEarliestDate(O33,trigger)</f>
        <v>42279</v>
      </c>
      <c r="S33" s="73">
        <f>_xll.qlRateHelperPillarDate(O33,trigger)</f>
        <v>47393</v>
      </c>
      <c r="T33" s="37">
        <f>_xll.qlYieldTSDiscount($W$10,S33)</f>
        <v>0.85927981579924373</v>
      </c>
      <c r="Z33" s="44" t="s">
        <v>74</v>
      </c>
      <c r="AA33" s="45">
        <f>_xll.qlCalendarAdvance(calendar,AA32,Z33,,,trigger)</f>
        <v>43213</v>
      </c>
      <c r="AB33" s="45">
        <f>_xll.qlInterestRateIndexMaturity($W$9,AA33,trigger)</f>
        <v>43396</v>
      </c>
      <c r="AC33" s="49">
        <f>_xll.qlTenorBasisValue($W$17,AA33,_xll.ohTrigger(trigger,$W$24))</f>
        <v>2.7838250047553838E-3</v>
      </c>
      <c r="AD33" s="49">
        <f>_xll.qlTenorBasisForwardRate($W$17,AA33,_xll.ohTrigger(trigger,$W$24))</f>
        <v>3.3379446658565919E-3</v>
      </c>
      <c r="AE33" s="49">
        <f>_xll.qlTenorBasisForwardRate2($W$17,AA33,AB33,_xll.ohTrigger(trigger,$W$24))</f>
        <v>3.3379446658565919E-3</v>
      </c>
      <c r="AF33" s="49">
        <f>_xll.qlIndexFixing($W$9,_xll.qlInterestRateIndexFixingDate($W$9,AA33,trigger),TRUE,trigger)</f>
        <v>3.4942998471335588E-3</v>
      </c>
      <c r="AG33" s="49">
        <f t="shared" si="0"/>
        <v>-1.5635518127696691E-4</v>
      </c>
      <c r="AH33" s="52">
        <f t="shared" si="1"/>
        <v>1.0468417535126642</v>
      </c>
    </row>
    <row r="34" spans="1:34" x14ac:dyDescent="0.2">
      <c r="A34" s="7" t="s">
        <v>25</v>
      </c>
      <c r="B34" s="7" t="s">
        <v>14</v>
      </c>
      <c r="C34" s="76"/>
      <c r="D34" s="7" t="s">
        <v>17</v>
      </c>
      <c r="E34" s="7" t="s">
        <v>16</v>
      </c>
      <c r="F34" s="7" t="s">
        <v>18</v>
      </c>
      <c r="G34" s="7" t="str">
        <f t="shared" si="3"/>
        <v>Euribor6M</v>
      </c>
      <c r="H34" s="9">
        <v>0</v>
      </c>
      <c r="I34" s="10" t="str">
        <f>"EURAB6E"&amp;A34&amp;"_Quote"</f>
        <v>EURAB6E5Y_Quote</v>
      </c>
      <c r="J34" s="11" t="str">
        <f>_xll.qlSwapRateHelper2(,I34,2,A34,calendar,D34,E34,F34,$G$27,H34,B34,BaseCurve,,,,trigger)</f>
        <v>obj_006f2#0022</v>
      </c>
      <c r="K34" s="16" t="b">
        <v>1</v>
      </c>
      <c r="L34" s="19">
        <v>10</v>
      </c>
      <c r="M34" s="19">
        <v>1</v>
      </c>
      <c r="O34" s="26" t="str">
        <v>obj_006d8</v>
      </c>
      <c r="P34" s="26" t="str">
        <f>_xll.qlRateHelperQuoteName(O34,trigger)</f>
        <v>EURAB6E15Y_Quote</v>
      </c>
      <c r="Q34" s="31">
        <f>_xll.qlRateHelperRate(O34,trigger)</f>
        <v>1.333E-2</v>
      </c>
      <c r="R34" s="73">
        <f>_xll.qlRateHelperEarliestDate(O34,trigger)</f>
        <v>42279</v>
      </c>
      <c r="S34" s="73">
        <f>_xll.qlRateHelperPillarDate(O34,trigger)</f>
        <v>47758</v>
      </c>
      <c r="T34" s="37">
        <f>_xll.qlYieldTSDiscount($W$10,S34)</f>
        <v>0.84175466861632542</v>
      </c>
      <c r="Z34" s="44" t="s">
        <v>74</v>
      </c>
      <c r="AA34" s="45">
        <f>_xll.qlCalendarAdvance(calendar,AA33,Z34,,,trigger)</f>
        <v>43243</v>
      </c>
      <c r="AB34" s="45">
        <f>_xll.qlInterestRateIndexMaturity($W$9,AA34,trigger)</f>
        <v>43427</v>
      </c>
      <c r="AC34" s="49">
        <f>_xll.qlTenorBasisValue($W$17,AA34,_xll.ohTrigger(trigger,$W$24))</f>
        <v>2.793417456061239E-3</v>
      </c>
      <c r="AD34" s="49">
        <f>_xll.qlTenorBasisForwardRate($W$17,AA34,_xll.ohTrigger(trigger,$W$24))</f>
        <v>3.5602747138126045E-3</v>
      </c>
      <c r="AE34" s="49">
        <f>_xll.qlTenorBasisForwardRate2($W$17,AA34,AB34,_xll.ohTrigger(trigger,$W$24))</f>
        <v>3.5602747138126045E-3</v>
      </c>
      <c r="AF34" s="49">
        <f>_xll.qlIndexFixing($W$9,_xll.qlInterestRateIndexFixingDate($W$9,AA34,trigger),TRUE,trigger)</f>
        <v>3.7220728010833389E-3</v>
      </c>
      <c r="AG34" s="49">
        <f t="shared" si="0"/>
        <v>-1.6179808727073437E-4</v>
      </c>
      <c r="AH34" s="52">
        <f t="shared" si="1"/>
        <v>1.0454453940430537</v>
      </c>
    </row>
    <row r="35" spans="1:34" x14ac:dyDescent="0.2">
      <c r="A35" s="7" t="s">
        <v>26</v>
      </c>
      <c r="B35" s="7" t="s">
        <v>14</v>
      </c>
      <c r="C35" s="76"/>
      <c r="D35" s="7" t="s">
        <v>17</v>
      </c>
      <c r="E35" s="7" t="s">
        <v>16</v>
      </c>
      <c r="F35" s="7" t="s">
        <v>18</v>
      </c>
      <c r="G35" s="7" t="str">
        <f t="shared" si="3"/>
        <v>Euribor6M</v>
      </c>
      <c r="H35" s="9">
        <v>0</v>
      </c>
      <c r="I35" s="10" t="str">
        <f>"EURAB6E"&amp;A35&amp;"_Quote"</f>
        <v>EURAB6E6Y_Quote</v>
      </c>
      <c r="J35" s="11" t="str">
        <f>_xll.qlSwapRateHelper2(,I35,2,A35,calendar,D35,E35,F35,$G$27,H35,B35,BaseCurve,,,,trigger)</f>
        <v>obj_006f5#0022</v>
      </c>
      <c r="K35" s="16" t="b">
        <v>1</v>
      </c>
      <c r="L35" s="19">
        <v>10</v>
      </c>
      <c r="M35" s="19">
        <v>1</v>
      </c>
      <c r="O35" s="26" t="str">
        <v>obj_006d2</v>
      </c>
      <c r="P35" s="26" t="str">
        <f>_xll.qlRateHelperQuoteName(O35,trigger)</f>
        <v>EURAB6E16Y_Quote</v>
      </c>
      <c r="Q35" s="31">
        <f>_xll.qlRateHelperRate(O35,trigger)</f>
        <v>1.3780000000000001E-2</v>
      </c>
      <c r="R35" s="73">
        <f>_xll.qlRateHelperEarliestDate(O35,trigger)</f>
        <v>42279</v>
      </c>
      <c r="S35" s="73">
        <f>_xll.qlRateHelperPillarDate(O35,trigger)</f>
        <v>48123</v>
      </c>
      <c r="T35" s="37">
        <f>_xll.qlYieldTSDiscount($W$10,S35)</f>
        <v>0.82476141010472992</v>
      </c>
      <c r="Z35" s="44" t="s">
        <v>74</v>
      </c>
      <c r="AA35" s="45">
        <f>_xll.qlCalendarAdvance(calendar,AA34,Z35,,,trigger)</f>
        <v>43276</v>
      </c>
      <c r="AB35" s="45">
        <f>_xll.qlInterestRateIndexMaturity($W$9,AA35,trigger)</f>
        <v>43461</v>
      </c>
      <c r="AC35" s="49">
        <f>_xll.qlTenorBasisValue($W$17,AA35,_xll.ohTrigger(trigger,$W$24))</f>
        <v>2.8028402000509663E-3</v>
      </c>
      <c r="AD35" s="49">
        <f>_xll.qlTenorBasisForwardRate($W$17,AA35,_xll.ohTrigger(trigger,$W$24))</f>
        <v>3.8076587879146188E-3</v>
      </c>
      <c r="AE35" s="49">
        <f>_xll.qlTenorBasisForwardRate2($W$17,AA35,AB35,_xll.ohTrigger(trigger,$W$24))</f>
        <v>3.8076587879146188E-3</v>
      </c>
      <c r="AF35" s="49">
        <f>_xll.qlIndexFixing($W$9,_xll.qlInterestRateIndexFixingDate($W$9,AA35,trigger),TRUE,trigger)</f>
        <v>3.9722537111286137E-3</v>
      </c>
      <c r="AG35" s="49">
        <f t="shared" si="0"/>
        <v>-1.6459492321399495E-4</v>
      </c>
      <c r="AH35" s="52">
        <f t="shared" si="1"/>
        <v>1.0432273300686536</v>
      </c>
    </row>
    <row r="36" spans="1:34" x14ac:dyDescent="0.2">
      <c r="A36" s="7" t="s">
        <v>27</v>
      </c>
      <c r="B36" s="7" t="s">
        <v>14</v>
      </c>
      <c r="C36" s="76"/>
      <c r="D36" s="7" t="s">
        <v>17</v>
      </c>
      <c r="E36" s="7" t="s">
        <v>16</v>
      </c>
      <c r="F36" s="7" t="s">
        <v>18</v>
      </c>
      <c r="G36" s="7" t="str">
        <f t="shared" si="3"/>
        <v>Euribor6M</v>
      </c>
      <c r="H36" s="9">
        <v>0</v>
      </c>
      <c r="I36" s="10" t="str">
        <f>"EURAB6E"&amp;A36&amp;"_Quote"</f>
        <v>EURAB6E7Y_Quote</v>
      </c>
      <c r="J36" s="11" t="str">
        <f>_xll.qlSwapRateHelper2(,I36,2,A36,calendar,D36,E36,F36,$G$27,H36,B36,BaseCurve,,,,trigger)</f>
        <v>obj_006f1#0026</v>
      </c>
      <c r="K36" s="16" t="b">
        <v>1</v>
      </c>
      <c r="L36" s="19">
        <v>10</v>
      </c>
      <c r="M36" s="19">
        <v>1</v>
      </c>
      <c r="O36" s="26" t="str">
        <v>obj_006e7</v>
      </c>
      <c r="P36" s="26" t="str">
        <f>_xll.qlRateHelperQuoteName(O36,trigger)</f>
        <v>EURAB6E17Y_Quote</v>
      </c>
      <c r="Q36" s="31">
        <f>_xll.qlRateHelperRate(O36,trigger)</f>
        <v>1.417E-2</v>
      </c>
      <c r="R36" s="73">
        <f>_xll.qlRateHelperEarliestDate(O36,trigger)</f>
        <v>42279</v>
      </c>
      <c r="S36" s="73">
        <f>_xll.qlRateHelperPillarDate(O36,trigger)</f>
        <v>48491</v>
      </c>
      <c r="T36" s="37">
        <f>_xll.qlYieldTSDiscount($W$10,S36)</f>
        <v>0.80829962099100461</v>
      </c>
      <c r="Z36" s="44" t="s">
        <v>74</v>
      </c>
      <c r="AA36" s="45">
        <f>_xll.qlCalendarAdvance(calendar,AA35,Z36,,,trigger)</f>
        <v>43306</v>
      </c>
      <c r="AB36" s="45">
        <f>_xll.qlInterestRateIndexMaturity($W$9,AA36,trigger)</f>
        <v>43490</v>
      </c>
      <c r="AC36" s="49">
        <f>_xll.qlTenorBasisValue($W$17,AA36,_xll.ohTrigger(trigger,$W$24))</f>
        <v>2.8104114063754256E-3</v>
      </c>
      <c r="AD36" s="49">
        <f>_xll.qlTenorBasisForwardRate($W$17,AA36,_xll.ohTrigger(trigger,$W$24))</f>
        <v>4.0276060027326071E-3</v>
      </c>
      <c r="AE36" s="49">
        <f>_xll.qlTenorBasisForwardRate2($W$17,AA36,AB36,_xll.ohTrigger(trigger,$W$24))</f>
        <v>4.0276060027326071E-3</v>
      </c>
      <c r="AF36" s="49">
        <f>_xll.qlIndexFixing($W$9,_xll.qlInterestRateIndexFixingDate($W$9,AA36,trigger),TRUE,trigger)</f>
        <v>4.1929659212350378E-3</v>
      </c>
      <c r="AG36" s="49">
        <f t="shared" si="0"/>
        <v>-1.653599185024307E-4</v>
      </c>
      <c r="AH36" s="52">
        <f t="shared" si="1"/>
        <v>1.0410566272843569</v>
      </c>
    </row>
    <row r="37" spans="1:34" x14ac:dyDescent="0.2">
      <c r="A37" s="7" t="s">
        <v>28</v>
      </c>
      <c r="B37" s="7" t="s">
        <v>14</v>
      </c>
      <c r="C37" s="76"/>
      <c r="D37" s="7" t="s">
        <v>17</v>
      </c>
      <c r="E37" s="7" t="s">
        <v>16</v>
      </c>
      <c r="F37" s="7" t="s">
        <v>18</v>
      </c>
      <c r="G37" s="7" t="str">
        <f t="shared" si="3"/>
        <v>Euribor6M</v>
      </c>
      <c r="H37" s="9">
        <v>0</v>
      </c>
      <c r="I37" s="10" t="str">
        <f>"EURAB6E"&amp;A37&amp;"_Quote"</f>
        <v>EURAB6E8Y_Quote</v>
      </c>
      <c r="J37" s="11" t="str">
        <f>_xll.qlSwapRateHelper2(,I37,2,A37,calendar,D37,E37,F37,$G$27,H37,B37,BaseCurve,,,,trigger)</f>
        <v>obj_006d9#0026</v>
      </c>
      <c r="K37" s="16" t="b">
        <v>1</v>
      </c>
      <c r="L37" s="19">
        <v>10</v>
      </c>
      <c r="M37" s="19">
        <v>1</v>
      </c>
      <c r="O37" s="26" t="str">
        <v>obj_006e3</v>
      </c>
      <c r="P37" s="26" t="str">
        <f>_xll.qlRateHelperQuoteName(O37,trigger)</f>
        <v>EURAB6E18Y_Quote</v>
      </c>
      <c r="Q37" s="31">
        <f>_xll.qlRateHelperRate(O37,trigger)</f>
        <v>1.447E-2</v>
      </c>
      <c r="R37" s="73">
        <f>_xll.qlRateHelperEarliestDate(O37,trigger)</f>
        <v>42279</v>
      </c>
      <c r="S37" s="73">
        <f>_xll.qlRateHelperPillarDate(O37,trigger)</f>
        <v>48855</v>
      </c>
      <c r="T37" s="37">
        <f>_xll.qlYieldTSDiscount($W$10,S37)</f>
        <v>0.79275511437246193</v>
      </c>
      <c r="Z37" s="44" t="s">
        <v>74</v>
      </c>
      <c r="AA37" s="45">
        <f>_xll.qlCalendarAdvance(calendar,AA36,Z37,,,trigger)</f>
        <v>43339</v>
      </c>
      <c r="AB37" s="45">
        <f>_xll.qlInterestRateIndexMaturity($W$9,AA37,trigger)</f>
        <v>43523</v>
      </c>
      <c r="AC37" s="49">
        <f>_xll.qlTenorBasisValue($W$17,AA37,_xll.ohTrigger(trigger,$W$24))</f>
        <v>2.8176800895992928E-3</v>
      </c>
      <c r="AD37" s="49">
        <f>_xll.qlTenorBasisForwardRate($W$17,AA37,_xll.ohTrigger(trigger,$W$24))</f>
        <v>4.2754976254645166E-3</v>
      </c>
      <c r="AE37" s="49">
        <f>_xll.qlTenorBasisForwardRate2($W$17,AA37,AB37,_xll.ohTrigger(trigger,$W$24))</f>
        <v>4.2754976254645166E-3</v>
      </c>
      <c r="AF37" s="49">
        <f>_xll.qlIndexFixing($W$9,_xll.qlInterestRateIndexFixingDate($W$9,AA37,trigger),TRUE,trigger)</f>
        <v>4.4410814953695877E-3</v>
      </c>
      <c r="AG37" s="49">
        <f t="shared" si="0"/>
        <v>-1.6558386990507112E-4</v>
      </c>
      <c r="AH37" s="52">
        <f t="shared" si="1"/>
        <v>1.0387285608390628</v>
      </c>
    </row>
    <row r="38" spans="1:34" x14ac:dyDescent="0.2">
      <c r="A38" s="7" t="s">
        <v>29</v>
      </c>
      <c r="B38" s="7" t="s">
        <v>14</v>
      </c>
      <c r="C38" s="76"/>
      <c r="D38" s="7" t="s">
        <v>17</v>
      </c>
      <c r="E38" s="7" t="s">
        <v>16</v>
      </c>
      <c r="F38" s="7" t="s">
        <v>18</v>
      </c>
      <c r="G38" s="7" t="str">
        <f t="shared" si="3"/>
        <v>Euribor6M</v>
      </c>
      <c r="H38" s="9">
        <v>0</v>
      </c>
      <c r="I38" s="10" t="str">
        <f>"EURAB6E"&amp;A38&amp;"_Quote"</f>
        <v>EURAB6E9Y_Quote</v>
      </c>
      <c r="J38" s="11" t="str">
        <f>_xll.qlSwapRateHelper2(,I38,2,A38,calendar,D38,E38,F38,$G$27,H38,B38,BaseCurve,,,,trigger)</f>
        <v>obj_006ff#0022</v>
      </c>
      <c r="K38" s="16" t="b">
        <v>1</v>
      </c>
      <c r="L38" s="19">
        <v>10</v>
      </c>
      <c r="M38" s="19">
        <v>1</v>
      </c>
      <c r="O38" s="26" t="str">
        <v>obj_006e1</v>
      </c>
      <c r="P38" s="26" t="str">
        <f>_xll.qlRateHelperQuoteName(O38,trigger)</f>
        <v>EURAB6E19Y_Quote</v>
      </c>
      <c r="Q38" s="31">
        <f>_xll.qlRateHelperRate(O38,trigger)</f>
        <v>1.4710000000000001E-2</v>
      </c>
      <c r="R38" s="73">
        <f>_xll.qlRateHelperEarliestDate(O38,trigger)</f>
        <v>42279</v>
      </c>
      <c r="S38" s="73">
        <f>_xll.qlRateHelperPillarDate(O38,trigger)</f>
        <v>49219</v>
      </c>
      <c r="T38" s="37">
        <f>_xll.qlYieldTSDiscount($W$10,S38)</f>
        <v>0.77798969723650591</v>
      </c>
      <c r="Z38" s="44" t="s">
        <v>74</v>
      </c>
      <c r="AA38" s="45">
        <f>_xll.qlCalendarAdvance(calendar,AA37,Z38,,,trigger)</f>
        <v>43370</v>
      </c>
      <c r="AB38" s="45">
        <f>_xll.qlInterestRateIndexMaturity($W$9,AA38,trigger)</f>
        <v>43551</v>
      </c>
      <c r="AC38" s="49">
        <f>_xll.qlTenorBasisValue($W$17,AA38,_xll.ohTrigger(trigger,$W$24))</f>
        <v>2.8235287093211756E-3</v>
      </c>
      <c r="AD38" s="49">
        <f>_xll.qlTenorBasisForwardRate($W$17,AA38,_xll.ohTrigger(trigger,$W$24))</f>
        <v>4.4980142007782567E-3</v>
      </c>
      <c r="AE38" s="49">
        <f>_xll.qlTenorBasisForwardRate2($W$17,AA38,AB38,_xll.ohTrigger(trigger,$W$24))</f>
        <v>4.4980142007782567E-3</v>
      </c>
      <c r="AF38" s="49">
        <f>_xll.qlIndexFixing($W$9,_xll.qlInterestRateIndexFixingDate($W$9,AA38,trigger),TRUE,trigger)</f>
        <v>4.6644402046478167E-3</v>
      </c>
      <c r="AG38" s="49">
        <f t="shared" si="0"/>
        <v>-1.6642600386955995E-4</v>
      </c>
      <c r="AH38" s="52">
        <f t="shared" si="1"/>
        <v>1.0369998840467789</v>
      </c>
    </row>
    <row r="39" spans="1:34" x14ac:dyDescent="0.2">
      <c r="A39" s="7" t="s">
        <v>30</v>
      </c>
      <c r="B39" s="7" t="s">
        <v>14</v>
      </c>
      <c r="C39" s="76"/>
      <c r="D39" s="7" t="s">
        <v>17</v>
      </c>
      <c r="E39" s="7" t="s">
        <v>16</v>
      </c>
      <c r="F39" s="7" t="s">
        <v>18</v>
      </c>
      <c r="G39" s="7" t="str">
        <f t="shared" si="3"/>
        <v>Euribor6M</v>
      </c>
      <c r="H39" s="9">
        <v>0</v>
      </c>
      <c r="I39" s="10" t="str">
        <f>"EURAB6E"&amp;A39&amp;"_Quote"</f>
        <v>EURAB6E10Y_Quote</v>
      </c>
      <c r="J39" s="11" t="str">
        <f>_xll.qlSwapRateHelper2(,I39,2,A39,calendar,D39,E39,F39,$G$27,H39,B39,BaseCurve,,,,trigger)</f>
        <v>obj_006fb#0022</v>
      </c>
      <c r="K39" s="16" t="b">
        <v>1</v>
      </c>
      <c r="L39" s="19">
        <v>10</v>
      </c>
      <c r="M39" s="19">
        <v>1</v>
      </c>
      <c r="O39" s="26" t="str">
        <v>obj_006cc</v>
      </c>
      <c r="P39" s="26" t="str">
        <f>_xll.qlRateHelperQuoteName(O39,trigger)</f>
        <v>EURAB6E20Y_Quote</v>
      </c>
      <c r="Q39" s="31">
        <f>_xll.qlRateHelperRate(O39,trigger)</f>
        <v>1.4889999999999999E-2</v>
      </c>
      <c r="R39" s="73">
        <f>_xll.qlRateHelperEarliestDate(O39,trigger)</f>
        <v>42279</v>
      </c>
      <c r="S39" s="73">
        <f>_xll.qlRateHelperPillarDate(O39,trigger)</f>
        <v>49584</v>
      </c>
      <c r="T39" s="37">
        <f>_xll.qlYieldTSDiscount($W$10,S39)</f>
        <v>0.76398366424040809</v>
      </c>
      <c r="Z39" s="44" t="s">
        <v>74</v>
      </c>
      <c r="AA39" s="45">
        <f>_xll.qlCalendarAdvance(calendar,AA38,Z39,,,trigger)</f>
        <v>43402</v>
      </c>
      <c r="AB39" s="45">
        <f>_xll.qlInterestRateIndexMaturity($W$9,AA39,trigger)</f>
        <v>43584</v>
      </c>
      <c r="AC39" s="49">
        <f>_xll.qlTenorBasisValue($W$17,AA39,_xll.ohTrigger(trigger,$W$24))</f>
        <v>2.8286027278561421E-3</v>
      </c>
      <c r="AD39" s="49">
        <f>_xll.qlTenorBasisForwardRate($W$17,AA39,_xll.ohTrigger(trigger,$W$24))</f>
        <v>4.7437829827149964E-3</v>
      </c>
      <c r="AE39" s="49">
        <f>_xll.qlTenorBasisForwardRate2($W$17,AA39,AB39,_xll.ohTrigger(trigger,$W$24))</f>
        <v>4.7437829827149964E-3</v>
      </c>
      <c r="AF39" s="49">
        <f>_xll.qlIndexFixing($W$9,_xll.qlInterestRateIndexFixingDate($W$9,AA39,trigger),TRUE,trigger)</f>
        <v>4.9136454927226104E-3</v>
      </c>
      <c r="AG39" s="49">
        <f t="shared" si="0"/>
        <v>-1.6986251000761406E-4</v>
      </c>
      <c r="AH39" s="52">
        <f t="shared" si="1"/>
        <v>1.0358073947789233</v>
      </c>
    </row>
    <row r="40" spans="1:34" x14ac:dyDescent="0.2">
      <c r="A40" s="7" t="s">
        <v>31</v>
      </c>
      <c r="B40" s="7" t="s">
        <v>14</v>
      </c>
      <c r="C40" s="76"/>
      <c r="D40" s="7" t="s">
        <v>17</v>
      </c>
      <c r="E40" s="7" t="s">
        <v>16</v>
      </c>
      <c r="F40" s="7" t="s">
        <v>18</v>
      </c>
      <c r="G40" s="7" t="str">
        <f t="shared" si="3"/>
        <v>Euribor6M</v>
      </c>
      <c r="H40" s="9">
        <v>0</v>
      </c>
      <c r="I40" s="10" t="str">
        <f>"EURAB6E"&amp;A40&amp;"_Quote"</f>
        <v>EURAB6E11Y_Quote</v>
      </c>
      <c r="J40" s="11" t="str">
        <f>_xll.qlSwapRateHelper2(,I40,2,A40,calendar,D40,E40,F40,$G$27,H40,B40,BaseCurve,,,,trigger)</f>
        <v>obj_006f6#0026</v>
      </c>
      <c r="K40" s="16" t="b">
        <v>1</v>
      </c>
      <c r="L40" s="19">
        <v>10</v>
      </c>
      <c r="M40" s="19">
        <v>1</v>
      </c>
      <c r="O40" s="26" t="str">
        <v>obj_006ee</v>
      </c>
      <c r="P40" s="26" t="str">
        <f>_xll.qlRateHelperQuoteName(O40,trigger)</f>
        <v>EURAB6E21Y_Quote</v>
      </c>
      <c r="Q40" s="31">
        <f>_xll.qlRateHelperRate(O40,trigger)</f>
        <v>1.502E-2</v>
      </c>
      <c r="R40" s="73">
        <f>_xll.qlRateHelperEarliestDate(O40,trigger)</f>
        <v>42279</v>
      </c>
      <c r="S40" s="73">
        <f>_xll.qlRateHelperPillarDate(O40,trigger)</f>
        <v>49950</v>
      </c>
      <c r="T40" s="37">
        <f>_xll.qlYieldTSDiscount($W$10,S40)</f>
        <v>0.75073242604174173</v>
      </c>
      <c r="Z40" s="44" t="s">
        <v>74</v>
      </c>
      <c r="AA40" s="45">
        <f>_xll.qlCalendarAdvance(calendar,AA39,Z40,,,trigger)</f>
        <v>43433</v>
      </c>
      <c r="AB40" s="45">
        <f>_xll.qlInterestRateIndexMaturity($W$9,AA40,trigger)</f>
        <v>43614</v>
      </c>
      <c r="AC40" s="49">
        <f>_xll.qlTenorBasisValue($W$17,AA40,_xll.ohTrigger(trigger,$W$24))</f>
        <v>2.8326146801387806E-3</v>
      </c>
      <c r="AD40" s="49">
        <f>_xll.qlTenorBasisForwardRate($W$17,AA40,_xll.ohTrigger(trigger,$W$24))</f>
        <v>4.9742437572473479E-3</v>
      </c>
      <c r="AE40" s="49">
        <f>_xll.qlTenorBasisForwardRate2($W$17,AA40,AB40,_xll.ohTrigger(trigger,$W$24))</f>
        <v>4.9742437572473479E-3</v>
      </c>
      <c r="AF40" s="49">
        <f>_xll.qlIndexFixing($W$9,_xll.qlInterestRateIndexFixingDate($W$9,AA40,trigger),TRUE,trigger)</f>
        <v>5.1501285148118948E-3</v>
      </c>
      <c r="AG40" s="49">
        <f t="shared" si="0"/>
        <v>-1.7588475756454697E-4</v>
      </c>
      <c r="AH40" s="52">
        <f t="shared" si="1"/>
        <v>1.0353590949997751</v>
      </c>
    </row>
    <row r="41" spans="1:34" x14ac:dyDescent="0.2">
      <c r="A41" s="7" t="s">
        <v>32</v>
      </c>
      <c r="B41" s="7" t="s">
        <v>14</v>
      </c>
      <c r="C41" s="76"/>
      <c r="D41" s="7" t="s">
        <v>17</v>
      </c>
      <c r="E41" s="7" t="s">
        <v>16</v>
      </c>
      <c r="F41" s="7" t="s">
        <v>18</v>
      </c>
      <c r="G41" s="7" t="str">
        <f t="shared" si="3"/>
        <v>Euribor6M</v>
      </c>
      <c r="H41" s="9">
        <v>0</v>
      </c>
      <c r="I41" s="10" t="str">
        <f>"EURAB6E"&amp;A41&amp;"_Quote"</f>
        <v>EURAB6E12Y_Quote</v>
      </c>
      <c r="J41" s="11" t="str">
        <f>_xll.qlSwapRateHelper2(,I41,2,A41,calendar,D41,E41,F41,$G$27,H41,B41,BaseCurve,,,,trigger)</f>
        <v>obj_006d3#0022</v>
      </c>
      <c r="K41" s="16" t="b">
        <v>1</v>
      </c>
      <c r="L41" s="19">
        <v>10</v>
      </c>
      <c r="M41" s="19">
        <v>1</v>
      </c>
      <c r="O41" s="26" t="str">
        <v>obj_006e8</v>
      </c>
      <c r="P41" s="26" t="str">
        <f>_xll.qlRateHelperQuoteName(O41,trigger)</f>
        <v>EURAB6E22Y_Quote</v>
      </c>
      <c r="Q41" s="31">
        <f>_xll.qlRateHelperRate(O41,trigger)</f>
        <v>1.512E-2</v>
      </c>
      <c r="R41" s="73">
        <f>_xll.qlRateHelperEarliestDate(O41,trigger)</f>
        <v>42279</v>
      </c>
      <c r="S41" s="73">
        <f>_xll.qlRateHelperPillarDate(O41,trigger)</f>
        <v>50315</v>
      </c>
      <c r="T41" s="37">
        <f>_xll.qlYieldTSDiscount($W$10,S41)</f>
        <v>0.73825688244873255</v>
      </c>
      <c r="Z41" s="44" t="s">
        <v>74</v>
      </c>
      <c r="AA41" s="45">
        <f>_xll.qlCalendarAdvance(calendar,AA40,Z41,,,trigger)</f>
        <v>43465</v>
      </c>
      <c r="AB41" s="45">
        <f>_xll.qlInterestRateIndexMaturity($W$9,AA41,trigger)</f>
        <v>43644</v>
      </c>
      <c r="AC41" s="49">
        <f>_xll.qlTenorBasisValue($W$17,AA41,_xll.ohTrigger(trigger,$W$24))</f>
        <v>2.8358535771055658E-3</v>
      </c>
      <c r="AD41" s="49">
        <f>_xll.qlTenorBasisForwardRate($W$17,AA41,_xll.ohTrigger(trigger,$W$24))</f>
        <v>5.2077924281656515E-3</v>
      </c>
      <c r="AE41" s="49">
        <f>_xll.qlTenorBasisForwardRate2($W$17,AA41,AB41,_xll.ohTrigger(trigger,$W$24))</f>
        <v>5.2077924281656515E-3</v>
      </c>
      <c r="AF41" s="49">
        <f>_xll.qlIndexFixing($W$9,_xll.qlInterestRateIndexFixingDate($W$9,AA41,trigger),TRUE,trigger)</f>
        <v>5.3929221177430485E-3</v>
      </c>
      <c r="AG41" s="49">
        <f t="shared" si="0"/>
        <v>-1.8512968957739694E-4</v>
      </c>
      <c r="AH41" s="52">
        <f t="shared" si="1"/>
        <v>1.035548592254973</v>
      </c>
    </row>
    <row r="42" spans="1:34" x14ac:dyDescent="0.2">
      <c r="A42" s="7" t="s">
        <v>33</v>
      </c>
      <c r="B42" s="7" t="s">
        <v>14</v>
      </c>
      <c r="C42" s="76"/>
      <c r="D42" s="7" t="s">
        <v>17</v>
      </c>
      <c r="E42" s="7" t="s">
        <v>16</v>
      </c>
      <c r="F42" s="7" t="s">
        <v>18</v>
      </c>
      <c r="G42" s="7" t="str">
        <f t="shared" si="3"/>
        <v>Euribor6M</v>
      </c>
      <c r="H42" s="9">
        <v>0</v>
      </c>
      <c r="I42" s="10" t="str">
        <f>"EURAB6E"&amp;A42&amp;"_Quote"</f>
        <v>EURAB6E13Y_Quote</v>
      </c>
      <c r="J42" s="11" t="str">
        <f>_xll.qlSwapRateHelper2(,I42,2,A42,calendar,D42,E42,F42,$G$27,H42,B42,BaseCurve,,,,trigger)</f>
        <v>obj_006ef#0022</v>
      </c>
      <c r="K42" s="16" t="b">
        <v>1</v>
      </c>
      <c r="L42" s="19">
        <v>10</v>
      </c>
      <c r="M42" s="19">
        <v>1</v>
      </c>
      <c r="O42" s="26" t="str">
        <v>obj_006dd</v>
      </c>
      <c r="P42" s="26" t="str">
        <f>_xll.qlRateHelperQuoteName(O42,trigger)</f>
        <v>EURAB6E23Y_Quote</v>
      </c>
      <c r="Q42" s="31">
        <f>_xll.qlRateHelperRate(O42,trigger)</f>
        <v>1.5169999999999999E-2</v>
      </c>
      <c r="R42" s="73">
        <f>_xll.qlRateHelperEarliestDate(O42,trigger)</f>
        <v>42279</v>
      </c>
      <c r="S42" s="73">
        <f>_xll.qlRateHelperPillarDate(O42,trigger)</f>
        <v>50682</v>
      </c>
      <c r="T42" s="37">
        <f>_xll.qlYieldTSDiscount($W$10,S42)</f>
        <v>0.72637789584031143</v>
      </c>
      <c r="Z42" s="44" t="s">
        <v>74</v>
      </c>
      <c r="AA42" s="45">
        <f>_xll.qlCalendarAdvance(calendar,AA41,Z42,,,trigger)</f>
        <v>43496</v>
      </c>
      <c r="AB42" s="45">
        <f>_xll.qlInterestRateIndexMaturity($W$9,AA42,trigger)</f>
        <v>43677</v>
      </c>
      <c r="AC42" s="49">
        <f>_xll.qlTenorBasisValue($W$17,AA42,_xll.ohTrigger(trigger,$W$24))</f>
        <v>2.8381451921945227E-3</v>
      </c>
      <c r="AD42" s="49">
        <f>_xll.qlTenorBasisForwardRate($W$17,AA42,_xll.ohTrigger(trigger,$W$24))</f>
        <v>5.4476386425909859E-3</v>
      </c>
      <c r="AE42" s="49">
        <f>_xll.qlTenorBasisForwardRate2($W$17,AA42,AB42,_xll.ohTrigger(trigger,$W$24))</f>
        <v>5.4476386425909859E-3</v>
      </c>
      <c r="AF42" s="49">
        <f>_xll.qlIndexFixing($W$9,_xll.qlInterestRateIndexFixingDate($W$9,AA42,trigger),TRUE,trigger)</f>
        <v>5.64626161762134E-3</v>
      </c>
      <c r="AG42" s="49">
        <f t="shared" si="0"/>
        <v>-1.9862297503035406E-4</v>
      </c>
      <c r="AH42" s="52">
        <f t="shared" si="1"/>
        <v>1.0364603800034515</v>
      </c>
    </row>
    <row r="43" spans="1:34" x14ac:dyDescent="0.2">
      <c r="A43" s="7" t="s">
        <v>34</v>
      </c>
      <c r="B43" s="7" t="s">
        <v>14</v>
      </c>
      <c r="C43" s="76"/>
      <c r="D43" s="7" t="s">
        <v>17</v>
      </c>
      <c r="E43" s="7" t="s">
        <v>16</v>
      </c>
      <c r="F43" s="7" t="s">
        <v>18</v>
      </c>
      <c r="G43" s="7" t="str">
        <f t="shared" si="3"/>
        <v>Euribor6M</v>
      </c>
      <c r="H43" s="9">
        <v>0</v>
      </c>
      <c r="I43" s="10" t="str">
        <f>"EURAB6E"&amp;A43&amp;"_Quote"</f>
        <v>EURAB6E14Y_Quote</v>
      </c>
      <c r="J43" s="11" t="str">
        <f>_xll.qlSwapRateHelper2(,I43,2,A43,calendar,D43,E43,F43,$G$27,H43,B43,BaseCurve,,,,trigger)</f>
        <v>obj_006fd#0022</v>
      </c>
      <c r="K43" s="16" t="b">
        <v>1</v>
      </c>
      <c r="L43" s="19">
        <v>10</v>
      </c>
      <c r="M43" s="19">
        <v>1</v>
      </c>
      <c r="O43" s="26" t="str">
        <v>obj_006c9</v>
      </c>
      <c r="P43" s="26" t="str">
        <f>_xll.qlRateHelperQuoteName(O43,trigger)</f>
        <v>EURAB6E24Y_Quote</v>
      </c>
      <c r="Q43" s="31">
        <f>_xll.qlRateHelperRate(O43,trigger)</f>
        <v>1.521E-2</v>
      </c>
      <c r="R43" s="73">
        <f>_xll.qlRateHelperEarliestDate(O43,trigger)</f>
        <v>42279</v>
      </c>
      <c r="S43" s="73">
        <f>_xll.qlRateHelperPillarDate(O43,trigger)</f>
        <v>51046</v>
      </c>
      <c r="T43" s="37">
        <f>_xll.qlYieldTSDiscount($W$10,S43)</f>
        <v>0.71515421880234231</v>
      </c>
      <c r="Z43" s="44" t="s">
        <v>74</v>
      </c>
      <c r="AA43" s="45">
        <f>_xll.qlCalendarAdvance(calendar,AA42,Z43,,,trigger)</f>
        <v>43524</v>
      </c>
      <c r="AB43" s="45">
        <f>_xll.qlInterestRateIndexMaturity($W$9,AA43,trigger)</f>
        <v>43707</v>
      </c>
      <c r="AC43" s="49">
        <f>_xll.qlTenorBasisValue($W$17,AA43,_xll.ohTrigger(trigger,$W$24))</f>
        <v>2.8395219066986973E-3</v>
      </c>
      <c r="AD43" s="49">
        <f>_xll.qlTenorBasisForwardRate($W$17,AA43,_xll.ohTrigger(trigger,$W$24))</f>
        <v>5.6633261457877315E-3</v>
      </c>
      <c r="AE43" s="49">
        <f>_xll.qlTenorBasisForwardRate2($W$17,AA43,AB43,_xll.ohTrigger(trigger,$W$24))</f>
        <v>5.6633261457877315E-3</v>
      </c>
      <c r="AF43" s="49">
        <f>_xll.qlIndexFixing($W$9,_xll.qlInterestRateIndexFixingDate($W$9,AA43,trigger),TRUE,trigger)</f>
        <v>5.8777652937284227E-3</v>
      </c>
      <c r="AG43" s="49">
        <f t="shared" si="0"/>
        <v>-2.1443914794069124E-4</v>
      </c>
      <c r="AH43" s="52">
        <f t="shared" si="1"/>
        <v>1.0378645238540936</v>
      </c>
    </row>
    <row r="44" spans="1:34" x14ac:dyDescent="0.2">
      <c r="A44" s="7" t="s">
        <v>35</v>
      </c>
      <c r="B44" s="7" t="s">
        <v>14</v>
      </c>
      <c r="C44" s="76"/>
      <c r="D44" s="7" t="s">
        <v>17</v>
      </c>
      <c r="E44" s="7" t="s">
        <v>16</v>
      </c>
      <c r="F44" s="7" t="s">
        <v>18</v>
      </c>
      <c r="G44" s="7" t="str">
        <f t="shared" si="3"/>
        <v>Euribor6M</v>
      </c>
      <c r="H44" s="9">
        <v>0</v>
      </c>
      <c r="I44" s="10" t="str">
        <f>"EURAB6E"&amp;A44&amp;"_Quote"</f>
        <v>EURAB6E15Y_Quote</v>
      </c>
      <c r="J44" s="11" t="str">
        <f>_xll.qlSwapRateHelper2(,I44,2,A44,calendar,D44,E44,F44,$G$27,H44,B44,BaseCurve,,,,trigger)</f>
        <v>obj_006d8#0026</v>
      </c>
      <c r="K44" s="16" t="b">
        <v>1</v>
      </c>
      <c r="L44" s="19">
        <v>10</v>
      </c>
      <c r="M44" s="19">
        <v>1</v>
      </c>
      <c r="O44" s="26" t="str">
        <v>obj_006f8</v>
      </c>
      <c r="P44" s="26" t="str">
        <f>_xll.qlRateHelperQuoteName(O44,trigger)</f>
        <v>EURAB6E25Y_Quote</v>
      </c>
      <c r="Q44" s="31">
        <f>_xll.qlRateHelperRate(O44,trigger)</f>
        <v>1.523E-2</v>
      </c>
      <c r="R44" s="73">
        <f>_xll.qlRateHelperEarliestDate(O44,trigger)</f>
        <v>42279</v>
      </c>
      <c r="S44" s="73">
        <f>_xll.qlRateHelperPillarDate(O44,trigger)</f>
        <v>51411</v>
      </c>
      <c r="T44" s="37">
        <f>_xll.qlYieldTSDiscount($W$10,S44)</f>
        <v>0.70433742003019817</v>
      </c>
      <c r="Z44" s="44" t="s">
        <v>74</v>
      </c>
      <c r="AA44" s="45">
        <f>_xll.qlCalendarAdvance(calendar,AA43,Z44,,,trigger)</f>
        <v>43552</v>
      </c>
      <c r="AB44" s="45">
        <f>_xll.qlInterestRateIndexMaturity($W$9,AA44,trigger)</f>
        <v>43738</v>
      </c>
      <c r="AC44" s="49">
        <f>_xll.qlTenorBasisValue($W$17,AA44,_xll.ohTrigger(trigger,$W$24))</f>
        <v>2.8402607013298213E-3</v>
      </c>
      <c r="AD44" s="49">
        <f>_xll.qlTenorBasisForwardRate($W$17,AA44,_xll.ohTrigger(trigger,$W$24))</f>
        <v>5.8806111454002786E-3</v>
      </c>
      <c r="AE44" s="49">
        <f>_xll.qlTenorBasisForwardRate2($W$17,AA44,AB44,_xll.ohTrigger(trigger,$W$24))</f>
        <v>5.8806111454002786E-3</v>
      </c>
      <c r="AF44" s="49">
        <f>_xll.qlIndexFixing($W$9,_xll.qlInterestRateIndexFixingDate($W$9,AA44,trigger),TRUE,trigger)</f>
        <v>6.1149864720658996E-3</v>
      </c>
      <c r="AG44" s="49">
        <f t="shared" si="0"/>
        <v>-2.3437532666562098E-4</v>
      </c>
      <c r="AH44" s="52">
        <f t="shared" si="1"/>
        <v>1.0398556069889004</v>
      </c>
    </row>
    <row r="45" spans="1:34" x14ac:dyDescent="0.2">
      <c r="A45" s="7" t="s">
        <v>36</v>
      </c>
      <c r="B45" s="7" t="s">
        <v>14</v>
      </c>
      <c r="C45" s="76"/>
      <c r="D45" s="7" t="s">
        <v>17</v>
      </c>
      <c r="E45" s="7" t="s">
        <v>16</v>
      </c>
      <c r="F45" s="7" t="s">
        <v>18</v>
      </c>
      <c r="G45" s="7" t="str">
        <f t="shared" si="3"/>
        <v>Euribor6M</v>
      </c>
      <c r="H45" s="9">
        <v>0</v>
      </c>
      <c r="I45" s="10" t="str">
        <f>"EURAB6E"&amp;A45&amp;"_Quote"</f>
        <v>EURAB6E16Y_Quote</v>
      </c>
      <c r="J45" s="11" t="str">
        <f>_xll.qlSwapRateHelper2(,I45,2,A45,calendar,D45,E45,F45,$G$27,H45,B45,BaseCurve,,,,trigger)</f>
        <v>obj_006d2#0026</v>
      </c>
      <c r="K45" s="16" t="b">
        <v>1</v>
      </c>
      <c r="L45" s="19">
        <v>10</v>
      </c>
      <c r="M45" s="19">
        <v>1</v>
      </c>
      <c r="O45" s="26" t="str">
        <v>obj_006f4</v>
      </c>
      <c r="P45" s="26" t="str">
        <f>_xll.qlRateHelperQuoteName(O45,trigger)</f>
        <v>EURAB6E26Y_Quote</v>
      </c>
      <c r="Q45" s="31">
        <f>_xll.qlRateHelperRate(O45,trigger)</f>
        <v>1.524E-2</v>
      </c>
      <c r="R45" s="73">
        <f>_xll.qlRateHelperEarliestDate(O45,trigger)</f>
        <v>42279</v>
      </c>
      <c r="S45" s="73">
        <f>_xll.qlRateHelperPillarDate(O45,trigger)</f>
        <v>51776</v>
      </c>
      <c r="T45" s="37">
        <f>_xll.qlYieldTSDiscount($W$10,S45)</f>
        <v>0.69383779349744668</v>
      </c>
      <c r="Z45" s="44" t="s">
        <v>74</v>
      </c>
      <c r="AA45" s="45">
        <f>_xll.qlCalendarAdvance(calendar,AA44,Z45,,,trigger)</f>
        <v>43584</v>
      </c>
      <c r="AB45" s="45">
        <f>_xll.qlInterestRateIndexMaturity($W$9,AA45,trigger)</f>
        <v>43767</v>
      </c>
      <c r="AC45" s="49">
        <f>_xll.qlTenorBasisValue($W$17,AA45,_xll.ohTrigger(trigger,$W$24))</f>
        <v>2.8403480563660849E-3</v>
      </c>
      <c r="AD45" s="49">
        <f>_xll.qlTenorBasisForwardRate($W$17,AA45,_xll.ohTrigger(trigger,$W$24))</f>
        <v>6.1027228948403065E-3</v>
      </c>
      <c r="AE45" s="49">
        <f>_xll.qlTenorBasisForwardRate2($W$17,AA45,AB45,_xll.ohTrigger(trigger,$W$24))</f>
        <v>6.1027228948403065E-3</v>
      </c>
      <c r="AF45" s="49">
        <f>_xll.qlIndexFixing($W$9,_xll.qlInterestRateIndexFixingDate($W$9,AA45,trigger),TRUE,trigger)</f>
        <v>6.3613023710967324E-3</v>
      </c>
      <c r="AG45" s="49">
        <f t="shared" si="0"/>
        <v>-2.5857947625642589E-4</v>
      </c>
      <c r="AH45" s="52">
        <f t="shared" si="1"/>
        <v>1.0423711645952414</v>
      </c>
    </row>
    <row r="46" spans="1:34" x14ac:dyDescent="0.2">
      <c r="A46" s="7" t="s">
        <v>37</v>
      </c>
      <c r="B46" s="7" t="s">
        <v>14</v>
      </c>
      <c r="C46" s="76"/>
      <c r="D46" s="7" t="s">
        <v>17</v>
      </c>
      <c r="E46" s="7" t="s">
        <v>16</v>
      </c>
      <c r="F46" s="7" t="s">
        <v>18</v>
      </c>
      <c r="G46" s="7" t="str">
        <f t="shared" si="3"/>
        <v>Euribor6M</v>
      </c>
      <c r="H46" s="9">
        <v>0</v>
      </c>
      <c r="I46" s="10" t="str">
        <f>"EURAB6E"&amp;A46&amp;"_Quote"</f>
        <v>EURAB6E17Y_Quote</v>
      </c>
      <c r="J46" s="11" t="str">
        <f>_xll.qlSwapRateHelper2(,I46,2,A46,calendar,D46,E46,F46,$G$27,H46,B46,BaseCurve,,,,trigger)</f>
        <v>obj_006e7#0022</v>
      </c>
      <c r="K46" s="16" t="b">
        <v>1</v>
      </c>
      <c r="L46" s="19">
        <v>10</v>
      </c>
      <c r="M46" s="19">
        <v>1</v>
      </c>
      <c r="O46" s="26" t="str">
        <v>obj_006de</v>
      </c>
      <c r="P46" s="26" t="str">
        <f>_xll.qlRateHelperQuoteName(O46,trigger)</f>
        <v>EURAB6E27Y_Quote</v>
      </c>
      <c r="Q46" s="31">
        <f>_xll.qlRateHelperRate(O46,trigger)</f>
        <v>1.525E-2</v>
      </c>
      <c r="R46" s="73">
        <f>_xll.qlRateHelperEarliestDate(O46,trigger)</f>
        <v>42279</v>
      </c>
      <c r="S46" s="73">
        <f>_xll.qlRateHelperPillarDate(O46,trigger)</f>
        <v>52141</v>
      </c>
      <c r="T46" s="37">
        <f>_xll.qlYieldTSDiscount($W$10,S46)</f>
        <v>0.68359222122583252</v>
      </c>
      <c r="Z46" s="44" t="s">
        <v>74</v>
      </c>
      <c r="AA46" s="45">
        <f>_xll.qlCalendarAdvance(calendar,AA45,Z46,,,trigger)</f>
        <v>43614</v>
      </c>
      <c r="AB46" s="45">
        <f>_xll.qlInterestRateIndexMaturity($W$9,AA46,trigger)</f>
        <v>43798</v>
      </c>
      <c r="AC46" s="49">
        <f>_xll.qlTenorBasisValue($W$17,AA46,_xll.ohTrigger(trigger,$W$24))</f>
        <v>2.8397199835817114E-3</v>
      </c>
      <c r="AD46" s="49">
        <f>_xll.qlTenorBasisForwardRate($W$17,AA46,_xll.ohTrigger(trigger,$W$24))</f>
        <v>6.323205116668203E-3</v>
      </c>
      <c r="AE46" s="49">
        <f>_xll.qlTenorBasisForwardRate2($W$17,AA46,AB46,_xll.ohTrigger(trigger,$W$24))</f>
        <v>6.323205116668203E-3</v>
      </c>
      <c r="AF46" s="49">
        <f>_xll.qlIndexFixing($W$9,_xll.qlInterestRateIndexFixingDate($W$9,AA46,trigger),TRUE,trigger)</f>
        <v>6.6091742077337276E-3</v>
      </c>
      <c r="AG46" s="49">
        <f t="shared" si="0"/>
        <v>-2.8596909106552455E-4</v>
      </c>
      <c r="AH46" s="52">
        <f t="shared" si="1"/>
        <v>1.0452253383828558</v>
      </c>
    </row>
    <row r="47" spans="1:34" x14ac:dyDescent="0.2">
      <c r="A47" s="7" t="s">
        <v>38</v>
      </c>
      <c r="B47" s="7" t="s">
        <v>14</v>
      </c>
      <c r="C47" s="76"/>
      <c r="D47" s="7" t="s">
        <v>17</v>
      </c>
      <c r="E47" s="7" t="s">
        <v>16</v>
      </c>
      <c r="F47" s="7" t="s">
        <v>18</v>
      </c>
      <c r="G47" s="7" t="str">
        <f t="shared" si="3"/>
        <v>Euribor6M</v>
      </c>
      <c r="H47" s="9">
        <v>0</v>
      </c>
      <c r="I47" s="10" t="str">
        <f>"EURAB6E"&amp;A47&amp;"_Quote"</f>
        <v>EURAB6E18Y_Quote</v>
      </c>
      <c r="J47" s="11" t="str">
        <f>_xll.qlSwapRateHelper2(,I47,2,A47,calendar,D47,E47,F47,$G$27,H47,B47,BaseCurve,,,,trigger)</f>
        <v>obj_006e3#0022</v>
      </c>
      <c r="K47" s="16" t="b">
        <v>1</v>
      </c>
      <c r="L47" s="19">
        <v>10</v>
      </c>
      <c r="M47" s="19">
        <v>1</v>
      </c>
      <c r="O47" s="26" t="str">
        <v>obj_00700</v>
      </c>
      <c r="P47" s="26" t="str">
        <f>_xll.qlRateHelperQuoteName(O47,trigger)</f>
        <v>EURAB6E28Y_Quote</v>
      </c>
      <c r="Q47" s="31">
        <f>_xll.qlRateHelperRate(O47,trigger)</f>
        <v>1.5260000000000001E-2</v>
      </c>
      <c r="R47" s="73">
        <f>_xll.qlRateHelperEarliestDate(O47,trigger)</f>
        <v>42279</v>
      </c>
      <c r="S47" s="73">
        <f>_xll.qlRateHelperPillarDate(O47,trigger)</f>
        <v>52506</v>
      </c>
      <c r="T47" s="37">
        <f>_xll.qlYieldTSDiscount($W$10,S47)</f>
        <v>0.67354837216378838</v>
      </c>
      <c r="Z47" s="44" t="s">
        <v>74</v>
      </c>
      <c r="AA47" s="45">
        <f>_xll.qlCalendarAdvance(calendar,AA46,Z47,,,trigger)</f>
        <v>43647</v>
      </c>
      <c r="AB47" s="45">
        <f>_xll.qlInterestRateIndexMaturity($W$9,AA47,trigger)</f>
        <v>43832</v>
      </c>
      <c r="AC47" s="49">
        <f>_xll.qlTenorBasisValue($W$17,AA47,_xll.ohTrigger(trigger,$W$24))</f>
        <v>2.8382624223189309E-3</v>
      </c>
      <c r="AD47" s="49">
        <f>_xll.qlTenorBasisForwardRate($W$17,AA47,_xll.ohTrigger(trigger,$W$24))</f>
        <v>6.5652622648247391E-3</v>
      </c>
      <c r="AE47" s="49">
        <f>_xll.qlTenorBasisForwardRate2($W$17,AA47,AB47,_xll.ohTrigger(trigger,$W$24))</f>
        <v>6.5652622648247391E-3</v>
      </c>
      <c r="AF47" s="49">
        <f>_xll.qlIndexFixing($W$9,_xll.qlInterestRateIndexFixingDate($W$9,AA47,trigger),TRUE,trigger)</f>
        <v>6.8824541343561942E-3</v>
      </c>
      <c r="AG47" s="49">
        <f t="shared" si="0"/>
        <v>-3.1719186953145517E-4</v>
      </c>
      <c r="AH47" s="52">
        <f t="shared" si="1"/>
        <v>1.0483136631465435</v>
      </c>
    </row>
    <row r="48" spans="1:34" x14ac:dyDescent="0.2">
      <c r="A48" s="7" t="s">
        <v>39</v>
      </c>
      <c r="B48" s="7" t="s">
        <v>14</v>
      </c>
      <c r="C48" s="76"/>
      <c r="D48" s="7" t="s">
        <v>17</v>
      </c>
      <c r="E48" s="7" t="s">
        <v>16</v>
      </c>
      <c r="F48" s="7" t="s">
        <v>18</v>
      </c>
      <c r="G48" s="7" t="str">
        <f t="shared" si="3"/>
        <v>Euribor6M</v>
      </c>
      <c r="H48" s="9">
        <v>0</v>
      </c>
      <c r="I48" s="10" t="str">
        <f>"EURAB6E"&amp;A48&amp;"_Quote"</f>
        <v>EURAB6E19Y_Quote</v>
      </c>
      <c r="J48" s="11" t="str">
        <f>_xll.qlSwapRateHelper2(,I48,2,A48,calendar,D48,E48,F48,$G$27,H48,B48,BaseCurve,,,,trigger)</f>
        <v>obj_006e1#0022</v>
      </c>
      <c r="K48" s="16" t="b">
        <v>1</v>
      </c>
      <c r="L48" s="19">
        <v>10</v>
      </c>
      <c r="M48" s="19">
        <v>1</v>
      </c>
      <c r="O48" s="26" t="str">
        <v>obj_006cb</v>
      </c>
      <c r="P48" s="26" t="str">
        <f>_xll.qlRateHelperQuoteName(O48,trigger)</f>
        <v>EURAB6E29Y_Quote</v>
      </c>
      <c r="Q48" s="31">
        <f>_xll.qlRateHelperRate(O48,trigger)</f>
        <v>1.5260000000000001E-2</v>
      </c>
      <c r="R48" s="73">
        <f>_xll.qlRateHelperEarliestDate(O48,trigger)</f>
        <v>42279</v>
      </c>
      <c r="S48" s="73">
        <f>_xll.qlRateHelperPillarDate(O48,trigger)</f>
        <v>52873</v>
      </c>
      <c r="T48" s="37">
        <f>_xll.qlYieldTSDiscount($W$10,S48)</f>
        <v>0.66359407206457321</v>
      </c>
      <c r="Z48" s="44" t="s">
        <v>74</v>
      </c>
      <c r="AA48" s="45">
        <f>_xll.qlCalendarAdvance(calendar,AA47,Z48,,,trigger)</f>
        <v>43678</v>
      </c>
      <c r="AB48" s="45">
        <f>_xll.qlInterestRateIndexMaturity($W$9,AA48,trigger)</f>
        <v>43864</v>
      </c>
      <c r="AC48" s="49">
        <f>_xll.qlTenorBasisValue($W$17,AA48,_xll.ohTrigger(trigger,$W$24))</f>
        <v>2.83618629012366E-3</v>
      </c>
      <c r="AD48" s="49">
        <f>_xll.qlTenorBasisForwardRate($W$17,AA48,_xll.ohTrigger(trigger,$W$24))</f>
        <v>6.7946210163297603E-3</v>
      </c>
      <c r="AE48" s="49">
        <f>_xll.qlTenorBasisForwardRate2($W$17,AA48,AB48,_xll.ohTrigger(trigger,$W$24))</f>
        <v>6.7946210163297603E-3</v>
      </c>
      <c r="AF48" s="49">
        <f>_xll.qlIndexFixing($W$9,_xll.qlInterestRateIndexFixingDate($W$9,AA48,trigger),TRUE,trigger)</f>
        <v>7.1400148920975504E-3</v>
      </c>
      <c r="AG48" s="49">
        <f t="shared" si="0"/>
        <v>-3.4539387576779015E-4</v>
      </c>
      <c r="AH48" s="52">
        <f t="shared" si="1"/>
        <v>1.050833427638965</v>
      </c>
    </row>
    <row r="49" spans="1:34" x14ac:dyDescent="0.2">
      <c r="A49" s="7" t="s">
        <v>40</v>
      </c>
      <c r="B49" s="7" t="s">
        <v>14</v>
      </c>
      <c r="C49" s="76"/>
      <c r="D49" s="7" t="s">
        <v>17</v>
      </c>
      <c r="E49" s="7" t="s">
        <v>16</v>
      </c>
      <c r="F49" s="7" t="s">
        <v>18</v>
      </c>
      <c r="G49" s="7" t="str">
        <f t="shared" si="3"/>
        <v>Euribor6M</v>
      </c>
      <c r="H49" s="9">
        <v>0</v>
      </c>
      <c r="I49" s="10" t="str">
        <f>"EURAB6E"&amp;A49&amp;"_Quote"</f>
        <v>EURAB6E20Y_Quote</v>
      </c>
      <c r="J49" s="11" t="str">
        <f>_xll.qlSwapRateHelper2(,I49,2,A49,calendar,D49,E49,F49,$G$27,H49,B49,BaseCurve,,,,trigger)</f>
        <v>obj_006cc#0022</v>
      </c>
      <c r="K49" s="16" t="b">
        <v>1</v>
      </c>
      <c r="L49" s="19">
        <v>10</v>
      </c>
      <c r="M49" s="19">
        <v>1</v>
      </c>
      <c r="O49" s="26" t="str">
        <v>obj_006eb</v>
      </c>
      <c r="P49" s="26" t="str">
        <f>_xll.qlRateHelperQuoteName(O49,trigger)</f>
        <v>EURAB6E30Y_Quote</v>
      </c>
      <c r="Q49" s="31">
        <f>_xll.qlRateHelperRate(O49,trigger)</f>
        <v>1.5270000000000001E-2</v>
      </c>
      <c r="R49" s="73">
        <f>_xll.qlRateHelperEarliestDate(O49,trigger)</f>
        <v>42279</v>
      </c>
      <c r="S49" s="73">
        <f>_xll.qlRateHelperPillarDate(O49,trigger)</f>
        <v>53237</v>
      </c>
      <c r="T49" s="37">
        <f>_xll.qlYieldTSDiscount($W$10,S49)</f>
        <v>0.65380080923430572</v>
      </c>
      <c r="Z49" s="44" t="s">
        <v>74</v>
      </c>
      <c r="AA49" s="45">
        <f>_xll.qlCalendarAdvance(calendar,AA48,Z49,,,trigger)</f>
        <v>43710</v>
      </c>
      <c r="AB49" s="45">
        <f>_xll.qlInterestRateIndexMaturity($W$9,AA49,trigger)</f>
        <v>43892</v>
      </c>
      <c r="AC49" s="49">
        <f>_xll.qlTenorBasisValue($W$17,AA49,_xll.ohTrigger(trigger,$W$24))</f>
        <v>2.8333498986118861E-3</v>
      </c>
      <c r="AD49" s="49">
        <f>_xll.qlTenorBasisForwardRate($W$17,AA49,_xll.ohTrigger(trigger,$W$24))</f>
        <v>7.0155760648420639E-3</v>
      </c>
      <c r="AE49" s="49">
        <f>_xll.qlTenorBasisForwardRate2($W$17,AA49,AB49,_xll.ohTrigger(trigger,$W$24))</f>
        <v>7.0155760648420639E-3</v>
      </c>
      <c r="AF49" s="49">
        <f>_xll.qlIndexFixing($W$9,_xll.qlInterestRateIndexFixingDate($W$9,AA49,trigger),TRUE,trigger)</f>
        <v>7.3851290741828168E-3</v>
      </c>
      <c r="AG49" s="49">
        <f t="shared" si="0"/>
        <v>-3.6955300934075289E-4</v>
      </c>
      <c r="AH49" s="52">
        <f t="shared" si="1"/>
        <v>1.0526760747692174</v>
      </c>
    </row>
    <row r="50" spans="1:34" x14ac:dyDescent="0.2">
      <c r="A50" s="7" t="s">
        <v>41</v>
      </c>
      <c r="B50" s="7" t="s">
        <v>14</v>
      </c>
      <c r="C50" s="76"/>
      <c r="D50" s="7" t="s">
        <v>17</v>
      </c>
      <c r="E50" s="7" t="s">
        <v>16</v>
      </c>
      <c r="F50" s="7" t="s">
        <v>18</v>
      </c>
      <c r="G50" s="7" t="str">
        <f t="shared" si="3"/>
        <v>Euribor6M</v>
      </c>
      <c r="H50" s="9">
        <v>0</v>
      </c>
      <c r="I50" s="10" t="str">
        <f>"EURAB6E"&amp;A50&amp;"_Quote"</f>
        <v>EURAB6E21Y_Quote</v>
      </c>
      <c r="J50" s="11" t="str">
        <f>_xll.qlSwapRateHelper2(,I50,2,A50,calendar,D50,E50,F50,$G$27,H50,B50,BaseCurve,,,,trigger)</f>
        <v>obj_006ee#0022</v>
      </c>
      <c r="K50" s="16" t="b">
        <v>1</v>
      </c>
      <c r="L50" s="19">
        <v>10</v>
      </c>
      <c r="M50" s="19">
        <v>1</v>
      </c>
      <c r="O50" s="26" t="str">
        <v>obj_006fc</v>
      </c>
      <c r="P50" s="26" t="str">
        <f>_xll.qlRateHelperQuoteName(O50,trigger)</f>
        <v>EURAB6E35Y_Quote</v>
      </c>
      <c r="Q50" s="31">
        <f>_xll.qlRateHelperRate(O50,trigger)</f>
        <v>1.533E-2</v>
      </c>
      <c r="R50" s="73">
        <f>_xll.qlRateHelperEarliestDate(O50,trigger)</f>
        <v>42279</v>
      </c>
      <c r="S50" s="73">
        <f>_xll.qlRateHelperPillarDate(O50,trigger)</f>
        <v>55064</v>
      </c>
      <c r="T50" s="37">
        <f>_xll.qlYieldTSDiscount($W$10,S50)</f>
        <v>0.60562771935607851</v>
      </c>
      <c r="Z50" s="44" t="s">
        <v>74</v>
      </c>
      <c r="AA50" s="45">
        <f>_xll.qlCalendarAdvance(calendar,AA49,Z50,,,trigger)</f>
        <v>43740</v>
      </c>
      <c r="AB50" s="45">
        <f>_xll.qlInterestRateIndexMaturity($W$9,AA50,trigger)</f>
        <v>43923</v>
      </c>
      <c r="AC50" s="49">
        <f>_xll.qlTenorBasisValue($W$17,AA50,_xll.ohTrigger(trigger,$W$24))</f>
        <v>2.8300729371750042E-3</v>
      </c>
      <c r="AD50" s="49">
        <f>_xll.qlTenorBasisForwardRate($W$17,AA50,_xll.ohTrigger(trigger,$W$24))</f>
        <v>7.2461394000688899E-3</v>
      </c>
      <c r="AE50" s="49">
        <f>_xll.qlTenorBasisForwardRate2($W$17,AA50,AB50,_xll.ohTrigger(trigger,$W$24))</f>
        <v>7.2461394000688899E-3</v>
      </c>
      <c r="AF50" s="49">
        <f>_xll.qlIndexFixing($W$9,_xll.qlInterestRateIndexFixingDate($W$9,AA50,trigger),TRUE,trigger)</f>
        <v>7.634502745633218E-3</v>
      </c>
      <c r="AG50" s="49">
        <f t="shared" si="0"/>
        <v>-3.883633455643281E-4</v>
      </c>
      <c r="AH50" s="52">
        <f t="shared" si="1"/>
        <v>1.0535958976390429</v>
      </c>
    </row>
    <row r="51" spans="1:34" x14ac:dyDescent="0.2">
      <c r="A51" s="7" t="s">
        <v>42</v>
      </c>
      <c r="B51" s="7" t="s">
        <v>14</v>
      </c>
      <c r="C51" s="76"/>
      <c r="D51" s="7" t="s">
        <v>17</v>
      </c>
      <c r="E51" s="7" t="s">
        <v>16</v>
      </c>
      <c r="F51" s="7" t="s">
        <v>18</v>
      </c>
      <c r="G51" s="7" t="str">
        <f t="shared" si="3"/>
        <v>Euribor6M</v>
      </c>
      <c r="H51" s="9">
        <v>0</v>
      </c>
      <c r="I51" s="10" t="str">
        <f>"EURAB6E"&amp;A51&amp;"_Quote"</f>
        <v>EURAB6E22Y_Quote</v>
      </c>
      <c r="J51" s="11" t="str">
        <f>_xll.qlSwapRateHelper2(,I51,2,A51,calendar,D51,E51,F51,$G$27,H51,B51,BaseCurve,,,,trigger)</f>
        <v>obj_006e8#0022</v>
      </c>
      <c r="K51" s="16" t="b">
        <v>1</v>
      </c>
      <c r="L51" s="19">
        <v>10</v>
      </c>
      <c r="M51" s="19">
        <v>1</v>
      </c>
      <c r="O51" s="26" t="str">
        <v>obj_006e4</v>
      </c>
      <c r="P51" s="26" t="str">
        <f>_xll.qlRateHelperQuoteName(O51,trigger)</f>
        <v>EURAB6E40Y_Quote</v>
      </c>
      <c r="Q51" s="31">
        <f>_xll.qlRateHelperRate(O51,trigger)</f>
        <v>1.5300000000000001E-2</v>
      </c>
      <c r="R51" s="73">
        <f>_xll.qlRateHelperEarliestDate(O51,trigger)</f>
        <v>42279</v>
      </c>
      <c r="S51" s="73">
        <f>_xll.qlRateHelperPillarDate(O51,trigger)</f>
        <v>56891</v>
      </c>
      <c r="T51" s="37">
        <f>_xll.qlYieldTSDiscount($W$10,S51)</f>
        <v>0.5627234152145224</v>
      </c>
      <c r="Z51" s="44" t="s">
        <v>74</v>
      </c>
      <c r="AA51" s="45">
        <f>_xll.qlCalendarAdvance(calendar,AA50,Z51,,,trigger)</f>
        <v>43773</v>
      </c>
      <c r="AB51" s="45">
        <f>_xll.qlInterestRateIndexMaturity($W$9,AA51,trigger)</f>
        <v>43955</v>
      </c>
      <c r="AC51" s="49">
        <f>_xll.qlTenorBasisValue($W$17,AA51,_xll.ohTrigger(trigger,$W$24))</f>
        <v>2.8258019399538961E-3</v>
      </c>
      <c r="AD51" s="49">
        <f>_xll.qlTenorBasisForwardRate($W$17,AA51,_xll.ohTrigger(trigger,$W$24))</f>
        <v>7.4991352144978332E-3</v>
      </c>
      <c r="AE51" s="49">
        <f>_xll.qlTenorBasisForwardRate2($W$17,AA51,AB51,_xll.ohTrigger(trigger,$W$24))</f>
        <v>7.4991352144978332E-3</v>
      </c>
      <c r="AF51" s="49">
        <f>_xll.qlIndexFixing($W$9,_xll.qlInterestRateIndexFixingDate($W$9,AA51,trigger),TRUE,trigger)</f>
        <v>7.8994751648970782E-3</v>
      </c>
      <c r="AG51" s="49">
        <f t="shared" si="0"/>
        <v>-4.0033995039924497E-4</v>
      </c>
      <c r="AH51" s="52">
        <f t="shared" si="1"/>
        <v>1.0533848155751719</v>
      </c>
    </row>
    <row r="52" spans="1:34" x14ac:dyDescent="0.2">
      <c r="A52" s="7" t="s">
        <v>43</v>
      </c>
      <c r="B52" s="7" t="s">
        <v>14</v>
      </c>
      <c r="C52" s="76"/>
      <c r="D52" s="7" t="s">
        <v>17</v>
      </c>
      <c r="E52" s="7" t="s">
        <v>16</v>
      </c>
      <c r="F52" s="7" t="s">
        <v>18</v>
      </c>
      <c r="G52" s="7" t="str">
        <f t="shared" si="3"/>
        <v>Euribor6M</v>
      </c>
      <c r="H52" s="9">
        <v>0</v>
      </c>
      <c r="I52" s="10" t="str">
        <f>"EURAB6E"&amp;A52&amp;"_Quote"</f>
        <v>EURAB6E23Y_Quote</v>
      </c>
      <c r="J52" s="11" t="str">
        <f>_xll.qlSwapRateHelper2(,I52,2,A52,calendar,D52,E52,F52,$G$27,H52,B52,BaseCurve,,,,trigger)</f>
        <v>obj_006dd#0026</v>
      </c>
      <c r="K52" s="16" t="b">
        <v>1</v>
      </c>
      <c r="L52" s="19">
        <v>10</v>
      </c>
      <c r="M52" s="19">
        <v>1</v>
      </c>
      <c r="O52" s="26" t="str">
        <v>obj_006e0</v>
      </c>
      <c r="P52" s="26" t="str">
        <f>_xll.qlRateHelperQuoteName(O52,trigger)</f>
        <v>EURAB6E50Y_Quote</v>
      </c>
      <c r="Q52" s="31">
        <f>_xll.qlRateHelperRate(O52,trigger)</f>
        <v>1.4839999999999999E-2</v>
      </c>
      <c r="R52" s="73">
        <f>_xll.qlRateHelperEarliestDate(O52,trigger)</f>
        <v>42279</v>
      </c>
      <c r="S52" s="73">
        <f>_xll.qlRateHelperPillarDate(O52,trigger)</f>
        <v>60542</v>
      </c>
      <c r="T52" s="37">
        <f>_xll.qlYieldTSDiscount($W$10,S52)</f>
        <v>0.49997213174356575</v>
      </c>
      <c r="Z52" s="44" t="s">
        <v>74</v>
      </c>
      <c r="AA52" s="45">
        <f>_xll.qlCalendarAdvance(calendar,AA51,Z52,,,trigger)</f>
        <v>43803</v>
      </c>
      <c r="AB52" s="45">
        <f>_xll.qlInterestRateIndexMaturity($W$9,AA52,trigger)</f>
        <v>43986</v>
      </c>
      <c r="AC52" s="49">
        <f>_xll.qlTenorBasisValue($W$17,AA52,_xll.ohTrigger(trigger,$W$24))</f>
        <v>2.8213344860648737E-3</v>
      </c>
      <c r="AD52" s="49">
        <f>_xll.qlTenorBasisForwardRate($W$17,AA52,_xll.ohTrigger(trigger,$W$24))</f>
        <v>7.7448403984522341E-3</v>
      </c>
      <c r="AE52" s="49">
        <f>_xll.qlTenorBasisForwardRate2($W$17,AA52,AB52,_xll.ohTrigger(trigger,$W$24))</f>
        <v>7.7448403984522341E-3</v>
      </c>
      <c r="AF52" s="49">
        <f>_xll.qlIndexFixing($W$9,_xll.qlInterestRateIndexFixingDate($W$9,AA52,trigger),TRUE,trigger)</f>
        <v>8.147406951601913E-3</v>
      </c>
      <c r="AG52" s="49">
        <f t="shared" si="0"/>
        <v>-4.0256655314967887E-4</v>
      </c>
      <c r="AH52" s="52">
        <f t="shared" si="1"/>
        <v>1.0519786764398824</v>
      </c>
    </row>
    <row r="53" spans="1:34" x14ac:dyDescent="0.2">
      <c r="A53" s="7" t="s">
        <v>44</v>
      </c>
      <c r="B53" s="7" t="s">
        <v>14</v>
      </c>
      <c r="C53" s="76"/>
      <c r="D53" s="7" t="s">
        <v>17</v>
      </c>
      <c r="E53" s="7" t="s">
        <v>16</v>
      </c>
      <c r="F53" s="7" t="s">
        <v>18</v>
      </c>
      <c r="G53" s="7" t="str">
        <f t="shared" si="3"/>
        <v>Euribor6M</v>
      </c>
      <c r="H53" s="9">
        <v>0</v>
      </c>
      <c r="I53" s="10" t="str">
        <f>"EURAB6E"&amp;A53&amp;"_Quote"</f>
        <v>EURAB6E24Y_Quote</v>
      </c>
      <c r="J53" s="11" t="str">
        <f>_xll.qlSwapRateHelper2(,I53,2,A53,calendar,D53,E53,F53,$G$27,H53,B53,BaseCurve,,,,trigger)</f>
        <v>obj_006c9#0026</v>
      </c>
      <c r="K53" s="16" t="b">
        <v>1</v>
      </c>
      <c r="L53" s="19">
        <v>10</v>
      </c>
      <c r="M53" s="19">
        <v>1</v>
      </c>
      <c r="O53" s="26" t="str">
        <v>obj_006dc</v>
      </c>
      <c r="P53" s="26" t="str">
        <f>_xll.qlRateHelperQuoteName(O53,trigger)</f>
        <v>EURAB6E60Y_Quote</v>
      </c>
      <c r="Q53" s="31">
        <f>_xll.qlRateHelperRate(O53,trigger)</f>
        <v>1.4689999999999998E-2</v>
      </c>
      <c r="R53" s="73">
        <f>_xll.qlRateHelperEarliestDate(O53,trigger)</f>
        <v>42279</v>
      </c>
      <c r="S53" s="73">
        <f>_xll.qlRateHelperPillarDate(O53,trigger)</f>
        <v>64194</v>
      </c>
      <c r="T53" s="37">
        <f>_xll.qlYieldTSDiscount($W$10,S53)</f>
        <v>0.43815582143567244</v>
      </c>
      <c r="Z53" s="44" t="s">
        <v>74</v>
      </c>
      <c r="AA53" s="45">
        <f>_xll.qlCalendarAdvance(calendar,AA52,Z53,,,trigger)</f>
        <v>43836</v>
      </c>
      <c r="AB53" s="45">
        <f>_xll.qlInterestRateIndexMaturity($W$9,AA53,trigger)</f>
        <v>44018</v>
      </c>
      <c r="AC53" s="49">
        <f>_xll.qlTenorBasisValue($W$17,AA53,_xll.ohTrigger(trigger,$W$24))</f>
        <v>2.8158003556752144E-3</v>
      </c>
      <c r="AD53" s="49">
        <f>_xll.qlTenorBasisForwardRate($W$17,AA53,_xll.ohTrigger(trigger,$W$24))</f>
        <v>8.0150263580296491E-3</v>
      </c>
      <c r="AE53" s="49">
        <f>_xll.qlTenorBasisForwardRate2($W$17,AA53,AB53,_xll.ohTrigger(trigger,$W$24))</f>
        <v>8.0150263580296491E-3</v>
      </c>
      <c r="AF53" s="49">
        <f>_xll.qlIndexFixing($W$9,_xll.qlInterestRateIndexFixingDate($W$9,AA53,trigger),TRUE,trigger)</f>
        <v>8.4101984706307625E-3</v>
      </c>
      <c r="AG53" s="49">
        <f t="shared" si="0"/>
        <v>-3.9517211260111339E-4</v>
      </c>
      <c r="AH53" s="52">
        <f t="shared" si="1"/>
        <v>1.0493039068056489</v>
      </c>
    </row>
    <row r="54" spans="1:34" x14ac:dyDescent="0.2">
      <c r="A54" s="7" t="s">
        <v>45</v>
      </c>
      <c r="B54" s="7" t="s">
        <v>14</v>
      </c>
      <c r="C54" s="76"/>
      <c r="D54" s="7" t="s">
        <v>17</v>
      </c>
      <c r="E54" s="7" t="s">
        <v>16</v>
      </c>
      <c r="F54" s="7" t="s">
        <v>18</v>
      </c>
      <c r="G54" s="7" t="str">
        <f t="shared" si="3"/>
        <v>Euribor6M</v>
      </c>
      <c r="H54" s="9">
        <v>0</v>
      </c>
      <c r="I54" s="10" t="str">
        <f>"EURAB6E"&amp;A54&amp;"_Quote"</f>
        <v>EURAB6E25Y_Quote</v>
      </c>
      <c r="J54" s="11" t="str">
        <f>_xll.qlSwapRateHelper2(,I54,2,A54,calendar,D54,E54,F54,$G$27,H54,B54,BaseCurve,,,,trigger)</f>
        <v>obj_006f8#0022</v>
      </c>
      <c r="K54" s="16" t="b">
        <v>1</v>
      </c>
      <c r="L54" s="19">
        <v>10</v>
      </c>
      <c r="M54" s="19">
        <v>1</v>
      </c>
      <c r="O54" s="26" t="e">
        <v>#N/A</v>
      </c>
      <c r="P54" s="26" t="e">
        <f>_xll.qlRateHelperQuoteName(O54,trigger)</f>
        <v>#VALUE!</v>
      </c>
      <c r="Q54" s="31" t="e">
        <f>_xll.qlRateHelperRate(O54,trigger)</f>
        <v>#VALUE!</v>
      </c>
      <c r="R54" s="73" t="e">
        <f>_xll.qlRateHelperEarliestDate(O54,trigger)</f>
        <v>#VALUE!</v>
      </c>
      <c r="S54" s="73" t="e">
        <f>_xll.qlRateHelperPillarDate(O54,trigger)</f>
        <v>#VALUE!</v>
      </c>
      <c r="T54" s="37" t="e">
        <f>_xll.qlYieldTSDiscount($W$10,S54)</f>
        <v>#NUM!</v>
      </c>
      <c r="Z54" s="44" t="s">
        <v>74</v>
      </c>
      <c r="AA54" s="45">
        <f>_xll.qlCalendarAdvance(calendar,AA53,Z54,,,trigger)</f>
        <v>43867</v>
      </c>
      <c r="AB54" s="45">
        <f>_xll.qlInterestRateIndexMaturity($W$9,AA54,trigger)</f>
        <v>44049</v>
      </c>
      <c r="AC54" s="49">
        <f>_xll.qlTenorBasisValue($W$17,AA54,_xll.ohTrigger(trigger,$W$24))</f>
        <v>2.8100312043933392E-3</v>
      </c>
      <c r="AD54" s="49">
        <f>_xll.qlTenorBasisForwardRate($W$17,AA54,_xll.ohTrigger(trigger,$W$24))</f>
        <v>8.2818008491441393E-3</v>
      </c>
      <c r="AE54" s="49">
        <f>_xll.qlTenorBasisForwardRate2($W$17,AA54,AB54,_xll.ohTrigger(trigger,$W$24))</f>
        <v>8.2818008491441393E-3</v>
      </c>
      <c r="AF54" s="49">
        <f>_xll.qlIndexFixing($W$9,_xll.qlInterestRateIndexFixingDate($W$9,AA54,trigger),TRUE,trigger)</f>
        <v>8.6594336635178373E-3</v>
      </c>
      <c r="AG54" s="49">
        <f t="shared" si="0"/>
        <v>-3.7763281437369796E-4</v>
      </c>
      <c r="AH54" s="52">
        <f t="shared" si="1"/>
        <v>1.0455979105574271</v>
      </c>
    </row>
    <row r="55" spans="1:34" x14ac:dyDescent="0.2">
      <c r="A55" s="7" t="s">
        <v>46</v>
      </c>
      <c r="B55" s="7" t="s">
        <v>14</v>
      </c>
      <c r="C55" s="76"/>
      <c r="D55" s="7" t="s">
        <v>17</v>
      </c>
      <c r="E55" s="7" t="s">
        <v>16</v>
      </c>
      <c r="F55" s="7" t="s">
        <v>18</v>
      </c>
      <c r="G55" s="7" t="str">
        <f t="shared" si="3"/>
        <v>Euribor6M</v>
      </c>
      <c r="H55" s="9">
        <v>0</v>
      </c>
      <c r="I55" s="10" t="str">
        <f>"EURAB6E"&amp;A55&amp;"_Quote"</f>
        <v>EURAB6E26Y_Quote</v>
      </c>
      <c r="J55" s="11" t="str">
        <f>_xll.qlSwapRateHelper2(,I55,2,A55,calendar,D55,E55,F55,$G$27,H55,B55,BaseCurve,,,,trigger)</f>
        <v>obj_006f4#0022</v>
      </c>
      <c r="K55" s="16" t="b">
        <v>1</v>
      </c>
      <c r="L55" s="19">
        <v>10</v>
      </c>
      <c r="M55" s="19">
        <v>1</v>
      </c>
      <c r="O55" s="26" t="e">
        <v>#N/A</v>
      </c>
      <c r="P55" s="26" t="e">
        <f>_xll.qlRateHelperQuoteName(O55,trigger)</f>
        <v>#VALUE!</v>
      </c>
      <c r="Q55" s="31" t="e">
        <f>_xll.qlRateHelperRate(O55,trigger)</f>
        <v>#VALUE!</v>
      </c>
      <c r="R55" s="73" t="e">
        <f>_xll.qlRateHelperEarliestDate(O55,trigger)</f>
        <v>#VALUE!</v>
      </c>
      <c r="S55" s="73" t="e">
        <f>_xll.qlRateHelperPillarDate(O55,trigger)</f>
        <v>#VALUE!</v>
      </c>
      <c r="T55" s="37" t="e">
        <f>_xll.qlYieldTSDiscount($W$10,S55)</f>
        <v>#NUM!</v>
      </c>
      <c r="Z55" s="44" t="s">
        <v>74</v>
      </c>
      <c r="AA55" s="45">
        <f>_xll.qlCalendarAdvance(calendar,AA54,Z55,,,trigger)</f>
        <v>43896</v>
      </c>
      <c r="AB55" s="45">
        <f>_xll.qlInterestRateIndexMaturity($W$9,AA55,trigger)</f>
        <v>44081</v>
      </c>
      <c r="AC55" s="49">
        <f>_xll.qlTenorBasisValue($W$17,AA55,_xll.ohTrigger(trigger,$W$24))</f>
        <v>2.8041519010185215E-3</v>
      </c>
      <c r="AD55" s="49">
        <f>_xll.qlTenorBasisForwardRate($W$17,AA55,_xll.ohTrigger(trigger,$W$24))</f>
        <v>8.5538279161375304E-3</v>
      </c>
      <c r="AE55" s="49">
        <f>_xll.qlTenorBasisForwardRate2($W$17,AA55,AB55,_xll.ohTrigger(trigger,$W$24))</f>
        <v>8.5538279161375304E-3</v>
      </c>
      <c r="AF55" s="49">
        <f>_xll.qlIndexFixing($W$9,_xll.qlInterestRateIndexFixingDate($W$9,AA55,trigger),TRUE,trigger)</f>
        <v>8.9031687926930825E-3</v>
      </c>
      <c r="AG55" s="49">
        <f t="shared" si="0"/>
        <v>-3.4934087655555217E-4</v>
      </c>
      <c r="AH55" s="52">
        <f t="shared" si="1"/>
        <v>1.040840297464541</v>
      </c>
    </row>
    <row r="56" spans="1:34" x14ac:dyDescent="0.2">
      <c r="A56" s="7" t="s">
        <v>47</v>
      </c>
      <c r="B56" s="7" t="s">
        <v>14</v>
      </c>
      <c r="C56" s="76"/>
      <c r="D56" s="7" t="s">
        <v>17</v>
      </c>
      <c r="E56" s="7" t="s">
        <v>16</v>
      </c>
      <c r="F56" s="7" t="s">
        <v>18</v>
      </c>
      <c r="G56" s="7" t="str">
        <f t="shared" si="3"/>
        <v>Euribor6M</v>
      </c>
      <c r="H56" s="9">
        <v>0</v>
      </c>
      <c r="I56" s="10" t="str">
        <f>"EURAB6E"&amp;A56&amp;"_Quote"</f>
        <v>EURAB6E27Y_Quote</v>
      </c>
      <c r="J56" s="11" t="str">
        <f>_xll.qlSwapRateHelper2(,I56,2,A56,calendar,D56,E56,F56,$G$27,H56,B56,BaseCurve,,,,trigger)</f>
        <v>obj_006de#0026</v>
      </c>
      <c r="K56" s="16" t="b">
        <v>1</v>
      </c>
      <c r="L56" s="19">
        <v>10</v>
      </c>
      <c r="M56" s="19">
        <v>1</v>
      </c>
      <c r="O56" s="26" t="e">
        <v>#N/A</v>
      </c>
      <c r="P56" s="26" t="e">
        <f>_xll.qlRateHelperQuoteName(O56,trigger)</f>
        <v>#VALUE!</v>
      </c>
      <c r="Q56" s="31" t="e">
        <f>_xll.qlRateHelperRate(O56,trigger)</f>
        <v>#VALUE!</v>
      </c>
      <c r="R56" s="73" t="e">
        <f>_xll.qlRateHelperEarliestDate(O56,trigger)</f>
        <v>#VALUE!</v>
      </c>
      <c r="S56" s="73" t="e">
        <f>_xll.qlRateHelperPillarDate(O56,trigger)</f>
        <v>#VALUE!</v>
      </c>
      <c r="T56" s="37" t="e">
        <f>_xll.qlYieldTSDiscount($W$10,S56)</f>
        <v>#NUM!</v>
      </c>
      <c r="Z56" s="44" t="s">
        <v>74</v>
      </c>
      <c r="AA56" s="45">
        <f>_xll.qlCalendarAdvance(calendar,AA55,Z56,,,trigger)</f>
        <v>43927</v>
      </c>
      <c r="AB56" s="45">
        <f>_xll.qlInterestRateIndexMaturity($W$9,AA56,trigger)</f>
        <v>44110</v>
      </c>
      <c r="AC56" s="49">
        <f>_xll.qlTenorBasisValue($W$17,AA56,_xll.ohTrigger(trigger,$W$24))</f>
        <v>2.7973697673794517E-3</v>
      </c>
      <c r="AD56" s="49">
        <f>_xll.qlTenorBasisForwardRate($W$17,AA56,_xll.ohTrigger(trigger,$W$24))</f>
        <v>8.8290319328446359E-3</v>
      </c>
      <c r="AE56" s="49">
        <f>_xll.qlTenorBasisForwardRate2($W$17,AA56,AB56,_xll.ohTrigger(trigger,$W$24))</f>
        <v>8.8290319328446359E-3</v>
      </c>
      <c r="AF56" s="49">
        <f>_xll.qlIndexFixing($W$9,_xll.qlInterestRateIndexFixingDate($W$9,AA56,trigger),TRUE,trigger)</f>
        <v>9.1406053316090054E-3</v>
      </c>
      <c r="AG56" s="49">
        <f t="shared" si="0"/>
        <v>-3.115733987643695E-4</v>
      </c>
      <c r="AH56" s="52">
        <f t="shared" si="1"/>
        <v>1.0352896445651414</v>
      </c>
    </row>
    <row r="57" spans="1:34" x14ac:dyDescent="0.2">
      <c r="A57" s="7" t="s">
        <v>48</v>
      </c>
      <c r="B57" s="7" t="s">
        <v>14</v>
      </c>
      <c r="C57" s="76"/>
      <c r="D57" s="7" t="s">
        <v>17</v>
      </c>
      <c r="E57" s="7" t="s">
        <v>16</v>
      </c>
      <c r="F57" s="7" t="s">
        <v>18</v>
      </c>
      <c r="G57" s="7" t="str">
        <f t="shared" si="3"/>
        <v>Euribor6M</v>
      </c>
      <c r="H57" s="9">
        <v>0</v>
      </c>
      <c r="I57" s="10" t="str">
        <f>"EURAB6E"&amp;A57&amp;"_Quote"</f>
        <v>EURAB6E28Y_Quote</v>
      </c>
      <c r="J57" s="11" t="str">
        <f>_xll.qlSwapRateHelper2(,I57,2,A57,calendar,D57,E57,F57,$G$27,H57,B57,BaseCurve,,,,trigger)</f>
        <v>obj_00700#0022</v>
      </c>
      <c r="K57" s="16" t="b">
        <v>1</v>
      </c>
      <c r="L57" s="19">
        <v>10</v>
      </c>
      <c r="M57" s="19">
        <v>1</v>
      </c>
      <c r="O57" s="26" t="e">
        <v>#N/A</v>
      </c>
      <c r="P57" s="26" t="e">
        <f>_xll.qlRateHelperQuoteName(O57,trigger)</f>
        <v>#VALUE!</v>
      </c>
      <c r="Q57" s="31" t="e">
        <f>_xll.qlRateHelperRate(O57,trigger)</f>
        <v>#VALUE!</v>
      </c>
      <c r="R57" s="73" t="e">
        <f>_xll.qlRateHelperEarliestDate(O57,trigger)</f>
        <v>#VALUE!</v>
      </c>
      <c r="S57" s="73" t="e">
        <f>_xll.qlRateHelperPillarDate(O57,trigger)</f>
        <v>#VALUE!</v>
      </c>
      <c r="T57" s="37" t="e">
        <f>_xll.qlYieldTSDiscount($W$10,S57)</f>
        <v>#NUM!</v>
      </c>
      <c r="Z57" s="44" t="s">
        <v>74</v>
      </c>
      <c r="AA57" s="45">
        <f>_xll.qlCalendarAdvance(calendar,AA56,Z57,,,trigger)</f>
        <v>43957</v>
      </c>
      <c r="AB57" s="45">
        <f>_xll.qlInterestRateIndexMaturity($W$9,AA57,trigger)</f>
        <v>44141</v>
      </c>
      <c r="AC57" s="49">
        <f>_xll.qlTenorBasisValue($W$17,AA57,_xll.ohTrigger(trigger,$W$24))</f>
        <v>2.7903343976733628E-3</v>
      </c>
      <c r="AD57" s="49">
        <f>_xll.qlTenorBasisForwardRate($W$17,AA57,_xll.ohTrigger(trigger,$W$24))</f>
        <v>9.1183690662798942E-3</v>
      </c>
      <c r="AE57" s="49">
        <f>_xll.qlTenorBasisForwardRate2($W$17,AA57,AB57,_xll.ohTrigger(trigger,$W$24))</f>
        <v>9.1183690662798942E-3</v>
      </c>
      <c r="AF57" s="49">
        <f>_xll.qlIndexFixing($W$9,_xll.qlInterestRateIndexFixingDate($W$9,AA57,trigger),TRUE,trigger)</f>
        <v>9.380198680323781E-3</v>
      </c>
      <c r="AG57" s="49">
        <f t="shared" si="0"/>
        <v>-2.618296140438868E-4</v>
      </c>
      <c r="AH57" s="52">
        <f t="shared" si="1"/>
        <v>1.0287145225358494</v>
      </c>
    </row>
    <row r="58" spans="1:34" x14ac:dyDescent="0.2">
      <c r="A58" s="7" t="s">
        <v>49</v>
      </c>
      <c r="B58" s="7" t="s">
        <v>14</v>
      </c>
      <c r="C58" s="76"/>
      <c r="D58" s="7" t="s">
        <v>17</v>
      </c>
      <c r="E58" s="7" t="s">
        <v>16</v>
      </c>
      <c r="F58" s="7" t="s">
        <v>18</v>
      </c>
      <c r="G58" s="7" t="str">
        <f t="shared" si="3"/>
        <v>Euribor6M</v>
      </c>
      <c r="H58" s="9">
        <v>0</v>
      </c>
      <c r="I58" s="10" t="str">
        <f>"EURAB6E"&amp;A58&amp;"_Quote"</f>
        <v>EURAB6E29Y_Quote</v>
      </c>
      <c r="J58" s="11" t="str">
        <f>_xll.qlSwapRateHelper2(,I58,2,A58,calendar,D58,E58,F58,$G$27,H58,B58,BaseCurve,,,,trigger)</f>
        <v>obj_006cb#0022</v>
      </c>
      <c r="K58" s="16" t="b">
        <v>1</v>
      </c>
      <c r="L58" s="19">
        <v>10</v>
      </c>
      <c r="M58" s="19">
        <v>1</v>
      </c>
      <c r="O58" s="26" t="e">
        <v>#N/A</v>
      </c>
      <c r="P58" s="26" t="e">
        <f>_xll.qlRateHelperQuoteName(O58,trigger)</f>
        <v>#VALUE!</v>
      </c>
      <c r="Q58" s="31" t="e">
        <f>_xll.qlRateHelperRate(O58,trigger)</f>
        <v>#VALUE!</v>
      </c>
      <c r="R58" s="73" t="e">
        <f>_xll.qlRateHelperEarliestDate(O58,trigger)</f>
        <v>#VALUE!</v>
      </c>
      <c r="S58" s="73" t="e">
        <f>_xll.qlRateHelperPillarDate(O58,trigger)</f>
        <v>#VALUE!</v>
      </c>
      <c r="T58" s="37" t="e">
        <f>_xll.qlYieldTSDiscount($W$10,S58)</f>
        <v>#NUM!</v>
      </c>
      <c r="Z58" s="44" t="s">
        <v>74</v>
      </c>
      <c r="AA58" s="45">
        <f>_xll.qlCalendarAdvance(calendar,AA57,Z58,,,trigger)</f>
        <v>43990</v>
      </c>
      <c r="AB58" s="45">
        <f>_xll.qlInterestRateIndexMaturity($W$9,AA58,trigger)</f>
        <v>44173</v>
      </c>
      <c r="AC58" s="49">
        <f>_xll.qlTenorBasisValue($W$17,AA58,_xll.ohTrigger(trigger,$W$24))</f>
        <v>2.7820792847582086E-3</v>
      </c>
      <c r="AD58" s="49">
        <f>_xll.qlTenorBasisForwardRate($W$17,AA58,_xll.ohTrigger(trigger,$W$24))</f>
        <v>9.4338135808480859E-3</v>
      </c>
      <c r="AE58" s="49">
        <f>_xll.qlTenorBasisForwardRate2($W$17,AA58,AB58,_xll.ohTrigger(trigger,$W$24))</f>
        <v>9.4338135808480859E-3</v>
      </c>
      <c r="AF58" s="49">
        <f>_xll.qlIndexFixing($W$9,_xll.qlInterestRateIndexFixingDate($W$9,AA58,trigger),TRUE,trigger)</f>
        <v>9.6335322977594614E-3</v>
      </c>
      <c r="AG58" s="49">
        <f t="shared" si="0"/>
        <v>-1.9971871691137552E-4</v>
      </c>
      <c r="AH58" s="52">
        <f t="shared" si="1"/>
        <v>1.0211705176490695</v>
      </c>
    </row>
    <row r="59" spans="1:34" x14ac:dyDescent="0.2">
      <c r="A59" s="7" t="s">
        <v>50</v>
      </c>
      <c r="B59" s="7" t="s">
        <v>14</v>
      </c>
      <c r="C59" s="76"/>
      <c r="D59" s="7" t="s">
        <v>17</v>
      </c>
      <c r="E59" s="7" t="s">
        <v>16</v>
      </c>
      <c r="F59" s="7" t="s">
        <v>18</v>
      </c>
      <c r="G59" s="7" t="str">
        <f t="shared" si="3"/>
        <v>Euribor6M</v>
      </c>
      <c r="H59" s="9">
        <v>0</v>
      </c>
      <c r="I59" s="10" t="str">
        <f>"EURAB6E"&amp;A59&amp;"_Quote"</f>
        <v>EURAB6E30Y_Quote</v>
      </c>
      <c r="J59" s="11" t="str">
        <f>_xll.qlSwapRateHelper2(,I59,2,A59,calendar,D59,E59,F59,$G$27,H59,B59,BaseCurve,,,,trigger)</f>
        <v>obj_006eb#0022</v>
      </c>
      <c r="K59" s="16" t="b">
        <v>1</v>
      </c>
      <c r="L59" s="19">
        <v>10</v>
      </c>
      <c r="M59" s="19">
        <v>1</v>
      </c>
      <c r="O59" s="26" t="e">
        <v>#N/A</v>
      </c>
      <c r="P59" s="26" t="e">
        <f>_xll.qlRateHelperQuoteName(O59,trigger)</f>
        <v>#VALUE!</v>
      </c>
      <c r="Q59" s="31" t="e">
        <f>_xll.qlRateHelperRate(O59,trigger)</f>
        <v>#VALUE!</v>
      </c>
      <c r="R59" s="73" t="e">
        <f>_xll.qlRateHelperEarliestDate(O59,trigger)</f>
        <v>#VALUE!</v>
      </c>
      <c r="S59" s="73" t="e">
        <f>_xll.qlRateHelperPillarDate(O59,trigger)</f>
        <v>#VALUE!</v>
      </c>
      <c r="T59" s="37" t="e">
        <f>_xll.qlYieldTSDiscount($W$10,S59)</f>
        <v>#NUM!</v>
      </c>
      <c r="Z59" s="44" t="s">
        <v>74</v>
      </c>
      <c r="AA59" s="45">
        <f>_xll.qlCalendarAdvance(calendar,AA58,Z59,,,trigger)</f>
        <v>44020</v>
      </c>
      <c r="AB59" s="45">
        <f>_xll.qlInterestRateIndexMaturity($W$9,AA59,trigger)</f>
        <v>44204</v>
      </c>
      <c r="AC59" s="49">
        <f>_xll.qlTenorBasisValue($W$17,AA59,_xll.ohTrigger(trigger,$W$24))</f>
        <v>2.7741229126029688E-3</v>
      </c>
      <c r="AD59" s="49">
        <f>_xll.qlTenorBasisForwardRate($W$17,AA59,_xll.ohTrigger(trigger,$W$24))</f>
        <v>9.7350381251974354E-3</v>
      </c>
      <c r="AE59" s="49">
        <f>_xll.qlTenorBasisForwardRate2($W$17,AA59,AB59,_xll.ohTrigger(trigger,$W$24))</f>
        <v>9.7350381251974354E-3</v>
      </c>
      <c r="AF59" s="49">
        <f>_xll.qlIndexFixing($W$9,_xll.qlInterestRateIndexFixingDate($W$9,AA59,trigger),TRUE,trigger)</f>
        <v>9.8703900024215054E-3</v>
      </c>
      <c r="AG59" s="49">
        <f t="shared" si="0"/>
        <v>-1.3535187722406999E-4</v>
      </c>
      <c r="AH59" s="52">
        <f t="shared" si="1"/>
        <v>1.0139035795734312</v>
      </c>
    </row>
    <row r="60" spans="1:34" x14ac:dyDescent="0.2">
      <c r="A60" s="7" t="s">
        <v>51</v>
      </c>
      <c r="B60" s="7" t="s">
        <v>14</v>
      </c>
      <c r="C60" s="76"/>
      <c r="D60" s="7" t="s">
        <v>17</v>
      </c>
      <c r="E60" s="7" t="s">
        <v>16</v>
      </c>
      <c r="F60" s="7" t="s">
        <v>18</v>
      </c>
      <c r="G60" s="7" t="str">
        <f t="shared" si="3"/>
        <v>Euribor6M</v>
      </c>
      <c r="H60" s="9">
        <v>0</v>
      </c>
      <c r="I60" s="10" t="str">
        <f>"EURAB6E"&amp;A60&amp;"_Quote"</f>
        <v>EURAB6E35Y_Quote</v>
      </c>
      <c r="J60" s="11" t="str">
        <f>_xll.qlSwapRateHelper2(,I60,2,A60,calendar,D60,E60,F60,$G$27,H60,B60,BaseCurve,,,,trigger)</f>
        <v>obj_006fc#0026</v>
      </c>
      <c r="K60" s="16" t="b">
        <v>1</v>
      </c>
      <c r="L60" s="19">
        <v>10</v>
      </c>
      <c r="M60" s="19">
        <v>1</v>
      </c>
      <c r="O60" s="26" t="e">
        <v>#N/A</v>
      </c>
      <c r="P60" s="26" t="e">
        <f>_xll.qlRateHelperQuoteName(O60,trigger)</f>
        <v>#VALUE!</v>
      </c>
      <c r="Q60" s="31" t="e">
        <f>_xll.qlRateHelperRate(O60,trigger)</f>
        <v>#VALUE!</v>
      </c>
      <c r="R60" s="73" t="e">
        <f>_xll.qlRateHelperEarliestDate(O60,trigger)</f>
        <v>#VALUE!</v>
      </c>
      <c r="S60" s="73" t="e">
        <f>_xll.qlRateHelperPillarDate(O60,trigger)</f>
        <v>#VALUE!</v>
      </c>
      <c r="T60" s="37" t="e">
        <f>_xll.qlYieldTSDiscount($W$10,S60)</f>
        <v>#NUM!</v>
      </c>
      <c r="Z60" s="44" t="s">
        <v>74</v>
      </c>
      <c r="AA60" s="45">
        <f>_xll.qlCalendarAdvance(calendar,AA59,Z60,,,trigger)</f>
        <v>44053</v>
      </c>
      <c r="AB60" s="45">
        <f>_xll.qlInterestRateIndexMaturity($W$9,AA60,trigger)</f>
        <v>44237</v>
      </c>
      <c r="AC60" s="49">
        <f>_xll.qlTenorBasisValue($W$17,AA60,_xll.ohTrigger(trigger,$W$24))</f>
        <v>2.7648934163286691E-3</v>
      </c>
      <c r="AD60" s="49">
        <f>_xll.qlTenorBasisForwardRate($W$17,AA60,_xll.ohTrigger(trigger,$W$24))</f>
        <v>1.0063063699867324E-2</v>
      </c>
      <c r="AE60" s="49">
        <f>_xll.qlTenorBasisForwardRate2($W$17,AA60,AB60,_xll.ohTrigger(trigger,$W$24))</f>
        <v>1.0063063699867324E-2</v>
      </c>
      <c r="AF60" s="49">
        <f>_xll.qlIndexFixing($W$9,_xll.qlInterestRateIndexFixingDate($W$9,AA60,trigger),TRUE,trigger)</f>
        <v>1.0126069931793895E-2</v>
      </c>
      <c r="AG60" s="49">
        <f t="shared" si="0"/>
        <v>-6.300623192657083E-5</v>
      </c>
      <c r="AH60" s="52">
        <f t="shared" si="1"/>
        <v>1.0062611381390145</v>
      </c>
    </row>
    <row r="61" spans="1:34" x14ac:dyDescent="0.2">
      <c r="A61" s="7" t="s">
        <v>52</v>
      </c>
      <c r="B61" s="7" t="s">
        <v>14</v>
      </c>
      <c r="C61" s="76"/>
      <c r="D61" s="7" t="s">
        <v>17</v>
      </c>
      <c r="E61" s="7" t="s">
        <v>16</v>
      </c>
      <c r="F61" s="7" t="s">
        <v>18</v>
      </c>
      <c r="G61" s="7" t="str">
        <f t="shared" si="3"/>
        <v>Euribor6M</v>
      </c>
      <c r="H61" s="9">
        <v>0</v>
      </c>
      <c r="I61" s="10" t="str">
        <f>"EURAB6E"&amp;A61&amp;"_Quote"</f>
        <v>EURAB6E40Y_Quote</v>
      </c>
      <c r="J61" s="11" t="str">
        <f>_xll.qlSwapRateHelper2(,I61,2,A61,calendar,D61,E61,F61,$G$27,H61,B61,BaseCurve,,,,trigger)</f>
        <v>obj_006e4#0026</v>
      </c>
      <c r="K61" s="16" t="b">
        <v>1</v>
      </c>
      <c r="L61" s="19">
        <v>10</v>
      </c>
      <c r="M61" s="19">
        <v>1</v>
      </c>
      <c r="O61" s="26" t="e">
        <v>#N/A</v>
      </c>
      <c r="P61" s="26" t="e">
        <f>_xll.qlRateHelperQuoteName(O61,trigger)</f>
        <v>#VALUE!</v>
      </c>
      <c r="Q61" s="31" t="e">
        <f>_xll.qlRateHelperRate(O61,trigger)</f>
        <v>#VALUE!</v>
      </c>
      <c r="R61" s="73" t="e">
        <f>_xll.qlRateHelperEarliestDate(O61,trigger)</f>
        <v>#VALUE!</v>
      </c>
      <c r="S61" s="73" t="e">
        <f>_xll.qlRateHelperPillarDate(O61,trigger)</f>
        <v>#VALUE!</v>
      </c>
      <c r="T61" s="37" t="e">
        <f>_xll.qlYieldTSDiscount($W$10,S61)</f>
        <v>#NUM!</v>
      </c>
      <c r="Z61" s="44" t="s">
        <v>74</v>
      </c>
      <c r="AA61" s="45">
        <f>_xll.qlCalendarAdvance(calendar,AA60,Z61,,,trigger)</f>
        <v>44084</v>
      </c>
      <c r="AB61" s="45">
        <f>_xll.qlInterestRateIndexMaturity($W$9,AA61,trigger)</f>
        <v>44265</v>
      </c>
      <c r="AC61" s="49">
        <f>_xll.qlTenorBasisValue($W$17,AA61,_xll.ohTrigger(trigger,$W$24))</f>
        <v>2.7557852706338063E-3</v>
      </c>
      <c r="AD61" s="49">
        <f>_xll.qlTenorBasisForwardRate($W$17,AA61,_xll.ohTrigger(trigger,$W$24))</f>
        <v>1.0355530021500957E-2</v>
      </c>
      <c r="AE61" s="49">
        <f>_xll.qlTenorBasisForwardRate2($W$17,AA61,AB61,_xll.ohTrigger(trigger,$W$24))</f>
        <v>1.0355530021500957E-2</v>
      </c>
      <c r="AF61" s="49">
        <f>_xll.qlIndexFixing($W$9,_xll.qlInterestRateIndexFixingDate($W$9,AA61,trigger),TRUE,trigger)</f>
        <v>1.0354360865488731E-2</v>
      </c>
      <c r="AG61" s="49">
        <f t="shared" si="0"/>
        <v>1.1691560122262246E-6</v>
      </c>
      <c r="AH61" s="52">
        <f t="shared" si="1"/>
        <v>0.99988709838996181</v>
      </c>
    </row>
    <row r="62" spans="1:34" x14ac:dyDescent="0.2">
      <c r="A62" s="7" t="s">
        <v>53</v>
      </c>
      <c r="B62" s="7" t="s">
        <v>14</v>
      </c>
      <c r="C62" s="76"/>
      <c r="D62" s="7" t="s">
        <v>17</v>
      </c>
      <c r="E62" s="7" t="s">
        <v>16</v>
      </c>
      <c r="F62" s="7" t="s">
        <v>18</v>
      </c>
      <c r="G62" s="7" t="str">
        <f t="shared" si="3"/>
        <v>Euribor6M</v>
      </c>
      <c r="H62" s="9">
        <v>0</v>
      </c>
      <c r="I62" s="10" t="str">
        <f>"EURAB6E"&amp;A62&amp;"_Quote"</f>
        <v>EURAB6E50Y_Quote</v>
      </c>
      <c r="J62" s="11" t="str">
        <f>_xll.qlSwapRateHelper2(,I62,2,A62,calendar,D62,E62,F62,$G$27,H62,B62,BaseCurve,,,,trigger)</f>
        <v>obj_006e0#0022</v>
      </c>
      <c r="K62" s="16" t="b">
        <v>1</v>
      </c>
      <c r="L62" s="19">
        <v>10</v>
      </c>
      <c r="M62" s="19">
        <v>1</v>
      </c>
      <c r="O62" s="26" t="e">
        <v>#N/A</v>
      </c>
      <c r="P62" s="26" t="e">
        <f>_xll.qlRateHelperQuoteName(O62,trigger)</f>
        <v>#VALUE!</v>
      </c>
      <c r="Q62" s="31" t="e">
        <f>_xll.qlRateHelperRate(O62,trigger)</f>
        <v>#VALUE!</v>
      </c>
      <c r="R62" s="73" t="e">
        <f>_xll.qlRateHelperEarliestDate(O62,trigger)</f>
        <v>#VALUE!</v>
      </c>
      <c r="S62" s="73" t="e">
        <f>_xll.qlRateHelperPillarDate(O62,trigger)</f>
        <v>#VALUE!</v>
      </c>
      <c r="T62" s="37" t="e">
        <f>_xll.qlYieldTSDiscount($W$10,S62)</f>
        <v>#NUM!</v>
      </c>
      <c r="Z62" s="44" t="s">
        <v>74</v>
      </c>
      <c r="AA62" s="45">
        <f>_xll.qlCalendarAdvance(calendar,AA61,Z62,,,trigger)</f>
        <v>44116</v>
      </c>
      <c r="AB62" s="45">
        <f>_xll.qlInterestRateIndexMaturity($W$9,AA62,trigger)</f>
        <v>44298</v>
      </c>
      <c r="AC62" s="49">
        <f>_xll.qlTenorBasisValue($W$17,AA62,_xll.ohTrigger(trigger,$W$24))</f>
        <v>2.7459560737633369E-3</v>
      </c>
      <c r="AD62" s="49">
        <f>_xll.qlTenorBasisForwardRate($W$17,AA62,_xll.ohTrigger(trigger,$W$24))</f>
        <v>1.0674406762983996E-2</v>
      </c>
      <c r="AE62" s="49">
        <f>_xll.qlTenorBasisForwardRate2($W$17,AA62,AB62,_xll.ohTrigger(trigger,$W$24))</f>
        <v>1.0674406762983996E-2</v>
      </c>
      <c r="AF62" s="49">
        <f>_xll.qlIndexFixing($W$9,_xll.qlInterestRateIndexFixingDate($W$9,AA62,trigger),TRUE,trigger)</f>
        <v>1.0607625056975762E-2</v>
      </c>
      <c r="AG62" s="49">
        <f t="shared" si="0"/>
        <v>6.6781706008234645E-5</v>
      </c>
      <c r="AH62" s="52">
        <f t="shared" si="1"/>
        <v>0.99374375480613908</v>
      </c>
    </row>
    <row r="63" spans="1:34" x14ac:dyDescent="0.2">
      <c r="A63" s="8" t="s">
        <v>54</v>
      </c>
      <c r="B63" s="8" t="s">
        <v>14</v>
      </c>
      <c r="C63" s="76"/>
      <c r="D63" s="8" t="s">
        <v>17</v>
      </c>
      <c r="E63" s="8" t="s">
        <v>16</v>
      </c>
      <c r="F63" s="8" t="s">
        <v>18</v>
      </c>
      <c r="G63" s="7" t="str">
        <f t="shared" si="3"/>
        <v>Euribor6M</v>
      </c>
      <c r="H63" s="12">
        <v>0</v>
      </c>
      <c r="I63" s="13" t="str">
        <f>"EURAB6E"&amp;A63&amp;"_Quote"</f>
        <v>EURAB6E60Y_Quote</v>
      </c>
      <c r="J63" s="14" t="str">
        <f>_xll.qlSwapRateHelper2(,I63,2,A63,calendar,D63,E63,F63,$G$27,H63,B63,BaseCurve,,,,trigger)</f>
        <v>obj_006dc#0022</v>
      </c>
      <c r="K63" s="17" t="b">
        <v>1</v>
      </c>
      <c r="L63" s="20">
        <v>10</v>
      </c>
      <c r="M63" s="20">
        <v>1</v>
      </c>
      <c r="O63" s="26" t="e">
        <v>#N/A</v>
      </c>
      <c r="P63" s="26" t="e">
        <f>_xll.qlRateHelperQuoteName(O63,trigger)</f>
        <v>#VALUE!</v>
      </c>
      <c r="Q63" s="31" t="e">
        <f>_xll.qlRateHelperRate(O63,trigger)</f>
        <v>#VALUE!</v>
      </c>
      <c r="R63" s="73" t="e">
        <f>_xll.qlRateHelperEarliestDate(O63,trigger)</f>
        <v>#VALUE!</v>
      </c>
      <c r="S63" s="73" t="e">
        <f>_xll.qlRateHelperPillarDate(O63,trigger)</f>
        <v>#VALUE!</v>
      </c>
      <c r="T63" s="37" t="e">
        <f>_xll.qlYieldTSDiscount($W$10,S63)</f>
        <v>#NUM!</v>
      </c>
      <c r="Z63" s="44" t="s">
        <v>74</v>
      </c>
      <c r="AA63" s="45">
        <f>_xll.qlCalendarAdvance(calendar,AA62,Z63,,,trigger)</f>
        <v>44147</v>
      </c>
      <c r="AB63" s="45">
        <f>_xll.qlInterestRateIndexMaturity($W$9,AA63,trigger)</f>
        <v>44328</v>
      </c>
      <c r="AC63" s="49">
        <f>_xll.qlTenorBasisValue($W$17,AA63,_xll.ohTrigger(trigger,$W$24))</f>
        <v>2.7360366182645206E-3</v>
      </c>
      <c r="AD63" s="49">
        <f>_xll.qlTenorBasisForwardRate($W$17,AA63,_xll.ohTrigger(trigger,$W$24))</f>
        <v>1.096779932813236E-2</v>
      </c>
      <c r="AE63" s="49">
        <f>_xll.qlTenorBasisForwardRate2($W$17,AA63,AB63,_xll.ohTrigger(trigger,$W$24))</f>
        <v>1.096779932813236E-2</v>
      </c>
      <c r="AF63" s="49">
        <f>_xll.qlIndexFixing($W$9,_xll.qlInterestRateIndexFixingDate($W$9,AA63,trigger),TRUE,trigger)</f>
        <v>1.0846486354161938E-2</v>
      </c>
      <c r="AG63" s="49">
        <f t="shared" si="0"/>
        <v>1.2131297397042183E-4</v>
      </c>
      <c r="AH63" s="52">
        <f t="shared" si="1"/>
        <v>0.98893916907658452</v>
      </c>
    </row>
    <row r="64" spans="1:34" x14ac:dyDescent="0.2">
      <c r="A64" s="7" t="s">
        <v>50</v>
      </c>
      <c r="B64" s="7" t="s">
        <v>35</v>
      </c>
      <c r="C64" s="75"/>
      <c r="D64" s="7" t="s">
        <v>17</v>
      </c>
      <c r="E64" s="7" t="s">
        <v>16</v>
      </c>
      <c r="F64" s="7" t="s">
        <v>18</v>
      </c>
      <c r="G64" s="2" t="str">
        <f t="shared" si="3"/>
        <v>Euribor6M</v>
      </c>
      <c r="H64" s="9">
        <v>0</v>
      </c>
      <c r="I64" s="10" t="str">
        <f>"EUR"&amp;LEFT(A64,2)&amp;"F"&amp;B64&amp;"_Quote"</f>
        <v>EUR30F15Y_Quote</v>
      </c>
      <c r="J64" s="11" t="str">
        <f>_xll.qlSwapRateHelper2(,I64,2,A64,calendar,D64,E64,F64,$G$27,H64,B64,BaseCurve,,,,trigger)</f>
        <v>obj_006d7#0027</v>
      </c>
      <c r="K64" s="16" t="b">
        <v>0</v>
      </c>
      <c r="L64" s="19">
        <v>10</v>
      </c>
      <c r="M64" s="19">
        <v>1</v>
      </c>
      <c r="O64" s="26" t="e">
        <v>#N/A</v>
      </c>
      <c r="P64" s="26" t="e">
        <f>_xll.qlRateHelperQuoteName(O64,trigger)</f>
        <v>#VALUE!</v>
      </c>
      <c r="Q64" s="31" t="e">
        <f>_xll.qlRateHelperRate(O64,trigger)</f>
        <v>#VALUE!</v>
      </c>
      <c r="R64" s="73" t="e">
        <f>_xll.qlRateHelperEarliestDate(O64,trigger)</f>
        <v>#VALUE!</v>
      </c>
      <c r="S64" s="73" t="e">
        <f>_xll.qlRateHelperPillarDate(O64,trigger)</f>
        <v>#VALUE!</v>
      </c>
      <c r="T64" s="37" t="e">
        <f>_xll.qlYieldTSDiscount($W$10,S64)</f>
        <v>#NUM!</v>
      </c>
      <c r="Z64" s="44" t="s">
        <v>74</v>
      </c>
      <c r="AA64" s="45">
        <f>_xll.qlCalendarAdvance(calendar,AA63,Z64,,,trigger)</f>
        <v>44179</v>
      </c>
      <c r="AB64" s="45">
        <f>_xll.qlInterestRateIndexMaturity($W$9,AA64,trigger)</f>
        <v>44361</v>
      </c>
      <c r="AC64" s="49">
        <f>_xll.qlTenorBasisValue($W$17,AA64,_xll.ohTrigger(trigger,$W$24))</f>
        <v>2.7254036617354437E-3</v>
      </c>
      <c r="AD64" s="49">
        <f>_xll.qlTenorBasisForwardRate($W$17,AA64,_xll.ohTrigger(trigger,$W$24))</f>
        <v>1.1273612489934005E-2</v>
      </c>
      <c r="AE64" s="49">
        <f>_xll.qlTenorBasisForwardRate2($W$17,AA64,AB64,_xll.ohTrigger(trigger,$W$24))</f>
        <v>1.1273612489934005E-2</v>
      </c>
      <c r="AF64" s="49">
        <f>_xll.qlIndexFixing($W$9,_xll.qlInterestRateIndexFixingDate($W$9,AA64,trigger),TRUE,trigger)</f>
        <v>1.1103107270393325E-2</v>
      </c>
      <c r="AG64" s="49">
        <f t="shared" si="0"/>
        <v>1.7050521954068039E-4</v>
      </c>
      <c r="AH64" s="52">
        <f t="shared" si="1"/>
        <v>0.98487572464523498</v>
      </c>
    </row>
    <row r="65" spans="1:34" x14ac:dyDescent="0.2">
      <c r="A65" s="8" t="s">
        <v>50</v>
      </c>
      <c r="B65" s="8" t="s">
        <v>45</v>
      </c>
      <c r="C65" s="77"/>
      <c r="D65" s="8" t="s">
        <v>17</v>
      </c>
      <c r="E65" s="8" t="s">
        <v>16</v>
      </c>
      <c r="F65" s="8" t="s">
        <v>18</v>
      </c>
      <c r="G65" s="8" t="str">
        <f t="shared" si="3"/>
        <v>Euribor6M</v>
      </c>
      <c r="H65" s="12">
        <v>0</v>
      </c>
      <c r="I65" s="13" t="str">
        <f>"EUR"&amp;LEFT(A65,2)&amp;"F"&amp;B65&amp;"_Quote"</f>
        <v>EUR30F25Y_Quote</v>
      </c>
      <c r="J65" s="14" t="str">
        <f>_xll.qlSwapRateHelper2(,I65,2,A65,calendar,D65,E65,F65,$G$27,H65,B65,BaseCurve,,,,trigger)</f>
        <v>obj_006d0#0025</v>
      </c>
      <c r="K65" s="17" t="b">
        <v>0</v>
      </c>
      <c r="L65" s="20">
        <v>10</v>
      </c>
      <c r="M65" s="20">
        <v>1</v>
      </c>
      <c r="O65" s="26" t="e">
        <v>#N/A</v>
      </c>
      <c r="P65" s="26" t="e">
        <f>_xll.qlRateHelperQuoteName(O65,trigger)</f>
        <v>#VALUE!</v>
      </c>
      <c r="Q65" s="31" t="e">
        <f>_xll.qlRateHelperRate(O65,trigger)</f>
        <v>#VALUE!</v>
      </c>
      <c r="R65" s="73" t="e">
        <f>_xll.qlRateHelperEarliestDate(O65,trigger)</f>
        <v>#VALUE!</v>
      </c>
      <c r="S65" s="73" t="e">
        <f>_xll.qlRateHelperPillarDate(O65,trigger)</f>
        <v>#VALUE!</v>
      </c>
      <c r="T65" s="37" t="e">
        <f>_xll.qlYieldTSDiscount($W$10,S65)</f>
        <v>#NUM!</v>
      </c>
      <c r="Z65" s="44" t="s">
        <v>74</v>
      </c>
      <c r="AA65" s="45">
        <f>_xll.qlCalendarAdvance(calendar,AA64,Z65,,,trigger)</f>
        <v>44210</v>
      </c>
      <c r="AB65" s="45">
        <f>_xll.qlInterestRateIndexMaturity($W$9,AA65,trigger)</f>
        <v>44391</v>
      </c>
      <c r="AC65" s="49">
        <f>_xll.qlTenorBasisValue($W$17,AA65,_xll.ohTrigger(trigger,$W$24))</f>
        <v>2.7147373650213986E-3</v>
      </c>
      <c r="AD65" s="49">
        <f>_xll.qlTenorBasisForwardRate($W$17,AA65,_xll.ohTrigger(trigger,$W$24))</f>
        <v>1.1553328016109581E-2</v>
      </c>
      <c r="AE65" s="49">
        <f>_xll.qlTenorBasisForwardRate2($W$17,AA65,AB65,_xll.ohTrigger(trigger,$W$24))</f>
        <v>1.1553328016109581E-2</v>
      </c>
      <c r="AF65" s="49">
        <f>_xll.qlIndexFixing($W$9,_xll.qlInterestRateIndexFixingDate($W$9,AA65,trigger),TRUE,trigger)</f>
        <v>1.1345185854524639E-2</v>
      </c>
      <c r="AG65" s="49">
        <f t="shared" si="0"/>
        <v>2.0814216158494131E-4</v>
      </c>
      <c r="AH65" s="52">
        <f t="shared" si="1"/>
        <v>0.98198422469311741</v>
      </c>
    </row>
    <row r="66" spans="1:34" x14ac:dyDescent="0.2">
      <c r="O66" s="26" t="e">
        <v>#N/A</v>
      </c>
      <c r="P66" s="26" t="e">
        <f>_xll.qlRateHelperQuoteName(O66,trigger)</f>
        <v>#VALUE!</v>
      </c>
      <c r="Q66" s="31" t="e">
        <f>_xll.qlRateHelperRate(O66,trigger)</f>
        <v>#VALUE!</v>
      </c>
      <c r="R66" s="73" t="e">
        <f>_xll.qlRateHelperEarliestDate(O66,trigger)</f>
        <v>#VALUE!</v>
      </c>
      <c r="S66" s="73" t="e">
        <f>_xll.qlRateHelperPillarDate(O66,trigger)</f>
        <v>#VALUE!</v>
      </c>
      <c r="T66" s="37" t="e">
        <f>_xll.qlYieldTSDiscount($W$10,S66)</f>
        <v>#NUM!</v>
      </c>
      <c r="Z66" s="44" t="s">
        <v>74</v>
      </c>
      <c r="AA66" s="45">
        <f>_xll.qlCalendarAdvance(calendar,AA65,Z66,,,trigger)</f>
        <v>44242</v>
      </c>
      <c r="AB66" s="45">
        <f>_xll.qlInterestRateIndexMaturity($W$9,AA66,trigger)</f>
        <v>44424</v>
      </c>
      <c r="AC66" s="49">
        <f>_xll.qlTenorBasisValue($W$17,AA66,_xll.ohTrigger(trigger,$W$24))</f>
        <v>2.7033654191160883E-3</v>
      </c>
      <c r="AD66" s="49">
        <f>_xll.qlTenorBasisForwardRate($W$17,AA66,_xll.ohTrigger(trigger,$W$24))</f>
        <v>1.1843195054309214E-2</v>
      </c>
      <c r="AE66" s="49">
        <f>_xll.qlTenorBasisForwardRate2($W$17,AA66,AB66,_xll.ohTrigger(trigger,$W$24))</f>
        <v>1.1843195054309214E-2</v>
      </c>
      <c r="AF66" s="49">
        <f>_xll.qlIndexFixing($W$9,_xll.qlInterestRateIndexFixingDate($W$9,AA66,trigger),TRUE,trigger)</f>
        <v>1.1605325875487012E-2</v>
      </c>
      <c r="AG66" s="49">
        <f t="shared" si="0"/>
        <v>2.3786917882220177E-4</v>
      </c>
      <c r="AH66" s="52">
        <f t="shared" si="1"/>
        <v>0.97991511769151762</v>
      </c>
    </row>
    <row r="67" spans="1:34" x14ac:dyDescent="0.2">
      <c r="O67" s="26" t="e">
        <v>#N/A</v>
      </c>
      <c r="P67" s="26" t="e">
        <f>_xll.qlRateHelperQuoteName(O67,trigger)</f>
        <v>#VALUE!</v>
      </c>
      <c r="Q67" s="31" t="e">
        <f>_xll.qlRateHelperRate(O67,trigger)</f>
        <v>#VALUE!</v>
      </c>
      <c r="R67" s="73" t="e">
        <f>_xll.qlRateHelperEarliestDate(O67,trigger)</f>
        <v>#VALUE!</v>
      </c>
      <c r="S67" s="73" t="e">
        <f>_xll.qlRateHelperPillarDate(O67,trigger)</f>
        <v>#VALUE!</v>
      </c>
      <c r="T67" s="37" t="e">
        <f>_xll.qlYieldTSDiscount($W$10,S67)</f>
        <v>#NUM!</v>
      </c>
      <c r="Z67" s="44" t="s">
        <v>74</v>
      </c>
      <c r="AA67" s="45">
        <f>_xll.qlCalendarAdvance(calendar,AA66,Z67,,,trigger)</f>
        <v>44270</v>
      </c>
      <c r="AB67" s="45">
        <f>_xll.qlInterestRateIndexMaturity($W$9,AA67,trigger)</f>
        <v>44454</v>
      </c>
      <c r="AC67" s="49">
        <f>_xll.qlTenorBasisValue($W$17,AA67,_xll.ohTrigger(trigger,$W$24))</f>
        <v>2.6931259649838257E-3</v>
      </c>
      <c r="AD67" s="49">
        <f>_xll.qlTenorBasisForwardRate($W$17,AA67,_xll.ohTrigger(trigger,$W$24))</f>
        <v>1.2094081036532154E-2</v>
      </c>
      <c r="AE67" s="49">
        <f>_xll.qlTenorBasisForwardRate2($W$17,AA67,AB67,_xll.ohTrigger(trigger,$W$24))</f>
        <v>1.2094081036532154E-2</v>
      </c>
      <c r="AF67" s="49">
        <f>_xll.qlIndexFixing($W$9,_xll.qlInterestRateIndexFixingDate($W$9,AA67,trigger),TRUE,trigger)</f>
        <v>1.1839273268059352E-2</v>
      </c>
      <c r="AG67" s="49">
        <f t="shared" si="0"/>
        <v>2.5480776847280201E-4</v>
      </c>
      <c r="AH67" s="52">
        <f t="shared" si="1"/>
        <v>0.97893120050187254</v>
      </c>
    </row>
    <row r="68" spans="1:34" x14ac:dyDescent="0.2">
      <c r="O68" s="26" t="e">
        <v>#N/A</v>
      </c>
      <c r="P68" s="26" t="e">
        <f>_xll.qlRateHelperQuoteName(O68,trigger)</f>
        <v>#VALUE!</v>
      </c>
      <c r="Q68" s="31" t="e">
        <f>_xll.qlRateHelperRate(O68,trigger)</f>
        <v>#VALUE!</v>
      </c>
      <c r="R68" s="73" t="e">
        <f>_xll.qlRateHelperEarliestDate(O68,trigger)</f>
        <v>#VALUE!</v>
      </c>
      <c r="S68" s="73" t="e">
        <f>_xll.qlRateHelperPillarDate(O68,trigger)</f>
        <v>#VALUE!</v>
      </c>
      <c r="T68" s="37" t="e">
        <f>_xll.qlYieldTSDiscount($W$10,S68)</f>
        <v>#NUM!</v>
      </c>
      <c r="Z68" s="44" t="s">
        <v>74</v>
      </c>
      <c r="AA68" s="45">
        <f>_xll.qlCalendarAdvance(calendar,AA67,Z68,,,trigger)</f>
        <v>44301</v>
      </c>
      <c r="AB68" s="45">
        <f>_xll.qlInterestRateIndexMaturity($W$9,AA68,trigger)</f>
        <v>44484</v>
      </c>
      <c r="AC68" s="49">
        <f>_xll.qlTenorBasisValue($W$17,AA68,_xll.ohTrigger(trigger,$W$24))</f>
        <v>2.6814878455054584E-3</v>
      </c>
      <c r="AD68" s="49">
        <f>_xll.qlTenorBasisForwardRate($W$17,AA68,_xll.ohTrigger(trigger,$W$24))</f>
        <v>1.2349216618771251E-2</v>
      </c>
      <c r="AE68" s="49">
        <f>_xll.qlTenorBasisForwardRate2($W$17,AA68,AB68,_xll.ohTrigger(trigger,$W$24))</f>
        <v>1.2349216618771251E-2</v>
      </c>
      <c r="AF68" s="49">
        <f>_xll.qlIndexFixing($W$9,_xll.qlInterestRateIndexFixingDate($W$9,AA68,trigger),TRUE,trigger)</f>
        <v>1.2086251520780201E-2</v>
      </c>
      <c r="AG68" s="49">
        <f t="shared" ref="AG68:AG131" si="7">AD68-AF68</f>
        <v>2.6296509799104972E-4</v>
      </c>
      <c r="AH68" s="52">
        <f t="shared" ref="AH68:AH131" si="8">AF68/AE68</f>
        <v>0.97870592879621743</v>
      </c>
    </row>
    <row r="69" spans="1:34" x14ac:dyDescent="0.2">
      <c r="O69" s="26" t="e">
        <v>#N/A</v>
      </c>
      <c r="P69" s="26" t="e">
        <f>_xll.qlRateHelperQuoteName(O69,trigger)</f>
        <v>#VALUE!</v>
      </c>
      <c r="Q69" s="31" t="e">
        <f>_xll.qlRateHelperRate(O69,trigger)</f>
        <v>#VALUE!</v>
      </c>
      <c r="R69" s="73" t="e">
        <f>_xll.qlRateHelperEarliestDate(O69,trigger)</f>
        <v>#VALUE!</v>
      </c>
      <c r="S69" s="73" t="e">
        <f>_xll.qlRateHelperPillarDate(O69,trigger)</f>
        <v>#VALUE!</v>
      </c>
      <c r="T69" s="37" t="e">
        <f>_xll.qlYieldTSDiscount($W$10,S69)</f>
        <v>#NUM!</v>
      </c>
      <c r="Z69" s="44" t="s">
        <v>74</v>
      </c>
      <c r="AA69" s="45">
        <f>_xll.qlCalendarAdvance(calendar,AA68,Z69,,,trigger)</f>
        <v>44333</v>
      </c>
      <c r="AB69" s="45">
        <f>_xll.qlInterestRateIndexMaturity($W$9,AA69,trigger)</f>
        <v>44517</v>
      </c>
      <c r="AC69" s="49">
        <f>_xll.qlTenorBasisValue($W$17,AA69,_xll.ohTrigger(trigger,$W$24))</f>
        <v>2.6691558933223248E-3</v>
      </c>
      <c r="AD69" s="49">
        <f>_xll.qlTenorBasisForwardRate($W$17,AA69,_xll.ohTrigger(trigger,$W$24))</f>
        <v>1.2611556231935734E-2</v>
      </c>
      <c r="AE69" s="49">
        <f>_xll.qlTenorBasisForwardRate2($W$17,AA69,AB69,_xll.ohTrigger(trigger,$W$24))</f>
        <v>1.2611556231935734E-2</v>
      </c>
      <c r="AF69" s="49">
        <f>_xll.qlIndexFixing($W$9,_xll.qlInterestRateIndexFixingDate($W$9,AA69,trigger),TRUE,trigger)</f>
        <v>1.2351270021616671E-2</v>
      </c>
      <c r="AG69" s="49">
        <f t="shared" si="7"/>
        <v>2.6028621031906271E-4</v>
      </c>
      <c r="AH69" s="52">
        <f t="shared" si="8"/>
        <v>0.97936129328274724</v>
      </c>
    </row>
    <row r="70" spans="1:34" x14ac:dyDescent="0.2">
      <c r="O70" s="26" t="e">
        <v>#N/A</v>
      </c>
      <c r="P70" s="26" t="e">
        <f>_xll.qlRateHelperQuoteName(O70,trigger)</f>
        <v>#VALUE!</v>
      </c>
      <c r="Q70" s="31" t="e">
        <f>_xll.qlRateHelperRate(O70,trigger)</f>
        <v>#VALUE!</v>
      </c>
      <c r="R70" s="73" t="e">
        <f>_xll.qlRateHelperEarliestDate(O70,trigger)</f>
        <v>#VALUE!</v>
      </c>
      <c r="S70" s="73" t="e">
        <f>_xll.qlRateHelperPillarDate(O70,trigger)</f>
        <v>#VALUE!</v>
      </c>
      <c r="T70" s="37" t="e">
        <f>_xll.qlYieldTSDiscount($W$10,S70)</f>
        <v>#NUM!</v>
      </c>
      <c r="Z70" s="44" t="s">
        <v>74</v>
      </c>
      <c r="AA70" s="45">
        <f>_xll.qlCalendarAdvance(calendar,AA69,Z70,,,trigger)</f>
        <v>44364</v>
      </c>
      <c r="AB70" s="45">
        <f>_xll.qlInterestRateIndexMaturity($W$9,AA70,trigger)</f>
        <v>44547</v>
      </c>
      <c r="AC70" s="49">
        <f>_xll.qlTenorBasisValue($W$17,AA70,_xll.ohTrigger(trigger,$W$24))</f>
        <v>2.6569145010957441E-3</v>
      </c>
      <c r="AD70" s="49">
        <f>_xll.qlTenorBasisForwardRate($W$17,AA70,_xll.ohTrigger(trigger,$W$24))</f>
        <v>1.2849367588080873E-2</v>
      </c>
      <c r="AE70" s="49">
        <f>_xll.qlTenorBasisForwardRate2($W$17,AA70,AB70,_xll.ohTrigger(trigger,$W$24))</f>
        <v>1.2849367588080873E-2</v>
      </c>
      <c r="AF70" s="49">
        <f>_xll.qlIndexFixing($W$9,_xll.qlInterestRateIndexFixingDate($W$9,AA70,trigger),TRUE,trigger)</f>
        <v>1.2599830413042615E-2</v>
      </c>
      <c r="AG70" s="49">
        <f t="shared" si="7"/>
        <v>2.4953717503825752E-4</v>
      </c>
      <c r="AH70" s="52">
        <f t="shared" si="8"/>
        <v>0.9805798088250095</v>
      </c>
    </row>
    <row r="71" spans="1:34" x14ac:dyDescent="0.2">
      <c r="O71" s="28" t="e">
        <v>#N/A</v>
      </c>
      <c r="P71" s="28" t="e">
        <f>_xll.qlRateHelperQuoteName(O71,trigger)</f>
        <v>#VALUE!</v>
      </c>
      <c r="Q71" s="32" t="e">
        <f>_xll.qlRateHelperRate(O71,trigger)</f>
        <v>#VALUE!</v>
      </c>
      <c r="R71" s="74" t="e">
        <f>_xll.qlRateHelperEarliestDate(O71,trigger)</f>
        <v>#VALUE!</v>
      </c>
      <c r="S71" s="74" t="e">
        <f>_xll.qlRateHelperPillarDate(O71,trigger)</f>
        <v>#VALUE!</v>
      </c>
      <c r="T71" s="38" t="e">
        <f>_xll.qlYieldTSDiscount($W$10,S71)</f>
        <v>#NUM!</v>
      </c>
      <c r="Z71" s="44" t="s">
        <v>74</v>
      </c>
      <c r="AA71" s="45">
        <f>_xll.qlCalendarAdvance(calendar,AA70,Z71,,,trigger)</f>
        <v>44396</v>
      </c>
      <c r="AB71" s="45">
        <f>_xll.qlInterestRateIndexMaturity($W$9,AA71,trigger)</f>
        <v>44580</v>
      </c>
      <c r="AC71" s="49">
        <f>_xll.qlTenorBasisValue($W$17,AA71,_xll.ohTrigger(trigger,$W$24))</f>
        <v>2.6439877481230019E-3</v>
      </c>
      <c r="AD71" s="49">
        <f>_xll.qlTenorBasisForwardRate($W$17,AA71,_xll.ohTrigger(trigger,$W$24))</f>
        <v>1.3095278751676208E-2</v>
      </c>
      <c r="AE71" s="49">
        <f>_xll.qlTenorBasisForwardRate2($W$17,AA71,AB71,_xll.ohTrigger(trigger,$W$24))</f>
        <v>1.3095278751676208E-2</v>
      </c>
      <c r="AF71" s="49">
        <f>_xll.qlIndexFixing($W$9,_xll.qlInterestRateIndexFixingDate($W$9,AA71,trigger),TRUE,trigger)</f>
        <v>1.2864214619879324E-2</v>
      </c>
      <c r="AG71" s="49">
        <f t="shared" si="7"/>
        <v>2.3106413179688375E-4</v>
      </c>
      <c r="AH71" s="52">
        <f t="shared" si="8"/>
        <v>0.98235515744425772</v>
      </c>
    </row>
    <row r="72" spans="1:34" x14ac:dyDescent="0.2">
      <c r="Z72" s="44" t="s">
        <v>74</v>
      </c>
      <c r="AA72" s="45">
        <f>_xll.qlCalendarAdvance(calendar,AA71,Z72,,,trigger)</f>
        <v>44427</v>
      </c>
      <c r="AB72" s="45">
        <f>_xll.qlInterestRateIndexMaturity($W$9,AA72,trigger)</f>
        <v>44613</v>
      </c>
      <c r="AC72" s="49">
        <f>_xll.qlTenorBasisValue($W$17,AA72,_xll.ohTrigger(trigger,$W$24))</f>
        <v>2.631196464759462E-3</v>
      </c>
      <c r="AD72" s="49">
        <f>_xll.qlTenorBasisForwardRate($W$17,AA72,_xll.ohTrigger(trigger,$W$24))</f>
        <v>1.3331031749874996E-2</v>
      </c>
      <c r="AE72" s="49">
        <f>_xll.qlTenorBasisForwardRate2($W$17,AA72,AB72,_xll.ohTrigger(trigger,$W$24))</f>
        <v>1.3331031749874996E-2</v>
      </c>
      <c r="AF72" s="49">
        <f>_xll.qlIndexFixing($W$9,_xll.qlInterestRateIndexFixingDate($W$9,AA72,trigger),TRUE,trigger)</f>
        <v>1.3122479311618458E-2</v>
      </c>
      <c r="AG72" s="49">
        <f t="shared" si="7"/>
        <v>2.085524382565377E-4</v>
      </c>
      <c r="AH72" s="52">
        <f t="shared" si="8"/>
        <v>0.98435586665987096</v>
      </c>
    </row>
    <row r="73" spans="1:34" x14ac:dyDescent="0.2">
      <c r="Z73" s="44" t="s">
        <v>74</v>
      </c>
      <c r="AA73" s="45">
        <f>_xll.qlCalendarAdvance(calendar,AA72,Z73,,,trigger)</f>
        <v>44459</v>
      </c>
      <c r="AB73" s="45">
        <f>_xll.qlInterestRateIndexMaturity($W$9,AA73,trigger)</f>
        <v>44641</v>
      </c>
      <c r="AC73" s="49">
        <f>_xll.qlTenorBasisValue($W$17,AA73,_xll.ohTrigger(trigger,$W$24))</f>
        <v>2.6177285021765223E-3</v>
      </c>
      <c r="AD73" s="49">
        <f>_xll.qlTenorBasisForwardRate($W$17,AA73,_xll.ohTrigger(trigger,$W$24))</f>
        <v>1.3546096915156371E-2</v>
      </c>
      <c r="AE73" s="49">
        <f>_xll.qlTenorBasisForwardRate2($W$17,AA73,AB73,_xll.ohTrigger(trigger,$W$24))</f>
        <v>1.3546096915156371E-2</v>
      </c>
      <c r="AF73" s="49">
        <f>_xll.qlIndexFixing($W$9,_xll.qlInterestRateIndexFixingDate($W$9,AA73,trigger),TRUE,trigger)</f>
        <v>1.3360399263338206E-2</v>
      </c>
      <c r="AG73" s="49">
        <f t="shared" si="7"/>
        <v>1.8569765181816571E-4</v>
      </c>
      <c r="AH73" s="52">
        <f t="shared" si="8"/>
        <v>0.98629142748784016</v>
      </c>
    </row>
    <row r="74" spans="1:34" x14ac:dyDescent="0.2">
      <c r="Z74" s="44" t="s">
        <v>74</v>
      </c>
      <c r="AA74" s="45">
        <f>_xll.qlCalendarAdvance(calendar,AA73,Z74,,,trigger)</f>
        <v>44489</v>
      </c>
      <c r="AB74" s="45">
        <f>_xll.qlInterestRateIndexMaturity($W$9,AA74,trigger)</f>
        <v>44671</v>
      </c>
      <c r="AC74" s="49">
        <f>_xll.qlTenorBasisValue($W$17,AA74,_xll.ohTrigger(trigger,$W$24))</f>
        <v>2.6048701657777245E-3</v>
      </c>
      <c r="AD74" s="49">
        <f>_xll.qlTenorBasisForwardRate($W$17,AA74,_xll.ohTrigger(trigger,$W$24))</f>
        <v>1.3758292154820632E-2</v>
      </c>
      <c r="AE74" s="49">
        <f>_xll.qlTenorBasisForwardRate2($W$17,AA74,AB74,_xll.ohTrigger(trigger,$W$24))</f>
        <v>1.3758292154820632E-2</v>
      </c>
      <c r="AF74" s="49">
        <f>_xll.qlIndexFixing($W$9,_xll.qlInterestRateIndexFixingDate($W$9,AA74,trigger),TRUE,trigger)</f>
        <v>1.3594758650583913E-2</v>
      </c>
      <c r="AG74" s="49">
        <f t="shared" si="7"/>
        <v>1.6353350423671878E-4</v>
      </c>
      <c r="AH74" s="52">
        <f t="shared" si="8"/>
        <v>0.98811382238460321</v>
      </c>
    </row>
    <row r="75" spans="1:34" x14ac:dyDescent="0.2">
      <c r="Z75" s="44" t="s">
        <v>74</v>
      </c>
      <c r="AA75" s="45">
        <f>_xll.qlCalendarAdvance(calendar,AA74,Z75,,,trigger)</f>
        <v>44522</v>
      </c>
      <c r="AB75" s="45">
        <f>_xll.qlInterestRateIndexMaturity($W$9,AA75,trigger)</f>
        <v>44704</v>
      </c>
      <c r="AC75" s="49">
        <f>_xll.qlTenorBasisValue($W$17,AA75,_xll.ohTrigger(trigger,$W$24))</f>
        <v>2.5904793122712255E-3</v>
      </c>
      <c r="AD75" s="49">
        <f>_xll.qlTenorBasisForwardRate($W$17,AA75,_xll.ohTrigger(trigger,$W$24))</f>
        <v>1.3988116064822019E-2</v>
      </c>
      <c r="AE75" s="49">
        <f>_xll.qlTenorBasisForwardRate2($W$17,AA75,AB75,_xll.ohTrigger(trigger,$W$24))</f>
        <v>1.3988116064822019E-2</v>
      </c>
      <c r="AF75" s="49">
        <f>_xll.qlIndexFixing($W$9,_xll.qlInterestRateIndexFixingDate($W$9,AA75,trigger),TRUE,trigger)</f>
        <v>1.3846778273380926E-2</v>
      </c>
      <c r="AG75" s="49">
        <f t="shared" si="7"/>
        <v>1.4133779144109328E-4</v>
      </c>
      <c r="AH75" s="52">
        <f t="shared" si="8"/>
        <v>0.98989586654942507</v>
      </c>
    </row>
    <row r="76" spans="1:34" x14ac:dyDescent="0.2">
      <c r="Z76" s="44" t="s">
        <v>74</v>
      </c>
      <c r="AA76" s="45">
        <f>_xll.qlCalendarAdvance(calendar,AA75,Z76,,,trigger)</f>
        <v>44552</v>
      </c>
      <c r="AB76" s="45">
        <f>_xll.qlInterestRateIndexMaturity($W$9,AA76,trigger)</f>
        <v>44734</v>
      </c>
      <c r="AC76" s="49">
        <f>_xll.qlTenorBasisValue($W$17,AA76,_xll.ohTrigger(trigger,$W$24))</f>
        <v>2.5771835089337426E-3</v>
      </c>
      <c r="AD76" s="49">
        <f>_xll.qlTenorBasisForwardRate($W$17,AA76,_xll.ohTrigger(trigger,$W$24))</f>
        <v>1.4193655761236131E-2</v>
      </c>
      <c r="AE76" s="49">
        <f>_xll.qlTenorBasisForwardRate2($W$17,AA76,AB76,_xll.ohTrigger(trigger,$W$24))</f>
        <v>1.4193655761236131E-2</v>
      </c>
      <c r="AF76" s="49">
        <f>_xll.qlIndexFixing($W$9,_xll.qlInterestRateIndexFixingDate($W$9,AA76,trigger),TRUE,trigger)</f>
        <v>1.4070307698516674E-2</v>
      </c>
      <c r="AG76" s="49">
        <f t="shared" si="7"/>
        <v>1.2334806271945692E-4</v>
      </c>
      <c r="AH76" s="52">
        <f t="shared" si="8"/>
        <v>0.99130963405098715</v>
      </c>
    </row>
    <row r="77" spans="1:34" x14ac:dyDescent="0.2">
      <c r="Z77" s="44" t="s">
        <v>74</v>
      </c>
      <c r="AA77" s="45">
        <f>_xll.qlCalendarAdvance(calendar,AA76,Z77,,,trigger)</f>
        <v>44585</v>
      </c>
      <c r="AB77" s="45">
        <f>_xll.qlInterestRateIndexMaturity($W$9,AA77,trigger)</f>
        <v>44767</v>
      </c>
      <c r="AC77" s="49">
        <f>_xll.qlTenorBasisValue($W$17,AA77,_xll.ohTrigger(trigger,$W$24))</f>
        <v>2.5623357885932395E-3</v>
      </c>
      <c r="AD77" s="49">
        <f>_xll.qlTenorBasisForwardRate($W$17,AA77,_xll.ohTrigger(trigger,$W$24))</f>
        <v>1.4415849656851937E-2</v>
      </c>
      <c r="AE77" s="49">
        <f>_xll.qlTenorBasisForwardRate2($W$17,AA77,AB77,_xll.ohTrigger(trigger,$W$24))</f>
        <v>1.4415849656851937E-2</v>
      </c>
      <c r="AF77" s="49">
        <f>_xll.qlIndexFixing($W$9,_xll.qlInterestRateIndexFixingDate($W$9,AA77,trigger),TRUE,trigger)</f>
        <v>1.430969734465137E-2</v>
      </c>
      <c r="AG77" s="49">
        <f t="shared" si="7"/>
        <v>1.0615231220056746E-4</v>
      </c>
      <c r="AH77" s="52">
        <f t="shared" si="8"/>
        <v>0.99263641653267987</v>
      </c>
    </row>
    <row r="78" spans="1:34" x14ac:dyDescent="0.2">
      <c r="Z78" s="44" t="s">
        <v>74</v>
      </c>
      <c r="AA78" s="45">
        <f>_xll.qlCalendarAdvance(calendar,AA77,Z78,,,trigger)</f>
        <v>44616</v>
      </c>
      <c r="AB78" s="45">
        <f>_xll.qlInterestRateIndexMaturity($W$9,AA78,trigger)</f>
        <v>44797</v>
      </c>
      <c r="AC78" s="49">
        <f>_xll.qlTenorBasisValue($W$17,AA78,_xll.ohTrigger(trigger,$W$24))</f>
        <v>2.5481868234036318E-3</v>
      </c>
      <c r="AD78" s="49">
        <f>_xll.qlTenorBasisForwardRate($W$17,AA78,_xll.ohTrigger(trigger,$W$24))</f>
        <v>1.461718943733235E-2</v>
      </c>
      <c r="AE78" s="49">
        <f>_xll.qlTenorBasisForwardRate2($W$17,AA78,AB78,_xll.ohTrigger(trigger,$W$24))</f>
        <v>1.461718943733235E-2</v>
      </c>
      <c r="AF78" s="49">
        <f>_xll.qlIndexFixing($W$9,_xll.qlInterestRateIndexFixingDate($W$9,AA78,trigger),TRUE,trigger)</f>
        <v>1.4524392974543067E-2</v>
      </c>
      <c r="AG78" s="49">
        <f t="shared" si="7"/>
        <v>9.2796462789283482E-5</v>
      </c>
      <c r="AH78" s="52">
        <f t="shared" si="8"/>
        <v>0.99365155229142199</v>
      </c>
    </row>
    <row r="79" spans="1:34" x14ac:dyDescent="0.2">
      <c r="Z79" s="44" t="s">
        <v>74</v>
      </c>
      <c r="AA79" s="45">
        <f>_xll.qlCalendarAdvance(calendar,AA78,Z79,,,trigger)</f>
        <v>44644</v>
      </c>
      <c r="AB79" s="45">
        <f>_xll.qlInterestRateIndexMaturity($W$9,AA79,trigger)</f>
        <v>44830</v>
      </c>
      <c r="AC79" s="49">
        <f>_xll.qlTenorBasisValue($W$17,AA79,_xll.ohTrigger(trigger,$W$24))</f>
        <v>2.5352484334070845E-3</v>
      </c>
      <c r="AD79" s="49">
        <f>_xll.qlTenorBasisForwardRate($W$17,AA79,_xll.ohTrigger(trigger,$W$24))</f>
        <v>1.4816166077375941E-2</v>
      </c>
      <c r="AE79" s="49">
        <f>_xll.qlTenorBasisForwardRate2($W$17,AA79,AB79,_xll.ohTrigger(trigger,$W$24))</f>
        <v>1.4816166077375941E-2</v>
      </c>
      <c r="AF79" s="49">
        <f>_xll.qlIndexFixing($W$9,_xll.qlInterestRateIndexFixingDate($W$9,AA79,trigger),TRUE,trigger)</f>
        <v>1.4733788836719563E-2</v>
      </c>
      <c r="AG79" s="49">
        <f t="shared" si="7"/>
        <v>8.2377240656378303E-5</v>
      </c>
      <c r="AH79" s="52">
        <f t="shared" si="8"/>
        <v>0.9944400433805769</v>
      </c>
    </row>
    <row r="80" spans="1:34" x14ac:dyDescent="0.2">
      <c r="Z80" s="44" t="s">
        <v>74</v>
      </c>
      <c r="AA80" s="45">
        <f>_xll.qlCalendarAdvance(calendar,AA79,Z80,,,trigger)</f>
        <v>44676</v>
      </c>
      <c r="AB80" s="45">
        <f>_xll.qlInterestRateIndexMaturity($W$9,AA80,trigger)</f>
        <v>44859</v>
      </c>
      <c r="AC80" s="49">
        <f>_xll.qlTenorBasisValue($W$17,AA80,_xll.ohTrigger(trigger,$W$24))</f>
        <v>2.5202870847039751E-3</v>
      </c>
      <c r="AD80" s="49">
        <f>_xll.qlTenorBasisForwardRate($W$17,AA80,_xll.ohTrigger(trigger,$W$24))</f>
        <v>1.5009333328325707E-2</v>
      </c>
      <c r="AE80" s="49">
        <f>_xll.qlTenorBasisForwardRate2($W$17,AA80,AB80,_xll.ohTrigger(trigger,$W$24))</f>
        <v>1.5009333328325707E-2</v>
      </c>
      <c r="AF80" s="49">
        <f>_xll.qlIndexFixing($W$9,_xll.qlInterestRateIndexFixingDate($W$9,AA80,trigger),TRUE,trigger)</f>
        <v>1.4934988890215726E-2</v>
      </c>
      <c r="AG80" s="49">
        <f t="shared" si="7"/>
        <v>7.4344438109981079E-5</v>
      </c>
      <c r="AH80" s="52">
        <f t="shared" si="8"/>
        <v>0.9950467861240927</v>
      </c>
    </row>
    <row r="81" spans="26:34" x14ac:dyDescent="0.2">
      <c r="Z81" s="44" t="s">
        <v>74</v>
      </c>
      <c r="AA81" s="45">
        <f>_xll.qlCalendarAdvance(calendar,AA80,Z81,,,trigger)</f>
        <v>44706</v>
      </c>
      <c r="AB81" s="45">
        <f>_xll.qlInterestRateIndexMaturity($W$9,AA81,trigger)</f>
        <v>44890</v>
      </c>
      <c r="AC81" s="49">
        <f>_xll.qlTenorBasisValue($W$17,AA81,_xll.ohTrigger(trigger,$W$24))</f>
        <v>2.506100795557274E-3</v>
      </c>
      <c r="AD81" s="49">
        <f>_xll.qlTenorBasisForwardRate($W$17,AA81,_xll.ohTrigger(trigger,$W$24))</f>
        <v>1.5199679324355795E-2</v>
      </c>
      <c r="AE81" s="49">
        <f>_xll.qlTenorBasisForwardRate2($W$17,AA81,AB81,_xll.ohTrigger(trigger,$W$24))</f>
        <v>1.5199679324355795E-2</v>
      </c>
      <c r="AF81" s="49">
        <f>_xll.qlIndexFixing($W$9,_xll.qlInterestRateIndexFixingDate($W$9,AA81,trigger),TRUE,trigger)</f>
        <v>1.5130494646337091E-2</v>
      </c>
      <c r="AG81" s="49">
        <f t="shared" si="7"/>
        <v>6.9184678018703594E-5</v>
      </c>
      <c r="AH81" s="52">
        <f t="shared" si="8"/>
        <v>0.99544828041813727</v>
      </c>
    </row>
    <row r="82" spans="26:34" x14ac:dyDescent="0.2">
      <c r="Z82" s="44" t="s">
        <v>74</v>
      </c>
      <c r="AA82" s="45">
        <f>_xll.qlCalendarAdvance(calendar,AA81,Z82,,,trigger)</f>
        <v>44739</v>
      </c>
      <c r="AB82" s="45">
        <f>_xll.qlInterestRateIndexMaturity($W$9,AA82,trigger)</f>
        <v>44922</v>
      </c>
      <c r="AC82" s="49">
        <f>_xll.qlTenorBasisValue($W$17,AA82,_xll.ohTrigger(trigger,$W$24))</f>
        <v>2.4903274877233375E-3</v>
      </c>
      <c r="AD82" s="49">
        <f>_xll.qlTenorBasisForwardRate($W$17,AA82,_xll.ohTrigger(trigger,$W$24))</f>
        <v>1.5398085785861968E-2</v>
      </c>
      <c r="AE82" s="49">
        <f>_xll.qlTenorBasisForwardRate2($W$17,AA82,AB82,_xll.ohTrigger(trigger,$W$24))</f>
        <v>1.5398085785861968E-2</v>
      </c>
      <c r="AF82" s="49">
        <f>_xll.qlIndexFixing($W$9,_xll.qlInterestRateIndexFixingDate($W$9,AA82,trigger),TRUE,trigger)</f>
        <v>1.5331824471018666E-2</v>
      </c>
      <c r="AG82" s="49">
        <f t="shared" si="7"/>
        <v>6.6261314843302221E-5</v>
      </c>
      <c r="AH82" s="52">
        <f t="shared" si="8"/>
        <v>0.99569678232964898</v>
      </c>
    </row>
    <row r="83" spans="26:34" x14ac:dyDescent="0.2">
      <c r="Z83" s="44" t="s">
        <v>74</v>
      </c>
      <c r="AA83" s="45">
        <f>_xll.qlCalendarAdvance(calendar,AA82,Z83,,,trigger)</f>
        <v>44769</v>
      </c>
      <c r="AB83" s="45">
        <f>_xll.qlInterestRateIndexMaturity($W$9,AA83,trigger)</f>
        <v>44953</v>
      </c>
      <c r="AC83" s="49">
        <f>_xll.qlTenorBasisValue($W$17,AA83,_xll.ohTrigger(trigger,$W$24))</f>
        <v>2.4758440920917245E-3</v>
      </c>
      <c r="AD83" s="49">
        <f>_xll.qlTenorBasisForwardRate($W$17,AA83,_xll.ohTrigger(trigger,$W$24))</f>
        <v>1.5581457444718019E-2</v>
      </c>
      <c r="AE83" s="49">
        <f>_xll.qlTenorBasisForwardRate2($W$17,AA83,AB83,_xll.ohTrigger(trigger,$W$24))</f>
        <v>1.5581457444718019E-2</v>
      </c>
      <c r="AF83" s="49">
        <f>_xll.qlIndexFixing($W$9,_xll.qlInterestRateIndexFixingDate($W$9,AA83,trigger),TRUE,trigger)</f>
        <v>1.5515638642344906E-2</v>
      </c>
      <c r="AG83" s="49">
        <f t="shared" si="7"/>
        <v>6.581880237311287E-5</v>
      </c>
      <c r="AH83" s="52">
        <f t="shared" si="8"/>
        <v>0.9957758250403318</v>
      </c>
    </row>
    <row r="84" spans="26:34" x14ac:dyDescent="0.2">
      <c r="Z84" s="44" t="s">
        <v>74</v>
      </c>
      <c r="AA84" s="45">
        <f>_xll.qlCalendarAdvance(calendar,AA83,Z84,,,trigger)</f>
        <v>44802</v>
      </c>
      <c r="AB84" s="45">
        <f>_xll.qlInterestRateIndexMaturity($W$9,AA84,trigger)</f>
        <v>44985</v>
      </c>
      <c r="AC84" s="49">
        <f>_xll.qlTenorBasisValue($W$17,AA84,_xll.ohTrigger(trigger,$W$24))</f>
        <v>2.4597639151202853E-3</v>
      </c>
      <c r="AD84" s="49">
        <f>_xll.qlTenorBasisForwardRate($W$17,AA84,_xll.ohTrigger(trigger,$W$24))</f>
        <v>1.5773017693970281E-2</v>
      </c>
      <c r="AE84" s="49">
        <f>_xll.qlTenorBasisForwardRate2($W$17,AA84,AB84,_xll.ohTrigger(trigger,$W$24))</f>
        <v>1.5773017693970281E-2</v>
      </c>
      <c r="AF84" s="49">
        <f>_xll.qlIndexFixing($W$9,_xll.qlInterestRateIndexFixingDate($W$9,AA84,trigger),TRUE,trigger)</f>
        <v>1.5705690867904118E-2</v>
      </c>
      <c r="AG84" s="49">
        <f t="shared" si="7"/>
        <v>6.7326826066162887E-5</v>
      </c>
      <c r="AH84" s="52">
        <f t="shared" si="8"/>
        <v>0.9957315190173216</v>
      </c>
    </row>
    <row r="85" spans="26:34" x14ac:dyDescent="0.2">
      <c r="Z85" s="44" t="s">
        <v>74</v>
      </c>
      <c r="AA85" s="45">
        <f>_xll.qlCalendarAdvance(calendar,AA84,Z85,,,trigger)</f>
        <v>44833</v>
      </c>
      <c r="AB85" s="45">
        <f>_xll.qlInterestRateIndexMaturity($W$9,AA85,trigger)</f>
        <v>45014</v>
      </c>
      <c r="AC85" s="49">
        <f>_xll.qlTenorBasisValue($W$17,AA85,_xll.ohTrigger(trigger,$W$24))</f>
        <v>2.4445256922168753E-3</v>
      </c>
      <c r="AD85" s="49">
        <f>_xll.qlTenorBasisForwardRate($W$17,AA85,_xll.ohTrigger(trigger,$W$24))</f>
        <v>1.5946835124266517E-2</v>
      </c>
      <c r="AE85" s="49">
        <f>_xll.qlTenorBasisForwardRate2($W$17,AA85,AB85,_xll.ohTrigger(trigger,$W$24))</f>
        <v>1.5946835124266517E-2</v>
      </c>
      <c r="AF85" s="49">
        <f>_xll.qlIndexFixing($W$9,_xll.qlInterestRateIndexFixingDate($W$9,AA85,trigger),TRUE,trigger)</f>
        <v>1.5876570345312178E-2</v>
      </c>
      <c r="AG85" s="49">
        <f t="shared" si="7"/>
        <v>7.0264778954338969E-5</v>
      </c>
      <c r="AH85" s="52">
        <f t="shared" si="8"/>
        <v>0.99559381040772055</v>
      </c>
    </row>
    <row r="86" spans="26:34" x14ac:dyDescent="0.2">
      <c r="Z86" s="44" t="s">
        <v>74</v>
      </c>
      <c r="AA86" s="45">
        <f>_xll.qlCalendarAdvance(calendar,AA85,Z86,,,trigger)</f>
        <v>44865</v>
      </c>
      <c r="AB86" s="45">
        <f>_xll.qlInterestRateIndexMaturity($W$9,AA86,trigger)</f>
        <v>45044</v>
      </c>
      <c r="AC86" s="49">
        <f>_xll.qlTenorBasisValue($W$17,AA86,_xll.ohTrigger(trigger,$W$24))</f>
        <v>2.4286702959348829E-3</v>
      </c>
      <c r="AD86" s="49">
        <f>_xll.qlTenorBasisForwardRate($W$17,AA86,_xll.ohTrigger(trigger,$W$24))</f>
        <v>1.6124076785668059E-2</v>
      </c>
      <c r="AE86" s="49">
        <f>_xll.qlTenorBasisForwardRate2($W$17,AA86,AB86,_xll.ohTrigger(trigger,$W$24))</f>
        <v>1.6124076785668059E-2</v>
      </c>
      <c r="AF86" s="49">
        <f>_xll.qlIndexFixing($W$9,_xll.qlInterestRateIndexFixingDate($W$9,AA86,trigger),TRUE,trigger)</f>
        <v>1.6049499063416926E-2</v>
      </c>
      <c r="AG86" s="49">
        <f t="shared" si="7"/>
        <v>7.4577722251133183E-5</v>
      </c>
      <c r="AH86" s="52">
        <f t="shared" si="8"/>
        <v>0.99537476016503335</v>
      </c>
    </row>
    <row r="87" spans="26:34" x14ac:dyDescent="0.2">
      <c r="Z87" s="44" t="s">
        <v>74</v>
      </c>
      <c r="AA87" s="45">
        <f>_xll.qlCalendarAdvance(calendar,AA86,Z87,,,trigger)</f>
        <v>44895</v>
      </c>
      <c r="AB87" s="45">
        <f>_xll.qlInterestRateIndexMaturity($W$9,AA87,trigger)</f>
        <v>45077</v>
      </c>
      <c r="AC87" s="49">
        <f>_xll.qlTenorBasisValue($W$17,AA87,_xll.ohTrigger(trigger,$W$24))</f>
        <v>2.4136978782957428E-3</v>
      </c>
      <c r="AD87" s="49">
        <f>_xll.qlTenorBasisForwardRate($W$17,AA87,_xll.ohTrigger(trigger,$W$24))</f>
        <v>1.6303415137755944E-2</v>
      </c>
      <c r="AE87" s="49">
        <f>_xll.qlTenorBasisForwardRate2($W$17,AA87,AB87,_xll.ohTrigger(trigger,$W$24))</f>
        <v>1.6303415137755944E-2</v>
      </c>
      <c r="AF87" s="49">
        <f>_xll.qlIndexFixing($W$9,_xll.qlInterestRateIndexFixingDate($W$9,AA87,trigger),TRUE,trigger)</f>
        <v>1.6223059339389004E-2</v>
      </c>
      <c r="AG87" s="49">
        <f t="shared" si="7"/>
        <v>8.0355798366939235E-5</v>
      </c>
      <c r="AH87" s="52">
        <f t="shared" si="8"/>
        <v>0.99507122908372436</v>
      </c>
    </row>
    <row r="88" spans="26:34" x14ac:dyDescent="0.2">
      <c r="Z88" s="44" t="s">
        <v>74</v>
      </c>
      <c r="AA88" s="45">
        <f>_xll.qlCalendarAdvance(calendar,AA87,Z88,,,trigger)</f>
        <v>44925</v>
      </c>
      <c r="AB88" s="45">
        <f>_xll.qlInterestRateIndexMaturity($W$9,AA88,trigger)</f>
        <v>45107</v>
      </c>
      <c r="AC88" s="49">
        <f>_xll.qlTenorBasisValue($W$17,AA88,_xll.ohTrigger(trigger,$W$24))</f>
        <v>2.3986283172645253E-3</v>
      </c>
      <c r="AD88" s="49">
        <f>_xll.qlTenorBasisForwardRate($W$17,AA88,_xll.ohTrigger(trigger,$W$24))</f>
        <v>1.6471006194514332E-2</v>
      </c>
      <c r="AE88" s="49">
        <f>_xll.qlTenorBasisForwardRate2($W$17,AA88,AB88,_xll.ohTrigger(trigger,$W$24))</f>
        <v>1.6471006194514332E-2</v>
      </c>
      <c r="AF88" s="49">
        <f>_xll.qlIndexFixing($W$9,_xll.qlInterestRateIndexFixingDate($W$9,AA88,trigger),TRUE,trigger)</f>
        <v>1.6383967489070433E-2</v>
      </c>
      <c r="AG88" s="49">
        <f t="shared" si="7"/>
        <v>8.7038705443898828E-5</v>
      </c>
      <c r="AH88" s="52">
        <f t="shared" si="8"/>
        <v>0.99471564126586953</v>
      </c>
    </row>
    <row r="89" spans="26:34" x14ac:dyDescent="0.2">
      <c r="Z89" s="44" t="s">
        <v>74</v>
      </c>
      <c r="AA89" s="45">
        <f>_xll.qlCalendarAdvance(calendar,AA88,Z89,,,trigger)</f>
        <v>44956</v>
      </c>
      <c r="AB89" s="45">
        <f>_xll.qlInterestRateIndexMaturity($W$9,AA89,trigger)</f>
        <v>45138</v>
      </c>
      <c r="AC89" s="49">
        <f>_xll.qlTenorBasisValue($W$17,AA89,_xll.ohTrigger(trigger,$W$24))</f>
        <v>2.382961805382017E-3</v>
      </c>
      <c r="AD89" s="49">
        <f>_xll.qlTenorBasisForwardRate($W$17,AA89,_xll.ohTrigger(trigger,$W$24))</f>
        <v>1.6641803866366611E-2</v>
      </c>
      <c r="AE89" s="49">
        <f>_xll.qlTenorBasisForwardRate2($W$17,AA89,AB89,_xll.ohTrigger(trigger,$W$24))</f>
        <v>1.6641803866366611E-2</v>
      </c>
      <c r="AF89" s="49">
        <f>_xll.qlIndexFixing($W$9,_xll.qlInterestRateIndexFixingDate($W$9,AA89,trigger),TRUE,trigger)</f>
        <v>1.6546536039226994E-2</v>
      </c>
      <c r="AG89" s="49">
        <f t="shared" si="7"/>
        <v>9.526782713961679E-5</v>
      </c>
      <c r="AH89" s="52">
        <f t="shared" si="8"/>
        <v>0.99427539058237824</v>
      </c>
    </row>
    <row r="90" spans="26:34" x14ac:dyDescent="0.2">
      <c r="Z90" s="44" t="s">
        <v>74</v>
      </c>
      <c r="AA90" s="45">
        <f>_xll.qlCalendarAdvance(calendar,AA89,Z90,,,trigger)</f>
        <v>44985</v>
      </c>
      <c r="AB90" s="45">
        <f>_xll.qlInterestRateIndexMaturity($W$9,AA90,trigger)</f>
        <v>45169</v>
      </c>
      <c r="AC90" s="49">
        <f>_xll.qlTenorBasisValue($W$17,AA90,_xll.ohTrigger(trigger,$W$24))</f>
        <v>2.368225522375267E-3</v>
      </c>
      <c r="AD90" s="49">
        <f>_xll.qlTenorBasisForwardRate($W$17,AA90,_xll.ohTrigger(trigger,$W$24))</f>
        <v>1.6805454022550695E-2</v>
      </c>
      <c r="AE90" s="49">
        <f>_xll.qlTenorBasisForwardRate2($W$17,AA90,AB90,_xll.ohTrigger(trigger,$W$24))</f>
        <v>1.6805454022550695E-2</v>
      </c>
      <c r="AF90" s="49">
        <f>_xll.qlIndexFixing($W$9,_xll.qlInterestRateIndexFixingDate($W$9,AA90,trigger),TRUE,trigger)</f>
        <v>1.6700841803829181E-2</v>
      </c>
      <c r="AG90" s="49">
        <f t="shared" si="7"/>
        <v>1.0461221872151358E-4</v>
      </c>
      <c r="AH90" s="52">
        <f t="shared" si="8"/>
        <v>0.99377510309562966</v>
      </c>
    </row>
    <row r="91" spans="26:34" x14ac:dyDescent="0.2">
      <c r="Z91" s="44" t="s">
        <v>74</v>
      </c>
      <c r="AA91" s="45">
        <f>_xll.qlCalendarAdvance(calendar,AA90,Z91,,,trigger)</f>
        <v>45013</v>
      </c>
      <c r="AB91" s="45">
        <f>_xll.qlInterestRateIndexMaturity($W$9,AA91,trigger)</f>
        <v>45197</v>
      </c>
      <c r="AC91" s="49">
        <f>_xll.qlTenorBasisValue($W$17,AA91,_xll.ohTrigger(trigger,$W$24))</f>
        <v>2.3539292551978557E-3</v>
      </c>
      <c r="AD91" s="49">
        <f>_xll.qlTenorBasisForwardRate($W$17,AA91,_xll.ohTrigger(trigger,$W$24))</f>
        <v>1.695544163743657E-2</v>
      </c>
      <c r="AE91" s="49">
        <f>_xll.qlTenorBasisForwardRate2($W$17,AA91,AB91,_xll.ohTrigger(trigger,$W$24))</f>
        <v>1.695544163743657E-2</v>
      </c>
      <c r="AF91" s="49">
        <f>_xll.qlIndexFixing($W$9,_xll.qlInterestRateIndexFixingDate($W$9,AA91,trigger),TRUE,trigger)</f>
        <v>1.6840942438010913E-2</v>
      </c>
      <c r="AG91" s="49">
        <f t="shared" si="7"/>
        <v>1.1449919942565709E-4</v>
      </c>
      <c r="AH91" s="52">
        <f t="shared" si="8"/>
        <v>0.99324705295951421</v>
      </c>
    </row>
    <row r="92" spans="26:34" x14ac:dyDescent="0.2">
      <c r="Z92" s="44" t="s">
        <v>74</v>
      </c>
      <c r="AA92" s="45">
        <f>_xll.qlCalendarAdvance(calendar,AA91,Z92,,,trigger)</f>
        <v>45044</v>
      </c>
      <c r="AB92" s="45">
        <f>_xll.qlInterestRateIndexMaturity($W$9,AA92,trigger)</f>
        <v>45230</v>
      </c>
      <c r="AC92" s="49">
        <f>_xll.qlTenorBasisValue($W$17,AA92,_xll.ohTrigger(trigger,$W$24))</f>
        <v>2.3380295326294125E-3</v>
      </c>
      <c r="AD92" s="49">
        <f>_xll.qlTenorBasisForwardRate($W$17,AA92,_xll.ohTrigger(trigger,$W$24))</f>
        <v>1.7124967529845606E-2</v>
      </c>
      <c r="AE92" s="49">
        <f>_xll.qlTenorBasisForwardRate2($W$17,AA92,AB92,_xll.ohTrigger(trigger,$W$24))</f>
        <v>1.7124967529845606E-2</v>
      </c>
      <c r="AF92" s="49">
        <f>_xll.qlIndexFixing($W$9,_xll.qlInterestRateIndexFixingDate($W$9,AA92,trigger),TRUE,trigger)</f>
        <v>1.6997721720164304E-2</v>
      </c>
      <c r="AG92" s="49">
        <f t="shared" si="7"/>
        <v>1.272458096813027E-4</v>
      </c>
      <c r="AH92" s="52">
        <f t="shared" si="8"/>
        <v>0.99256957366724707</v>
      </c>
    </row>
    <row r="93" spans="26:34" x14ac:dyDescent="0.2">
      <c r="Z93" s="44" t="s">
        <v>74</v>
      </c>
      <c r="AA93" s="45">
        <f>_xll.qlCalendarAdvance(calendar,AA92,Z93,,,trigger)</f>
        <v>45075</v>
      </c>
      <c r="AB93" s="45">
        <f>_xll.qlInterestRateIndexMaturity($W$9,AA93,trigger)</f>
        <v>45259</v>
      </c>
      <c r="AC93" s="49">
        <f>_xll.qlTenorBasisValue($W$17,AA93,_xll.ohTrigger(trigger,$W$24))</f>
        <v>2.3220610958343073E-3</v>
      </c>
      <c r="AD93" s="49">
        <f>_xll.qlTenorBasisForwardRate($W$17,AA93,_xll.ohTrigger(trigger,$W$24))</f>
        <v>1.7279469157192803E-2</v>
      </c>
      <c r="AE93" s="49">
        <f>_xll.qlTenorBasisForwardRate2($W$17,AA93,AB93,_xll.ohTrigger(trigger,$W$24))</f>
        <v>1.7279469157192803E-2</v>
      </c>
      <c r="AF93" s="49">
        <f>_xll.qlIndexFixing($W$9,_xll.qlInterestRateIndexFixingDate($W$9,AA93,trigger),TRUE,trigger)</f>
        <v>1.7139510414948836E-2</v>
      </c>
      <c r="AG93" s="49">
        <f t="shared" si="7"/>
        <v>1.3995874224396673E-4</v>
      </c>
      <c r="AH93" s="52">
        <f t="shared" si="8"/>
        <v>0.99190028692601895</v>
      </c>
    </row>
    <row r="94" spans="26:34" x14ac:dyDescent="0.2">
      <c r="Z94" s="44" t="s">
        <v>74</v>
      </c>
      <c r="AA94" s="45">
        <f>_xll.qlCalendarAdvance(calendar,AA93,Z94,,,trigger)</f>
        <v>45106</v>
      </c>
      <c r="AB94" s="45">
        <f>_xll.qlInterestRateIndexMaturity($W$9,AA94,trigger)</f>
        <v>45289</v>
      </c>
      <c r="AC94" s="49">
        <f>_xll.qlTenorBasisValue($W$17,AA94,_xll.ohTrigger(trigger,$W$24))</f>
        <v>2.3060306087433952E-3</v>
      </c>
      <c r="AD94" s="49">
        <f>_xll.qlTenorBasisForwardRate($W$17,AA94,_xll.ohTrigger(trigger,$W$24))</f>
        <v>1.7433260398097762E-2</v>
      </c>
      <c r="AE94" s="49">
        <f>_xll.qlTenorBasisForwardRate2($W$17,AA94,AB94,_xll.ohTrigger(trigger,$W$24))</f>
        <v>1.7433260398097762E-2</v>
      </c>
      <c r="AF94" s="49">
        <f>_xll.qlIndexFixing($W$9,_xll.qlInterestRateIndexFixingDate($W$9,AA94,trigger),TRUE,trigger)</f>
        <v>1.7280134239702441E-2</v>
      </c>
      <c r="AG94" s="49">
        <f t="shared" si="7"/>
        <v>1.5312615839532112E-4</v>
      </c>
      <c r="AH94" s="52">
        <f t="shared" si="8"/>
        <v>0.99121643600229659</v>
      </c>
    </row>
    <row r="95" spans="26:34" x14ac:dyDescent="0.2">
      <c r="Z95" s="44" t="s">
        <v>74</v>
      </c>
      <c r="AA95" s="45">
        <f>_xll.qlCalendarAdvance(calendar,AA94,Z95,,,trigger)</f>
        <v>45138</v>
      </c>
      <c r="AB95" s="45">
        <f>_xll.qlInterestRateIndexMaturity($W$9,AA95,trigger)</f>
        <v>45322</v>
      </c>
      <c r="AC95" s="49">
        <f>_xll.qlTenorBasisValue($W$17,AA95,_xll.ohTrigger(trigger,$W$24))</f>
        <v>2.289424772955382E-3</v>
      </c>
      <c r="AD95" s="49">
        <f>_xll.qlTenorBasisForwardRate($W$17,AA95,_xll.ohTrigger(trigger,$W$24))</f>
        <v>1.7593019639082632E-2</v>
      </c>
      <c r="AE95" s="49">
        <f>_xll.qlTenorBasisForwardRate2($W$17,AA95,AB95,_xll.ohTrigger(trigger,$W$24))</f>
        <v>1.7593019639082632E-2</v>
      </c>
      <c r="AF95" s="49">
        <f>_xll.qlIndexFixing($W$9,_xll.qlInterestRateIndexFixingDate($W$9,AA95,trigger),TRUE,trigger)</f>
        <v>1.7426429499615537E-2</v>
      </c>
      <c r="AG95" s="49">
        <f t="shared" si="7"/>
        <v>1.6659013946709531E-4</v>
      </c>
      <c r="AH95" s="52">
        <f t="shared" si="8"/>
        <v>0.9905308956117449</v>
      </c>
    </row>
    <row r="96" spans="26:34" x14ac:dyDescent="0.2">
      <c r="Z96" s="44" t="s">
        <v>74</v>
      </c>
      <c r="AA96" s="45">
        <f>_xll.qlCalendarAdvance(calendar,AA95,Z96,,,trigger)</f>
        <v>45169</v>
      </c>
      <c r="AB96" s="45">
        <f>_xll.qlInterestRateIndexMaturity($W$9,AA96,trigger)</f>
        <v>45351</v>
      </c>
      <c r="AC96" s="49">
        <f>_xll.qlTenorBasisValue($W$17,AA96,_xll.ohTrigger(trigger,$W$24))</f>
        <v>2.2732878836243999E-3</v>
      </c>
      <c r="AD96" s="49">
        <f>_xll.qlTenorBasisForwardRate($W$17,AA96,_xll.ohTrigger(trigger,$W$24))</f>
        <v>1.7734339238953015E-2</v>
      </c>
      <c r="AE96" s="49">
        <f>_xll.qlTenorBasisForwardRate2($W$17,AA96,AB96,_xll.ohTrigger(trigger,$W$24))</f>
        <v>1.7734339238953015E-2</v>
      </c>
      <c r="AF96" s="49">
        <f>_xll.qlIndexFixing($W$9,_xll.qlInterestRateIndexFixingDate($W$9,AA96,trigger),TRUE,trigger)</f>
        <v>1.7556521580643986E-2</v>
      </c>
      <c r="AG96" s="49">
        <f t="shared" si="7"/>
        <v>1.7781765830902907E-4</v>
      </c>
      <c r="AH96" s="52">
        <f t="shared" si="8"/>
        <v>0.98997325719818996</v>
      </c>
    </row>
    <row r="97" spans="26:34" x14ac:dyDescent="0.2">
      <c r="Z97" s="44" t="s">
        <v>74</v>
      </c>
      <c r="AA97" s="45">
        <f>_xll.qlCalendarAdvance(calendar,AA96,Z97,,,trigger)</f>
        <v>45201</v>
      </c>
      <c r="AB97" s="45">
        <f>_xll.qlInterestRateIndexMaturity($W$9,AA97,trigger)</f>
        <v>45384</v>
      </c>
      <c r="AC97" s="49">
        <f>_xll.qlTenorBasisValue($W$17,AA97,_xll.ohTrigger(trigger,$W$24))</f>
        <v>2.2565853499422637E-3</v>
      </c>
      <c r="AD97" s="49">
        <f>_xll.qlTenorBasisForwardRate($W$17,AA97,_xll.ohTrigger(trigger,$W$24))</f>
        <v>1.7882068465320148E-2</v>
      </c>
      <c r="AE97" s="49">
        <f>_xll.qlTenorBasisForwardRate2($W$17,AA97,AB97,_xll.ohTrigger(trigger,$W$24))</f>
        <v>1.7882068465320148E-2</v>
      </c>
      <c r="AF97" s="49">
        <f>_xll.qlIndexFixing($W$9,_xll.qlInterestRateIndexFixingDate($W$9,AA97,trigger),TRUE,trigger)</f>
        <v>1.7694397630723297E-2</v>
      </c>
      <c r="AG97" s="49">
        <f t="shared" si="7"/>
        <v>1.8767083459685086E-4</v>
      </c>
      <c r="AH97" s="52">
        <f t="shared" si="8"/>
        <v>0.98950508242596136</v>
      </c>
    </row>
    <row r="98" spans="26:34" x14ac:dyDescent="0.2">
      <c r="Z98" s="44" t="s">
        <v>74</v>
      </c>
      <c r="AA98" s="45">
        <f>_xll.qlCalendarAdvance(calendar,AA97,Z98,,,trigger)</f>
        <v>45232</v>
      </c>
      <c r="AB98" s="45">
        <f>_xll.qlInterestRateIndexMaturity($W$9,AA98,trigger)</f>
        <v>45414</v>
      </c>
      <c r="AC98" s="49">
        <f>_xll.qlTenorBasisValue($W$17,AA98,_xll.ohTrigger(trigger,$W$24))</f>
        <v>2.2403671137144706E-3</v>
      </c>
      <c r="AD98" s="49">
        <f>_xll.qlTenorBasisForwardRate($W$17,AA98,_xll.ohTrigger(trigger,$W$24))</f>
        <v>1.801326772956445E-2</v>
      </c>
      <c r="AE98" s="49">
        <f>_xll.qlTenorBasisForwardRate2($W$17,AA98,AB98,_xll.ohTrigger(trigger,$W$24))</f>
        <v>1.801326772956445E-2</v>
      </c>
      <c r="AF98" s="49">
        <f>_xll.qlIndexFixing($W$9,_xll.qlInterestRateIndexFixingDate($W$9,AA98,trigger),TRUE,trigger)</f>
        <v>1.7819101920691586E-2</v>
      </c>
      <c r="AG98" s="49">
        <f t="shared" si="7"/>
        <v>1.9416580887286414E-4</v>
      </c>
      <c r="AH98" s="52">
        <f t="shared" si="8"/>
        <v>0.98922095580946767</v>
      </c>
    </row>
    <row r="99" spans="26:34" x14ac:dyDescent="0.2">
      <c r="Z99" s="44" t="s">
        <v>74</v>
      </c>
      <c r="AA99" s="45">
        <f>_xll.qlCalendarAdvance(calendar,AA98,Z99,,,trigger)</f>
        <v>45264</v>
      </c>
      <c r="AB99" s="45">
        <f>_xll.qlInterestRateIndexMaturity($W$9,AA99,trigger)</f>
        <v>45447</v>
      </c>
      <c r="AC99" s="49">
        <f>_xll.qlTenorBasisValue($W$17,AA99,_xll.ohTrigger(trigger,$W$24))</f>
        <v>2.2235929320269716E-3</v>
      </c>
      <c r="AD99" s="49">
        <f>_xll.qlTenorBasisForwardRate($W$17,AA99,_xll.ohTrigger(trigger,$W$24))</f>
        <v>1.8146197748273401E-2</v>
      </c>
      <c r="AE99" s="49">
        <f>_xll.qlTenorBasisForwardRate2($W$17,AA99,AB99,_xll.ohTrigger(trigger,$W$24))</f>
        <v>1.8146197748273401E-2</v>
      </c>
      <c r="AF99" s="49">
        <f>_xll.qlIndexFixing($W$9,_xll.qlInterestRateIndexFixingDate($W$9,AA99,trigger),TRUE,trigger)</f>
        <v>1.7948475911590846E-2</v>
      </c>
      <c r="AG99" s="49">
        <f t="shared" si="7"/>
        <v>1.977218366825545E-4</v>
      </c>
      <c r="AH99" s="52">
        <f t="shared" si="8"/>
        <v>0.98910395227554671</v>
      </c>
    </row>
    <row r="100" spans="26:34" x14ac:dyDescent="0.2">
      <c r="Z100" s="44" t="s">
        <v>74</v>
      </c>
      <c r="AA100" s="45">
        <f>_xll.qlCalendarAdvance(calendar,AA99,Z100,,,trigger)</f>
        <v>45295</v>
      </c>
      <c r="AB100" s="45">
        <f>_xll.qlInterestRateIndexMaturity($W$9,AA100,trigger)</f>
        <v>45477</v>
      </c>
      <c r="AC100" s="49">
        <f>_xll.qlTenorBasisValue($W$17,AA100,_xll.ohTrigger(trigger,$W$24))</f>
        <v>2.2073168470807952E-3</v>
      </c>
      <c r="AD100" s="49">
        <f>_xll.qlTenorBasisForwardRate($W$17,AA100,_xll.ohTrigger(trigger,$W$24))</f>
        <v>1.8262986684907112E-2</v>
      </c>
      <c r="AE100" s="49">
        <f>_xll.qlTenorBasisForwardRate2($W$17,AA100,AB100,_xll.ohTrigger(trigger,$W$24))</f>
        <v>1.8262986684907112E-2</v>
      </c>
      <c r="AF100" s="49">
        <f>_xll.qlIndexFixing($W$9,_xll.qlInterestRateIndexFixingDate($W$9,AA100,trigger),TRUE,trigger)</f>
        <v>1.8065063058813779E-2</v>
      </c>
      <c r="AG100" s="49">
        <f t="shared" si="7"/>
        <v>1.9792362609333258E-4</v>
      </c>
      <c r="AH100" s="52">
        <f t="shared" si="8"/>
        <v>0.98916258170100402</v>
      </c>
    </row>
    <row r="101" spans="26:34" x14ac:dyDescent="0.2">
      <c r="Z101" s="44" t="s">
        <v>74</v>
      </c>
      <c r="AA101" s="45">
        <f>_xll.qlCalendarAdvance(calendar,AA100,Z101,,,trigger)</f>
        <v>45327</v>
      </c>
      <c r="AB101" s="45">
        <f>_xll.qlInterestRateIndexMaturity($W$9,AA101,trigger)</f>
        <v>45509</v>
      </c>
      <c r="AC101" s="49">
        <f>_xll.qlTenorBasisValue($W$17,AA101,_xll.ohTrigger(trigger,$W$24))</f>
        <v>2.1904944996183062E-3</v>
      </c>
      <c r="AD101" s="49">
        <f>_xll.qlTenorBasisForwardRate($W$17,AA101,_xll.ohTrigger(trigger,$W$24))</f>
        <v>1.8378065741677153E-2</v>
      </c>
      <c r="AE101" s="49">
        <f>_xll.qlTenorBasisForwardRate2($W$17,AA101,AB101,_xll.ohTrigger(trigger,$W$24))</f>
        <v>1.8378065741677153E-2</v>
      </c>
      <c r="AF101" s="49">
        <f>_xll.qlIndexFixing($W$9,_xll.qlInterestRateIndexFixingDate($W$9,AA101,trigger),TRUE,trigger)</f>
        <v>1.8183460946312735E-2</v>
      </c>
      <c r="AG101" s="49">
        <f t="shared" si="7"/>
        <v>1.9460479536441769E-4</v>
      </c>
      <c r="AH101" s="52">
        <f t="shared" si="8"/>
        <v>0.98941102953380455</v>
      </c>
    </row>
    <row r="102" spans="26:34" x14ac:dyDescent="0.2">
      <c r="Z102" s="44" t="s">
        <v>74</v>
      </c>
      <c r="AA102" s="45">
        <f>_xll.qlCalendarAdvance(calendar,AA101,Z102,,,trigger)</f>
        <v>45356</v>
      </c>
      <c r="AB102" s="45">
        <f>_xll.qlInterestRateIndexMaturity($W$9,AA102,trigger)</f>
        <v>45540</v>
      </c>
      <c r="AC102" s="49">
        <f>_xll.qlTenorBasisValue($W$17,AA102,_xll.ohTrigger(trigger,$W$24))</f>
        <v>2.1752353185943642E-3</v>
      </c>
      <c r="AD102" s="49">
        <f>_xll.qlTenorBasisForwardRate($W$17,AA102,_xll.ohTrigger(trigger,$W$24))</f>
        <v>1.8479192221806915E-2</v>
      </c>
      <c r="AE102" s="49">
        <f>_xll.qlTenorBasisForwardRate2($W$17,AA102,AB102,_xll.ohTrigger(trigger,$W$24))</f>
        <v>1.8479192221806915E-2</v>
      </c>
      <c r="AF102" s="49">
        <f>_xll.qlIndexFixing($W$9,_xll.qlInterestRateIndexFixingDate($W$9,AA102,trigger),TRUE,trigger)</f>
        <v>1.8291165642574381E-2</v>
      </c>
      <c r="AG102" s="49">
        <f t="shared" si="7"/>
        <v>1.8802657923253432E-4</v>
      </c>
      <c r="AH102" s="52">
        <f t="shared" si="8"/>
        <v>0.98982495679596605</v>
      </c>
    </row>
    <row r="103" spans="26:34" x14ac:dyDescent="0.2">
      <c r="Z103" s="44" t="s">
        <v>74</v>
      </c>
      <c r="AA103" s="45">
        <f>_xll.qlCalendarAdvance(calendar,AA102,Z103,,,trigger)</f>
        <v>45387</v>
      </c>
      <c r="AB103" s="45">
        <f>_xll.qlInterestRateIndexMaturity($W$9,AA103,trigger)</f>
        <v>45572</v>
      </c>
      <c r="AC103" s="49">
        <f>_xll.qlTenorBasisValue($W$17,AA103,_xll.ohTrigger(trigger,$W$24))</f>
        <v>2.1589139174688519E-3</v>
      </c>
      <c r="AD103" s="49">
        <f>_xll.qlTenorBasisForwardRate($W$17,AA103,_xll.ohTrigger(trigger,$W$24))</f>
        <v>1.8577032988278806E-2</v>
      </c>
      <c r="AE103" s="49">
        <f>_xll.qlTenorBasisForwardRate2($W$17,AA103,AB103,_xll.ohTrigger(trigger,$W$24))</f>
        <v>1.8577032988278806E-2</v>
      </c>
      <c r="AF103" s="49">
        <f>_xll.qlIndexFixing($W$9,_xll.qlInterestRateIndexFixingDate($W$9,AA103,trigger),TRUE,trigger)</f>
        <v>1.839951449732366E-2</v>
      </c>
      <c r="AG103" s="49">
        <f t="shared" si="7"/>
        <v>1.775184909551461E-4</v>
      </c>
      <c r="AH103" s="52">
        <f t="shared" si="8"/>
        <v>0.990444195740668</v>
      </c>
    </row>
    <row r="104" spans="26:34" x14ac:dyDescent="0.2">
      <c r="Z104" s="44" t="s">
        <v>74</v>
      </c>
      <c r="AA104" s="45">
        <f>_xll.qlCalendarAdvance(calendar,AA103,Z104,,,trigger)</f>
        <v>45418</v>
      </c>
      <c r="AB104" s="45">
        <f>_xll.qlInterestRateIndexMaturity($W$9,AA104,trigger)</f>
        <v>45602</v>
      </c>
      <c r="AC104" s="49">
        <f>_xll.qlTenorBasisValue($W$17,AA104,_xll.ohTrigger(trigger,$W$24))</f>
        <v>2.1425870558944393E-3</v>
      </c>
      <c r="AD104" s="49">
        <f>_xll.qlTenorBasisForwardRate($W$17,AA104,_xll.ohTrigger(trigger,$W$24))</f>
        <v>1.8663583424241161E-2</v>
      </c>
      <c r="AE104" s="49">
        <f>_xll.qlTenorBasisForwardRate2($W$17,AA104,AB104,_xll.ohTrigger(trigger,$W$24))</f>
        <v>1.8663583424241161E-2</v>
      </c>
      <c r="AF104" s="49">
        <f>_xll.qlIndexFixing($W$9,_xll.qlInterestRateIndexFixingDate($W$9,AA104,trigger),TRUE,trigger)</f>
        <v>1.8499538014885044E-2</v>
      </c>
      <c r="AG104" s="49">
        <f t="shared" si="7"/>
        <v>1.6404540935611653E-4</v>
      </c>
      <c r="AH104" s="52">
        <f t="shared" si="8"/>
        <v>0.99121040125965054</v>
      </c>
    </row>
    <row r="105" spans="26:34" x14ac:dyDescent="0.2">
      <c r="Z105" s="44" t="s">
        <v>74</v>
      </c>
      <c r="AA105" s="45">
        <f>_xll.qlCalendarAdvance(calendar,AA104,Z105,,,trigger)</f>
        <v>45449</v>
      </c>
      <c r="AB105" s="45">
        <f>_xll.qlInterestRateIndexMaturity($W$9,AA105,trigger)</f>
        <v>45632</v>
      </c>
      <c r="AC105" s="49">
        <f>_xll.qlTenorBasisValue($W$17,AA105,_xll.ohTrigger(trigger,$W$24))</f>
        <v>2.1262594137559953E-3</v>
      </c>
      <c r="AD105" s="49">
        <f>_xll.qlTenorBasisForwardRate($W$17,AA105,_xll.ohTrigger(trigger,$W$24))</f>
        <v>1.8744228315946888E-2</v>
      </c>
      <c r="AE105" s="49">
        <f>_xll.qlTenorBasisForwardRate2($W$17,AA105,AB105,_xll.ohTrigger(trigger,$W$24))</f>
        <v>1.8744228315946888E-2</v>
      </c>
      <c r="AF105" s="49">
        <f>_xll.qlIndexFixing($W$9,_xll.qlInterestRateIndexFixingDate($W$9,AA105,trigger),TRUE,trigger)</f>
        <v>1.8596095000482357E-2</v>
      </c>
      <c r="AG105" s="49">
        <f t="shared" si="7"/>
        <v>1.4813331546453118E-4</v>
      </c>
      <c r="AH105" s="52">
        <f t="shared" si="8"/>
        <v>0.99209712382032256</v>
      </c>
    </row>
    <row r="106" spans="26:34" x14ac:dyDescent="0.2">
      <c r="Z106" s="44" t="s">
        <v>74</v>
      </c>
      <c r="AA106" s="45">
        <f>_xll.qlCalendarAdvance(calendar,AA105,Z106,,,trigger)</f>
        <v>45481</v>
      </c>
      <c r="AB106" s="45">
        <f>_xll.qlInterestRateIndexMaturity($W$9,AA106,trigger)</f>
        <v>45665</v>
      </c>
      <c r="AC106" s="49">
        <f>_xll.qlTenorBasisValue($W$17,AA106,_xll.ohTrigger(trigger,$W$24))</f>
        <v>2.1094090518566058E-3</v>
      </c>
      <c r="AD106" s="49">
        <f>_xll.qlTenorBasisForwardRate($W$17,AA106,_xll.ohTrigger(trigger,$W$24))</f>
        <v>1.8826571771147965E-2</v>
      </c>
      <c r="AE106" s="49">
        <f>_xll.qlTenorBasisForwardRate2($W$17,AA106,AB106,_xll.ohTrigger(trigger,$W$24))</f>
        <v>1.8826571771147965E-2</v>
      </c>
      <c r="AF106" s="49">
        <f>_xll.qlIndexFixing($W$9,_xll.qlInterestRateIndexFixingDate($W$9,AA106,trigger),TRUE,trigger)</f>
        <v>1.8696867029888396E-2</v>
      </c>
      <c r="AG106" s="49">
        <f t="shared" si="7"/>
        <v>1.2970474125956893E-4</v>
      </c>
      <c r="AH106" s="52">
        <f t="shared" si="8"/>
        <v>0.99311054913044006</v>
      </c>
    </row>
    <row r="107" spans="26:34" x14ac:dyDescent="0.2">
      <c r="Z107" s="44" t="s">
        <v>74</v>
      </c>
      <c r="AA107" s="45">
        <f>_xll.qlCalendarAdvance(calendar,AA106,Z107,,,trigger)</f>
        <v>45512</v>
      </c>
      <c r="AB107" s="45">
        <f>_xll.qlInterestRateIndexMaturity($W$9,AA107,trigger)</f>
        <v>45698</v>
      </c>
      <c r="AC107" s="49">
        <f>_xll.qlTenorBasisValue($W$17,AA107,_xll.ohTrigger(trigger,$W$24))</f>
        <v>2.093093609698731E-3</v>
      </c>
      <c r="AD107" s="49">
        <f>_xll.qlTenorBasisForwardRate($W$17,AA107,_xll.ohTrigger(trigger,$W$24))</f>
        <v>1.8905938767087176E-2</v>
      </c>
      <c r="AE107" s="49">
        <f>_xll.qlTenorBasisForwardRate2($W$17,AA107,AB107,_xll.ohTrigger(trigger,$W$24))</f>
        <v>1.8905938767087176E-2</v>
      </c>
      <c r="AF107" s="49">
        <f>_xll.qlIndexFixing($W$9,_xll.qlInterestRateIndexFixingDate($W$9,AA107,trigger),TRUE,trigger)</f>
        <v>1.8794422336395715E-2</v>
      </c>
      <c r="AG107" s="49">
        <f t="shared" si="7"/>
        <v>1.1151643069146067E-4</v>
      </c>
      <c r="AH107" s="52">
        <f t="shared" si="8"/>
        <v>0.99410151317714002</v>
      </c>
    </row>
    <row r="108" spans="26:34" x14ac:dyDescent="0.2">
      <c r="Z108" s="44" t="s">
        <v>74</v>
      </c>
      <c r="AA108" s="45">
        <f>_xll.qlCalendarAdvance(calendar,AA107,Z108,,,trigger)</f>
        <v>45544</v>
      </c>
      <c r="AB108" s="45">
        <f>_xll.qlInterestRateIndexMaturity($W$9,AA108,trigger)</f>
        <v>45726</v>
      </c>
      <c r="AC108" s="49">
        <f>_xll.qlTenorBasisValue($W$17,AA108,_xll.ohTrigger(trigger,$W$24))</f>
        <v>2.076265005008281E-3</v>
      </c>
      <c r="AD108" s="49">
        <f>_xll.qlTenorBasisForwardRate($W$17,AA108,_xll.ohTrigger(trigger,$W$24))</f>
        <v>1.8977178044817373E-2</v>
      </c>
      <c r="AE108" s="49">
        <f>_xll.qlTenorBasisForwardRate2($W$17,AA108,AB108,_xll.ohTrigger(trigger,$W$24))</f>
        <v>1.8977178044817373E-2</v>
      </c>
      <c r="AF108" s="49">
        <f>_xll.qlIndexFixing($W$9,_xll.qlInterestRateIndexFixingDate($W$9,AA108,trigger),TRUE,trigger)</f>
        <v>1.8881851457536389E-2</v>
      </c>
      <c r="AG108" s="49">
        <f t="shared" si="7"/>
        <v>9.5326587280984004E-5</v>
      </c>
      <c r="AH108" s="52">
        <f t="shared" si="8"/>
        <v>0.99497677752425273</v>
      </c>
    </row>
    <row r="109" spans="26:34" x14ac:dyDescent="0.2">
      <c r="Z109" s="44" t="s">
        <v>74</v>
      </c>
      <c r="AA109" s="45">
        <f>_xll.qlCalendarAdvance(calendar,AA108,Z109,,,trigger)</f>
        <v>45574</v>
      </c>
      <c r="AB109" s="45">
        <f>_xll.qlInterestRateIndexMaturity($W$9,AA109,trigger)</f>
        <v>45756</v>
      </c>
      <c r="AC109" s="49">
        <f>_xll.qlTenorBasisValue($W$17,AA109,_xll.ohTrigger(trigger,$W$24))</f>
        <v>2.0605042628175072E-3</v>
      </c>
      <c r="AD109" s="49">
        <f>_xll.qlTenorBasisForwardRate($W$17,AA109,_xll.ohTrigger(trigger,$W$24))</f>
        <v>1.9052329198352719E-2</v>
      </c>
      <c r="AE109" s="49">
        <f>_xll.qlTenorBasisForwardRate2($W$17,AA109,AB109,_xll.ohTrigger(trigger,$W$24))</f>
        <v>1.9052329198352719E-2</v>
      </c>
      <c r="AF109" s="49">
        <f>_xll.qlIndexFixing($W$9,_xll.qlInterestRateIndexFixingDate($W$9,AA109,trigger),TRUE,trigger)</f>
        <v>1.8970785760306429E-2</v>
      </c>
      <c r="AG109" s="49">
        <f t="shared" si="7"/>
        <v>8.1543438046290107E-5</v>
      </c>
      <c r="AH109" s="52">
        <f t="shared" si="8"/>
        <v>0.99572002786654867</v>
      </c>
    </row>
    <row r="110" spans="26:34" x14ac:dyDescent="0.2">
      <c r="Z110" s="44" t="s">
        <v>74</v>
      </c>
      <c r="AA110" s="45">
        <f>_xll.qlCalendarAdvance(calendar,AA109,Z110,,,trigger)</f>
        <v>45607</v>
      </c>
      <c r="AB110" s="45">
        <f>_xll.qlInterestRateIndexMaturity($W$9,AA110,trigger)</f>
        <v>45789</v>
      </c>
      <c r="AC110" s="49">
        <f>_xll.qlTenorBasisValue($W$17,AA110,_xll.ohTrigger(trigger,$W$24))</f>
        <v>2.0431897673709484E-3</v>
      </c>
      <c r="AD110" s="49">
        <f>_xll.qlTenorBasisForwardRate($W$17,AA110,_xll.ohTrigger(trigger,$W$24))</f>
        <v>1.9138835476123679E-2</v>
      </c>
      <c r="AE110" s="49">
        <f>_xll.qlTenorBasisForwardRate2($W$17,AA110,AB110,_xll.ohTrigger(trigger,$W$24))</f>
        <v>1.9138835476123679E-2</v>
      </c>
      <c r="AF110" s="49">
        <f>_xll.qlIndexFixing($W$9,_xll.qlInterestRateIndexFixingDate($W$9,AA110,trigger),TRUE,trigger)</f>
        <v>1.9068810158324855E-2</v>
      </c>
      <c r="AG110" s="49">
        <f t="shared" si="7"/>
        <v>7.0025317798823317E-5</v>
      </c>
      <c r="AH110" s="52">
        <f t="shared" si="8"/>
        <v>0.99634119234233542</v>
      </c>
    </row>
    <row r="111" spans="26:34" x14ac:dyDescent="0.2">
      <c r="Z111" s="44" t="s">
        <v>74</v>
      </c>
      <c r="AA111" s="45">
        <f>_xll.qlCalendarAdvance(calendar,AA110,Z111,,,trigger)</f>
        <v>45637</v>
      </c>
      <c r="AB111" s="45">
        <f>_xll.qlInterestRateIndexMaturity($W$9,AA111,trigger)</f>
        <v>45819</v>
      </c>
      <c r="AC111" s="49">
        <f>_xll.qlTenorBasisValue($W$17,AA111,_xll.ohTrigger(trigger,$W$24))</f>
        <v>2.0274733490035167E-3</v>
      </c>
      <c r="AD111" s="49">
        <f>_xll.qlTenorBasisForwardRate($W$17,AA111,_xll.ohTrigger(trigger,$W$24))</f>
        <v>1.9221336470315552E-2</v>
      </c>
      <c r="AE111" s="49">
        <f>_xll.qlTenorBasisForwardRate2($W$17,AA111,AB111,_xll.ohTrigger(trigger,$W$24))</f>
        <v>1.9221336470315552E-2</v>
      </c>
      <c r="AF111" s="49">
        <f>_xll.qlIndexFixing($W$9,_xll.qlInterestRateIndexFixingDate($W$9,AA111,trigger),TRUE,trigger)</f>
        <v>1.9158254152437652E-2</v>
      </c>
      <c r="AG111" s="49">
        <f t="shared" si="7"/>
        <v>6.3082317877900113E-5</v>
      </c>
      <c r="AH111" s="52">
        <f t="shared" si="8"/>
        <v>0.99671810969152319</v>
      </c>
    </row>
    <row r="112" spans="26:34" x14ac:dyDescent="0.2">
      <c r="Z112" s="44" t="s">
        <v>74</v>
      </c>
      <c r="AA112" s="45">
        <f>_xll.qlCalendarAdvance(calendar,AA111,Z112,,,trigger)</f>
        <v>45670</v>
      </c>
      <c r="AB112" s="45">
        <f>_xll.qlInterestRateIndexMaturity($W$9,AA112,trigger)</f>
        <v>45852</v>
      </c>
      <c r="AC112" s="49">
        <f>_xll.qlTenorBasisValue($W$17,AA112,_xll.ohTrigger(trigger,$W$24))</f>
        <v>2.0102158213441148E-3</v>
      </c>
      <c r="AD112" s="49">
        <f>_xll.qlTenorBasisForwardRate($W$17,AA112,_xll.ohTrigger(trigger,$W$24))</f>
        <v>1.931659868843906E-2</v>
      </c>
      <c r="AE112" s="49">
        <f>_xll.qlTenorBasisForwardRate2($W$17,AA112,AB112,_xll.ohTrigger(trigger,$W$24))</f>
        <v>1.931659868843906E-2</v>
      </c>
      <c r="AF112" s="49">
        <f>_xll.qlIndexFixing($W$9,_xll.qlInterestRateIndexFixingDate($W$9,AA112,trigger),TRUE,trigger)</f>
        <v>1.9257121211531506E-2</v>
      </c>
      <c r="AG112" s="49">
        <f t="shared" si="7"/>
        <v>5.9477476907553867E-5</v>
      </c>
      <c r="AH112" s="52">
        <f t="shared" si="8"/>
        <v>0.99692091356936707</v>
      </c>
    </row>
    <row r="113" spans="26:34" x14ac:dyDescent="0.2">
      <c r="Z113" s="44" t="s">
        <v>74</v>
      </c>
      <c r="AA113" s="45">
        <f>_xll.qlCalendarAdvance(calendar,AA112,Z113,,,trigger)</f>
        <v>45701</v>
      </c>
      <c r="AB113" s="45">
        <f>_xll.qlInterestRateIndexMaturity($W$9,AA113,trigger)</f>
        <v>45882</v>
      </c>
      <c r="AC113" s="49">
        <f>_xll.qlTenorBasisValue($W$17,AA113,_xll.ohTrigger(trigger,$W$24))</f>
        <v>1.994037033044569E-3</v>
      </c>
      <c r="AD113" s="49">
        <f>_xll.qlTenorBasisForwardRate($W$17,AA113,_xll.ohTrigger(trigger,$W$24))</f>
        <v>1.9408493471403221E-2</v>
      </c>
      <c r="AE113" s="49">
        <f>_xll.qlTenorBasisForwardRate2($W$17,AA113,AB113,_xll.ohTrigger(trigger,$W$24))</f>
        <v>1.9408493471403221E-2</v>
      </c>
      <c r="AF113" s="49">
        <f>_xll.qlIndexFixing($W$9,_xll.qlInterestRateIndexFixingDate($W$9,AA113,trigger),TRUE,trigger)</f>
        <v>1.9348519880055728E-2</v>
      </c>
      <c r="AG113" s="49">
        <f t="shared" si="7"/>
        <v>5.9973591347493166E-5</v>
      </c>
      <c r="AH113" s="52">
        <f t="shared" si="8"/>
        <v>0.99690993062208255</v>
      </c>
    </row>
    <row r="114" spans="26:34" x14ac:dyDescent="0.2">
      <c r="Z114" s="44" t="s">
        <v>74</v>
      </c>
      <c r="AA114" s="45">
        <f>_xll.qlCalendarAdvance(calendar,AA113,Z114,,,trigger)</f>
        <v>45729</v>
      </c>
      <c r="AB114" s="45">
        <f>_xll.qlInterestRateIndexMaturity($W$9,AA114,trigger)</f>
        <v>45915</v>
      </c>
      <c r="AC114" s="49">
        <f>_xll.qlTenorBasisValue($W$17,AA114,_xll.ohTrigger(trigger,$W$24))</f>
        <v>1.9794541723613065E-3</v>
      </c>
      <c r="AD114" s="49">
        <f>_xll.qlTenorBasisForwardRate($W$17,AA114,_xll.ohTrigger(trigger,$W$24))</f>
        <v>1.9508498431775188E-2</v>
      </c>
      <c r="AE114" s="49">
        <f>_xll.qlTenorBasisForwardRate2($W$17,AA114,AB114,_xll.ohTrigger(trigger,$W$24))</f>
        <v>1.9508498431775188E-2</v>
      </c>
      <c r="AF114" s="49">
        <f>_xll.qlIndexFixing($W$9,_xll.qlInterestRateIndexFixingDate($W$9,AA114,trigger),TRUE,trigger)</f>
        <v>1.9443745076842076E-2</v>
      </c>
      <c r="AG114" s="49">
        <f t="shared" si="7"/>
        <v>6.4753354933111407E-5</v>
      </c>
      <c r="AH114" s="52">
        <f t="shared" si="8"/>
        <v>0.99668076171215503</v>
      </c>
    </row>
    <row r="115" spans="26:34" x14ac:dyDescent="0.2">
      <c r="Z115" s="44" t="s">
        <v>74</v>
      </c>
      <c r="AA115" s="45">
        <f>_xll.qlCalendarAdvance(calendar,AA114,Z115,,,trigger)</f>
        <v>45761</v>
      </c>
      <c r="AB115" s="45">
        <f>_xll.qlInterestRateIndexMaturity($W$9,AA115,trigger)</f>
        <v>45944</v>
      </c>
      <c r="AC115" s="49">
        <f>_xll.qlTenorBasisValue($W$17,AA115,_xll.ohTrigger(trigger,$W$24))</f>
        <v>1.9628264080610767E-3</v>
      </c>
      <c r="AD115" s="49">
        <f>_xll.qlTenorBasisForwardRate($W$17,AA115,_xll.ohTrigger(trigger,$W$24))</f>
        <v>1.9608393450658859E-2</v>
      </c>
      <c r="AE115" s="49">
        <f>_xll.qlTenorBasisForwardRate2($W$17,AA115,AB115,_xll.ohTrigger(trigger,$W$24))</f>
        <v>1.9608393450658859E-2</v>
      </c>
      <c r="AF115" s="49">
        <f>_xll.qlIndexFixing($W$9,_xll.qlInterestRateIndexFixingDate($W$9,AA115,trigger),TRUE,trigger)</f>
        <v>1.9535422498174439E-2</v>
      </c>
      <c r="AG115" s="49">
        <f t="shared" si="7"/>
        <v>7.2970952484419788E-5</v>
      </c>
      <c r="AH115" s="52">
        <f t="shared" si="8"/>
        <v>0.99627858586844253</v>
      </c>
    </row>
    <row r="116" spans="26:34" x14ac:dyDescent="0.2">
      <c r="Z116" s="44" t="s">
        <v>74</v>
      </c>
      <c r="AA116" s="45">
        <f>_xll.qlCalendarAdvance(calendar,AA115,Z116,,,trigger)</f>
        <v>45791</v>
      </c>
      <c r="AB116" s="45">
        <f>_xll.qlInterestRateIndexMaturity($W$9,AA116,trigger)</f>
        <v>45975</v>
      </c>
      <c r="AC116" s="49">
        <f>_xll.qlTenorBasisValue($W$17,AA116,_xll.ohTrigger(trigger,$W$24))</f>
        <v>1.9472780170453436E-3</v>
      </c>
      <c r="AD116" s="49">
        <f>_xll.qlTenorBasisForwardRate($W$17,AA116,_xll.ohTrigger(trigger,$W$24))</f>
        <v>1.9714774497437682E-2</v>
      </c>
      <c r="AE116" s="49">
        <f>_xll.qlTenorBasisForwardRate2($W$17,AA116,AB116,_xll.ohTrigger(trigger,$W$24))</f>
        <v>1.9714774497437682E-2</v>
      </c>
      <c r="AF116" s="49">
        <f>_xll.qlIndexFixing($W$9,_xll.qlInterestRateIndexFixingDate($W$9,AA116,trigger),TRUE,trigger)</f>
        <v>1.9629808332650277E-2</v>
      </c>
      <c r="AG116" s="49">
        <f t="shared" si="7"/>
        <v>8.4966164787404763E-5</v>
      </c>
      <c r="AH116" s="52">
        <f t="shared" si="8"/>
        <v>0.99569022892965642</v>
      </c>
    </row>
    <row r="117" spans="26:34" x14ac:dyDescent="0.2">
      <c r="Z117" s="44" t="s">
        <v>74</v>
      </c>
      <c r="AA117" s="45">
        <f>_xll.qlCalendarAdvance(calendar,AA116,Z117,,,trigger)</f>
        <v>45824</v>
      </c>
      <c r="AB117" s="45">
        <f>_xll.qlInterestRateIndexMaturity($W$9,AA117,trigger)</f>
        <v>46007</v>
      </c>
      <c r="AC117" s="49">
        <f>_xll.qlTenorBasisValue($W$17,AA117,_xll.ohTrigger(trigger,$W$24))</f>
        <v>1.9302230333041095E-3</v>
      </c>
      <c r="AD117" s="49">
        <f>_xll.qlTenorBasisForwardRate($W$17,AA117,_xll.ohTrigger(trigger,$W$24))</f>
        <v>1.9829383921665666E-2</v>
      </c>
      <c r="AE117" s="49">
        <f>_xll.qlTenorBasisForwardRate2($W$17,AA117,AB117,_xll.ohTrigger(trigger,$W$24))</f>
        <v>1.9829383921665666E-2</v>
      </c>
      <c r="AF117" s="49">
        <f>_xll.qlIndexFixing($W$9,_xll.qlInterestRateIndexFixingDate($W$9,AA117,trigger),TRUE,trigger)</f>
        <v>1.9729324116875915E-2</v>
      </c>
      <c r="AG117" s="49">
        <f t="shared" si="7"/>
        <v>1.0005980478975177E-4</v>
      </c>
      <c r="AH117" s="52">
        <f t="shared" si="8"/>
        <v>0.99495396300838046</v>
      </c>
    </row>
    <row r="118" spans="26:34" x14ac:dyDescent="0.2">
      <c r="Z118" s="44" t="s">
        <v>74</v>
      </c>
      <c r="AA118" s="45">
        <f>_xll.qlCalendarAdvance(calendar,AA117,Z118,,,trigger)</f>
        <v>45854</v>
      </c>
      <c r="AB118" s="45">
        <f>_xll.qlInterestRateIndexMaturity($W$9,AA118,trigger)</f>
        <v>46038</v>
      </c>
      <c r="AC118" s="49">
        <f>_xll.qlTenorBasisValue($W$17,AA118,_xll.ohTrigger(trigger,$W$24))</f>
        <v>1.9147652610802331E-3</v>
      </c>
      <c r="AD118" s="49">
        <f>_xll.qlTenorBasisForwardRate($W$17,AA118,_xll.ohTrigger(trigger,$W$24))</f>
        <v>1.9938313368666402E-2</v>
      </c>
      <c r="AE118" s="49">
        <f>_xll.qlTenorBasisForwardRate2($W$17,AA118,AB118,_xll.ohTrigger(trigger,$W$24))</f>
        <v>1.9938313368666402E-2</v>
      </c>
      <c r="AF118" s="49">
        <f>_xll.qlIndexFixing($W$9,_xll.qlInterestRateIndexFixingDate($W$9,AA118,trigger),TRUE,trigger)</f>
        <v>1.9823227601479858E-2</v>
      </c>
      <c r="AG118" s="49">
        <f t="shared" si="7"/>
        <v>1.1508576718654434E-4</v>
      </c>
      <c r="AH118" s="52">
        <f t="shared" si="8"/>
        <v>0.99422790859695265</v>
      </c>
    </row>
    <row r="119" spans="26:34" x14ac:dyDescent="0.2">
      <c r="Z119" s="44" t="s">
        <v>74</v>
      </c>
      <c r="AA119" s="45">
        <f>_xll.qlCalendarAdvance(calendar,AA118,Z119,,,trigger)</f>
        <v>45887</v>
      </c>
      <c r="AB119" s="45">
        <f>_xll.qlInterestRateIndexMaturity($W$9,AA119,trigger)</f>
        <v>46071</v>
      </c>
      <c r="AC119" s="49">
        <f>_xll.qlTenorBasisValue($W$17,AA119,_xll.ohTrigger(trigger,$W$24))</f>
        <v>1.897816311749302E-3</v>
      </c>
      <c r="AD119" s="49">
        <f>_xll.qlTenorBasisForwardRate($W$17,AA119,_xll.ohTrigger(trigger,$W$24))</f>
        <v>2.0053540936895153E-2</v>
      </c>
      <c r="AE119" s="49">
        <f>_xll.qlTenorBasisForwardRate2($W$17,AA119,AB119,_xll.ohTrigger(trigger,$W$24))</f>
        <v>2.0053540936895153E-2</v>
      </c>
      <c r="AF119" s="49">
        <f>_xll.qlIndexFixing($W$9,_xll.qlInterestRateIndexFixingDate($W$9,AA119,trigger),TRUE,trigger)</f>
        <v>1.9923019980812029E-2</v>
      </c>
      <c r="AG119" s="49">
        <f t="shared" si="7"/>
        <v>1.3052095608312442E-4</v>
      </c>
      <c r="AH119" s="52">
        <f t="shared" si="8"/>
        <v>0.99349137608695393</v>
      </c>
    </row>
    <row r="120" spans="26:34" x14ac:dyDescent="0.2">
      <c r="Z120" s="44" t="s">
        <v>74</v>
      </c>
      <c r="AA120" s="45">
        <f>_xll.qlCalendarAdvance(calendar,AA119,Z120,,,trigger)</f>
        <v>45918</v>
      </c>
      <c r="AB120" s="45">
        <f>_xll.qlInterestRateIndexMaturity($W$9,AA120,trigger)</f>
        <v>46099</v>
      </c>
      <c r="AC120" s="49">
        <f>_xll.qlTenorBasisValue($W$17,AA120,_xll.ohTrigger(trigger,$W$24))</f>
        <v>1.8819495202562157E-3</v>
      </c>
      <c r="AD120" s="49">
        <f>_xll.qlTenorBasisForwardRate($W$17,AA120,_xll.ohTrigger(trigger,$W$24))</f>
        <v>2.0151343749729014E-2</v>
      </c>
      <c r="AE120" s="49">
        <f>_xll.qlTenorBasisForwardRate2($W$17,AA120,AB120,_xll.ohTrigger(trigger,$W$24))</f>
        <v>2.0151343749729014E-2</v>
      </c>
      <c r="AF120" s="49">
        <f>_xll.qlIndexFixing($W$9,_xll.qlInterestRateIndexFixingDate($W$9,AA120,trigger),TRUE,trigger)</f>
        <v>2.0009021125051245E-2</v>
      </c>
      <c r="AG120" s="49">
        <f t="shared" si="7"/>
        <v>1.4232262467776813E-4</v>
      </c>
      <c r="AH120" s="52">
        <f t="shared" si="8"/>
        <v>0.99293731343947311</v>
      </c>
    </row>
    <row r="121" spans="26:34" x14ac:dyDescent="0.2">
      <c r="Z121" s="44" t="s">
        <v>74</v>
      </c>
      <c r="AA121" s="45">
        <f>_xll.qlCalendarAdvance(calendar,AA120,Z121,,,trigger)</f>
        <v>45950</v>
      </c>
      <c r="AB121" s="45">
        <f>_xll.qlInterestRateIndexMaturity($W$9,AA121,trigger)</f>
        <v>46132</v>
      </c>
      <c r="AC121" s="49">
        <f>_xll.qlTenorBasisValue($W$17,AA121,_xll.ohTrigger(trigger,$W$24))</f>
        <v>1.8656295679644974E-3</v>
      </c>
      <c r="AD121" s="49">
        <f>_xll.qlTenorBasisForwardRate($W$17,AA121,_xll.ohTrigger(trigger,$W$24))</f>
        <v>2.0254498848026221E-2</v>
      </c>
      <c r="AE121" s="49">
        <f>_xll.qlTenorBasisForwardRate2($W$17,AA121,AB121,_xll.ohTrigger(trigger,$W$24))</f>
        <v>2.0254498848026221E-2</v>
      </c>
      <c r="AF121" s="49">
        <f>_xll.qlIndexFixing($W$9,_xll.qlInterestRateIndexFixingDate($W$9,AA121,trigger),TRUE,trigger)</f>
        <v>2.0103486822573888E-2</v>
      </c>
      <c r="AG121" s="49">
        <f t="shared" si="7"/>
        <v>1.5101202545233366E-4</v>
      </c>
      <c r="AH121" s="52">
        <f t="shared" si="8"/>
        <v>0.99254427243125543</v>
      </c>
    </row>
    <row r="122" spans="26:34" x14ac:dyDescent="0.2">
      <c r="Z122" s="44" t="s">
        <v>74</v>
      </c>
      <c r="AA122" s="45">
        <f>_xll.qlCalendarAdvance(calendar,AA121,Z122,,,trigger)</f>
        <v>45981</v>
      </c>
      <c r="AB122" s="45">
        <f>_xll.qlInterestRateIndexMaturity($W$9,AA122,trigger)</f>
        <v>46162</v>
      </c>
      <c r="AC122" s="49">
        <f>_xll.qlTenorBasisValue($W$17,AA122,_xll.ohTrigger(trigger,$W$24))</f>
        <v>1.849879035241425E-3</v>
      </c>
      <c r="AD122" s="49">
        <f>_xll.qlTenorBasisForwardRate($W$17,AA122,_xll.ohTrigger(trigger,$W$24))</f>
        <v>2.0343014186984261E-2</v>
      </c>
      <c r="AE122" s="49">
        <f>_xll.qlTenorBasisForwardRate2($W$17,AA122,AB122,_xll.ohTrigger(trigger,$W$24))</f>
        <v>2.0343014186984261E-2</v>
      </c>
      <c r="AF122" s="49">
        <f>_xll.qlIndexFixing($W$9,_xll.qlInterestRateIndexFixingDate($W$9,AA122,trigger),TRUE,trigger)</f>
        <v>2.0188449258919324E-2</v>
      </c>
      <c r="AG122" s="49">
        <f t="shared" si="7"/>
        <v>1.545649280649368E-4</v>
      </c>
      <c r="AH122" s="52">
        <f t="shared" si="8"/>
        <v>0.99240206359567751</v>
      </c>
    </row>
    <row r="123" spans="26:34" x14ac:dyDescent="0.2">
      <c r="Z123" s="44" t="s">
        <v>74</v>
      </c>
      <c r="AA123" s="45">
        <f>_xll.qlCalendarAdvance(calendar,AA122,Z123,,,trigger)</f>
        <v>46013</v>
      </c>
      <c r="AB123" s="45">
        <f>_xll.qlInterestRateIndexMaturity($W$9,AA123,trigger)</f>
        <v>46195</v>
      </c>
      <c r="AC123" s="49">
        <f>_xll.qlTenorBasisValue($W$17,AA123,_xll.ohTrigger(trigger,$W$24))</f>
        <v>1.8336843460457959E-3</v>
      </c>
      <c r="AD123" s="49">
        <f>_xll.qlTenorBasisForwardRate($W$17,AA123,_xll.ohTrigger(trigger,$W$24))</f>
        <v>2.0430123349602109E-2</v>
      </c>
      <c r="AE123" s="49">
        <f>_xll.qlTenorBasisForwardRate2($W$17,AA123,AB123,_xll.ohTrigger(trigger,$W$24))</f>
        <v>2.0430123349602109E-2</v>
      </c>
      <c r="AF123" s="49">
        <f>_xll.qlIndexFixing($W$9,_xll.qlInterestRateIndexFixingDate($W$9,AA123,trigger),TRUE,trigger)</f>
        <v>2.0277159014317293E-2</v>
      </c>
      <c r="AG123" s="49">
        <f t="shared" si="7"/>
        <v>1.5296433528481576E-4</v>
      </c>
      <c r="AH123" s="52">
        <f t="shared" si="8"/>
        <v>0.99251280412422005</v>
      </c>
    </row>
    <row r="124" spans="26:34" x14ac:dyDescent="0.2">
      <c r="Z124" s="44" t="s">
        <v>74</v>
      </c>
      <c r="AA124" s="45">
        <f>_xll.qlCalendarAdvance(calendar,AA123,Z124,,,trigger)</f>
        <v>46044</v>
      </c>
      <c r="AB124" s="45">
        <f>_xll.qlInterestRateIndexMaturity($W$9,AA124,trigger)</f>
        <v>46225</v>
      </c>
      <c r="AC124" s="49">
        <f>_xll.qlTenorBasisValue($W$17,AA124,_xll.ohTrigger(trigger,$W$24))</f>
        <v>1.8180600480841359E-3</v>
      </c>
      <c r="AD124" s="49">
        <f>_xll.qlTenorBasisForwardRate($W$17,AA124,_xll.ohTrigger(trigger,$W$24))</f>
        <v>2.050315777860726E-2</v>
      </c>
      <c r="AE124" s="49">
        <f>_xll.qlTenorBasisForwardRate2($W$17,AA124,AB124,_xll.ohTrigger(trigger,$W$24))</f>
        <v>2.050315777860726E-2</v>
      </c>
      <c r="AF124" s="49">
        <f>_xll.qlIndexFixing($W$9,_xll.qlInterestRateIndexFixingDate($W$9,AA124,trigger),TRUE,trigger)</f>
        <v>2.0356644002139671E-2</v>
      </c>
      <c r="AG124" s="49">
        <f t="shared" si="7"/>
        <v>1.4651377646758904E-4</v>
      </c>
      <c r="AH124" s="52">
        <f t="shared" si="8"/>
        <v>0.99285408725574653</v>
      </c>
    </row>
    <row r="125" spans="26:34" x14ac:dyDescent="0.2">
      <c r="Z125" s="44" t="s">
        <v>74</v>
      </c>
      <c r="AA125" s="45">
        <f>_xll.qlCalendarAdvance(calendar,AA124,Z125,,,trigger)</f>
        <v>46076</v>
      </c>
      <c r="AB125" s="45">
        <f>_xll.qlInterestRateIndexMaturity($W$9,AA125,trigger)</f>
        <v>46258</v>
      </c>
      <c r="AC125" s="49">
        <f>_xll.qlTenorBasisValue($W$17,AA125,_xll.ohTrigger(trigger,$W$24))</f>
        <v>1.8020005026339412E-3</v>
      </c>
      <c r="AD125" s="49">
        <f>_xll.qlTenorBasisForwardRate($W$17,AA125,_xll.ohTrigger(trigger,$W$24))</f>
        <v>2.057336761896247E-2</v>
      </c>
      <c r="AE125" s="49">
        <f>_xll.qlTenorBasisForwardRate2($W$17,AA125,AB125,_xll.ohTrigger(trigger,$W$24))</f>
        <v>2.057336761896247E-2</v>
      </c>
      <c r="AF125" s="49">
        <f>_xll.qlIndexFixing($W$9,_xll.qlInterestRateIndexFixingDate($W$9,AA125,trigger),TRUE,trigger)</f>
        <v>2.0439482533825774E-2</v>
      </c>
      <c r="AG125" s="49">
        <f t="shared" si="7"/>
        <v>1.3388508513669656E-4</v>
      </c>
      <c r="AH125" s="52">
        <f t="shared" si="8"/>
        <v>0.99349231066024923</v>
      </c>
    </row>
    <row r="126" spans="26:34" x14ac:dyDescent="0.2">
      <c r="Z126" s="44" t="s">
        <v>74</v>
      </c>
      <c r="AA126" s="45">
        <f>_xll.qlCalendarAdvance(calendar,AA125,Z126,,,trigger)</f>
        <v>46104</v>
      </c>
      <c r="AB126" s="45">
        <f>_xll.qlInterestRateIndexMaturity($W$9,AA126,trigger)</f>
        <v>46288</v>
      </c>
      <c r="AC126" s="49">
        <f>_xll.qlTenorBasisValue($W$17,AA126,_xll.ohTrigger(trigger,$W$24))</f>
        <v>1.788007524941721E-3</v>
      </c>
      <c r="AD126" s="49">
        <f>_xll.qlTenorBasisForwardRate($W$17,AA126,_xll.ohTrigger(trigger,$W$24))</f>
        <v>2.0628895885388653E-2</v>
      </c>
      <c r="AE126" s="49">
        <f>_xll.qlTenorBasisForwardRate2($W$17,AA126,AB126,_xll.ohTrigger(trigger,$W$24))</f>
        <v>2.0628895885388653E-2</v>
      </c>
      <c r="AF126" s="49">
        <f>_xll.qlIndexFixing($W$9,_xll.qlInterestRateIndexFixingDate($W$9,AA126,trigger),TRUE,trigger)</f>
        <v>2.0511407448795201E-2</v>
      </c>
      <c r="AG126" s="49">
        <f t="shared" si="7"/>
        <v>1.1748843659345129E-4</v>
      </c>
      <c r="AH126" s="52">
        <f t="shared" si="8"/>
        <v>0.99430466675258811</v>
      </c>
    </row>
    <row r="127" spans="26:34" x14ac:dyDescent="0.2">
      <c r="Z127" s="44" t="s">
        <v>74</v>
      </c>
      <c r="AA127" s="45">
        <f>_xll.qlCalendarAdvance(calendar,AA126,Z127,,,trigger)</f>
        <v>46135</v>
      </c>
      <c r="AB127" s="45">
        <f>_xll.qlInterestRateIndexMaturity($W$9,AA127,trigger)</f>
        <v>46318</v>
      </c>
      <c r="AC127" s="49">
        <f>_xll.qlTenorBasisValue($W$17,AA127,_xll.ohTrigger(trigger,$W$24))</f>
        <v>1.7725815710790422E-3</v>
      </c>
      <c r="AD127" s="49">
        <f>_xll.qlTenorBasisForwardRate($W$17,AA127,_xll.ohTrigger(trigger,$W$24))</f>
        <v>2.0678035152519897E-2</v>
      </c>
      <c r="AE127" s="49">
        <f>_xll.qlTenorBasisForwardRate2($W$17,AA127,AB127,_xll.ohTrigger(trigger,$W$24))</f>
        <v>2.0678035152519897E-2</v>
      </c>
      <c r="AF127" s="49">
        <f>_xll.qlIndexFixing($W$9,_xll.qlInterestRateIndexFixingDate($W$9,AA127,trigger),TRUE,trigger)</f>
        <v>2.058272563070062E-2</v>
      </c>
      <c r="AG127" s="49">
        <f t="shared" si="7"/>
        <v>9.5309521819277043E-5</v>
      </c>
      <c r="AH127" s="52">
        <f t="shared" si="8"/>
        <v>0.99539078441852524</v>
      </c>
    </row>
    <row r="128" spans="26:34" x14ac:dyDescent="0.2">
      <c r="Z128" s="44" t="s">
        <v>74</v>
      </c>
      <c r="AA128" s="45">
        <f>_xll.qlCalendarAdvance(calendar,AA127,Z128,,,trigger)</f>
        <v>46167</v>
      </c>
      <c r="AB128" s="45">
        <f>_xll.qlInterestRateIndexMaturity($W$9,AA128,trigger)</f>
        <v>46351</v>
      </c>
      <c r="AC128" s="49">
        <f>_xll.qlTenorBasisValue($W$17,AA128,_xll.ohTrigger(trigger,$W$24))</f>
        <v>1.7567330625274066E-3</v>
      </c>
      <c r="AD128" s="49">
        <f>_xll.qlTenorBasisForwardRate($W$17,AA128,_xll.ohTrigger(trigger,$W$24))</f>
        <v>2.0723503919838304E-2</v>
      </c>
      <c r="AE128" s="49">
        <f>_xll.qlTenorBasisForwardRate2($W$17,AA128,AB128,_xll.ohTrigger(trigger,$W$24))</f>
        <v>2.0723503919838304E-2</v>
      </c>
      <c r="AF128" s="49">
        <f>_xll.qlIndexFixing($W$9,_xll.qlInterestRateIndexFixingDate($W$9,AA128,trigger),TRUE,trigger)</f>
        <v>2.06568079676233E-2</v>
      </c>
      <c r="AG128" s="49">
        <f t="shared" si="7"/>
        <v>6.6695952215003323E-5</v>
      </c>
      <c r="AH128" s="52">
        <f t="shared" si="8"/>
        <v>0.99678162764014266</v>
      </c>
    </row>
    <row r="129" spans="26:34" x14ac:dyDescent="0.2">
      <c r="Z129" s="44" t="s">
        <v>74</v>
      </c>
      <c r="AA129" s="45">
        <f>_xll.qlCalendarAdvance(calendar,AA128,Z129,,,trigger)</f>
        <v>46198</v>
      </c>
      <c r="AB129" s="45">
        <f>_xll.qlInterestRateIndexMaturity($W$9,AA129,trigger)</f>
        <v>46384</v>
      </c>
      <c r="AC129" s="49">
        <f>_xll.qlTenorBasisValue($W$17,AA129,_xll.ohTrigger(trigger,$W$24))</f>
        <v>1.7414544569448983E-3</v>
      </c>
      <c r="AD129" s="49">
        <f>_xll.qlTenorBasisForwardRate($W$17,AA129,_xll.ohTrigger(trigger,$W$24))</f>
        <v>2.0762667259380696E-2</v>
      </c>
      <c r="AE129" s="49">
        <f>_xll.qlTenorBasisForwardRate2($W$17,AA129,AB129,_xll.ohTrigger(trigger,$W$24))</f>
        <v>2.0762667259380696E-2</v>
      </c>
      <c r="AF129" s="49">
        <f>_xll.qlIndexFixing($W$9,_xll.qlInterestRateIndexFixingDate($W$9,AA129,trigger),TRUE,trigger)</f>
        <v>2.072723293780054E-2</v>
      </c>
      <c r="AG129" s="49">
        <f t="shared" si="7"/>
        <v>3.543432158015572E-5</v>
      </c>
      <c r="AH129" s="52">
        <f t="shared" si="8"/>
        <v>0.99829336370238531</v>
      </c>
    </row>
    <row r="130" spans="26:34" x14ac:dyDescent="0.2">
      <c r="Z130" s="44" t="s">
        <v>74</v>
      </c>
      <c r="AA130" s="45">
        <f>_xll.qlCalendarAdvance(calendar,AA129,Z130,,,trigger)</f>
        <v>46230</v>
      </c>
      <c r="AB130" s="45">
        <f>_xll.qlInterestRateIndexMaturity($W$9,AA130,trigger)</f>
        <v>46414</v>
      </c>
      <c r="AC130" s="49">
        <f>_xll.qlTenorBasisValue($W$17,AA130,_xll.ohTrigger(trigger,$W$24))</f>
        <v>1.7257619577494198E-3</v>
      </c>
      <c r="AD130" s="49">
        <f>_xll.qlTenorBasisForwardRate($W$17,AA130,_xll.ohTrigger(trigger,$W$24))</f>
        <v>2.0794339775161891E-2</v>
      </c>
      <c r="AE130" s="49">
        <f>_xll.qlTenorBasisForwardRate2($W$17,AA130,AB130,_xll.ohTrigger(trigger,$W$24))</f>
        <v>2.0794339775161891E-2</v>
      </c>
      <c r="AF130" s="49">
        <f>_xll.qlIndexFixing($W$9,_xll.qlInterestRateIndexFixingDate($W$9,AA130,trigger),TRUE,trigger)</f>
        <v>2.0790358427517714E-2</v>
      </c>
      <c r="AG130" s="49">
        <f t="shared" si="7"/>
        <v>3.9813476441774576E-6</v>
      </c>
      <c r="AH130" s="52">
        <f t="shared" si="8"/>
        <v>0.99980853695345817</v>
      </c>
    </row>
    <row r="131" spans="26:34" x14ac:dyDescent="0.2">
      <c r="Z131" s="44" t="s">
        <v>74</v>
      </c>
      <c r="AA131" s="45">
        <f>_xll.qlCalendarAdvance(calendar,AA130,Z131,,,trigger)</f>
        <v>46261</v>
      </c>
      <c r="AB131" s="45">
        <f>_xll.qlInterestRateIndexMaturity($W$9,AA131,trigger)</f>
        <v>46444</v>
      </c>
      <c r="AC131" s="49">
        <f>_xll.qlTenorBasisValue($W$17,AA131,_xll.ohTrigger(trigger,$W$24))</f>
        <v>1.7106381032615939E-3</v>
      </c>
      <c r="AD131" s="49">
        <f>_xll.qlTenorBasisForwardRate($W$17,AA131,_xll.ohTrigger(trigger,$W$24))</f>
        <v>2.0823542892804206E-2</v>
      </c>
      <c r="AE131" s="49">
        <f>_xll.qlTenorBasisForwardRate2($W$17,AA131,AB131,_xll.ohTrigger(trigger,$W$24))</f>
        <v>2.0823542892804206E-2</v>
      </c>
      <c r="AF131" s="49">
        <f>_xll.qlIndexFixing($W$9,_xll.qlInterestRateIndexFixingDate($W$9,AA131,trigger),TRUE,trigger)</f>
        <v>2.0850141390129313E-2</v>
      </c>
      <c r="AG131" s="49">
        <f t="shared" si="7"/>
        <v>-2.6598497325107384E-5</v>
      </c>
      <c r="AH131" s="52">
        <f t="shared" si="8"/>
        <v>1.0012773281406546</v>
      </c>
    </row>
    <row r="132" spans="26:34" x14ac:dyDescent="0.2">
      <c r="Z132" s="44" t="s">
        <v>74</v>
      </c>
      <c r="AA132" s="45">
        <f>_xll.qlCalendarAdvance(calendar,AA131,Z132,,,trigger)</f>
        <v>46293</v>
      </c>
      <c r="AB132" s="45">
        <f>_xll.qlInterestRateIndexMaturity($W$9,AA132,trigger)</f>
        <v>46476</v>
      </c>
      <c r="AC132" s="49">
        <f>_xll.qlTenorBasisValue($W$17,AA132,_xll.ohTrigger(trigger,$W$24))</f>
        <v>1.6951089096124005E-3</v>
      </c>
      <c r="AD132" s="49">
        <f>_xll.qlTenorBasisForwardRate($W$17,AA132,_xll.ohTrigger(trigger,$W$24))</f>
        <v>2.0854040169271466E-2</v>
      </c>
      <c r="AE132" s="49">
        <f>_xll.qlTenorBasisForwardRate2($W$17,AA132,AB132,_xll.ohTrigger(trigger,$W$24))</f>
        <v>2.0854040169271466E-2</v>
      </c>
      <c r="AF132" s="49">
        <f>_xll.qlIndexFixing($W$9,_xll.qlInterestRateIndexFixingDate($W$9,AA132,trigger),TRUE,trigger)</f>
        <v>2.0910381554639756E-2</v>
      </c>
      <c r="AG132" s="49">
        <f t="shared" ref="AG132:AG195" si="9">AD132-AF132</f>
        <v>-5.6341385368290781E-5</v>
      </c>
      <c r="AH132" s="52">
        <f t="shared" ref="AH132:AH195" si="10">AF132/AE132</f>
        <v>1.002701701200869</v>
      </c>
    </row>
    <row r="133" spans="26:34" x14ac:dyDescent="0.2">
      <c r="Z133" s="44" t="s">
        <v>74</v>
      </c>
      <c r="AA133" s="45">
        <f>_xll.qlCalendarAdvance(calendar,AA132,Z133,,,trigger)</f>
        <v>46323</v>
      </c>
      <c r="AB133" s="45">
        <f>_xll.qlInterestRateIndexMaturity($W$9,AA133,trigger)</f>
        <v>46505</v>
      </c>
      <c r="AC133" s="49">
        <f>_xll.qlTenorBasisValue($W$17,AA133,_xll.ohTrigger(trigger,$W$24))</f>
        <v>1.6806279374736533E-3</v>
      </c>
      <c r="AD133" s="49">
        <f>_xll.qlTenorBasisForwardRate($W$17,AA133,_xll.ohTrigger(trigger,$W$24))</f>
        <v>2.0882360738283558E-2</v>
      </c>
      <c r="AE133" s="49">
        <f>_xll.qlTenorBasisForwardRate2($W$17,AA133,AB133,_xll.ohTrigger(trigger,$W$24))</f>
        <v>2.0882360738283558E-2</v>
      </c>
      <c r="AF133" s="49">
        <f>_xll.qlIndexFixing($W$9,_xll.qlInterestRateIndexFixingDate($W$9,AA133,trigger),TRUE,trigger)</f>
        <v>2.0962554595012381E-2</v>
      </c>
      <c r="AG133" s="49">
        <f t="shared" si="9"/>
        <v>-8.0193856728822538E-5</v>
      </c>
      <c r="AH133" s="52">
        <f t="shared" si="10"/>
        <v>1.0038402677615756</v>
      </c>
    </row>
    <row r="134" spans="26:34" x14ac:dyDescent="0.2">
      <c r="Z134" s="44" t="s">
        <v>74</v>
      </c>
      <c r="AA134" s="45">
        <f>_xll.qlCalendarAdvance(calendar,AA133,Z134,,,trigger)</f>
        <v>46356</v>
      </c>
      <c r="AB134" s="45">
        <f>_xll.qlInterestRateIndexMaturity($W$9,AA134,trigger)</f>
        <v>46538</v>
      </c>
      <c r="AC134" s="49">
        <f>_xll.qlTenorBasisValue($W$17,AA134,_xll.ohTrigger(trigger,$W$24))</f>
        <v>1.664787294311354E-3</v>
      </c>
      <c r="AD134" s="49">
        <f>_xll.qlTenorBasisForwardRate($W$17,AA134,_xll.ohTrigger(trigger,$W$24))</f>
        <v>2.0916270534553399E-2</v>
      </c>
      <c r="AE134" s="49">
        <f>_xll.qlTenorBasisForwardRate2($W$17,AA134,AB134,_xll.ohTrigger(trigger,$W$24))</f>
        <v>2.0916270534553399E-2</v>
      </c>
      <c r="AF134" s="49">
        <f>_xll.qlIndexFixing($W$9,_xll.qlInterestRateIndexFixingDate($W$9,AA134,trigger),TRUE,trigger)</f>
        <v>2.1018332717288958E-2</v>
      </c>
      <c r="AG134" s="49">
        <f t="shared" si="9"/>
        <v>-1.0206218273555931E-4</v>
      </c>
      <c r="AH134" s="52">
        <f t="shared" si="10"/>
        <v>1.0048795593156512</v>
      </c>
    </row>
    <row r="135" spans="26:34" x14ac:dyDescent="0.2">
      <c r="Z135" s="44" t="s">
        <v>74</v>
      </c>
      <c r="AA135" s="45">
        <f>_xll.qlCalendarAdvance(calendar,AA134,Z135,,,trigger)</f>
        <v>46386</v>
      </c>
      <c r="AB135" s="45">
        <f>_xll.qlInterestRateIndexMaturity($W$9,AA135,trigger)</f>
        <v>46568</v>
      </c>
      <c r="AC135" s="49">
        <f>_xll.qlTenorBasisValue($W$17,AA135,_xll.ohTrigger(trigger,$W$24))</f>
        <v>1.6504684832160934E-3</v>
      </c>
      <c r="AD135" s="49">
        <f>_xll.qlTenorBasisForwardRate($W$17,AA135,_xll.ohTrigger(trigger,$W$24))</f>
        <v>2.0948619288401756E-2</v>
      </c>
      <c r="AE135" s="49">
        <f>_xll.qlTenorBasisForwardRate2($W$17,AA135,AB135,_xll.ohTrigger(trigger,$W$24))</f>
        <v>2.0948619288401756E-2</v>
      </c>
      <c r="AF135" s="49">
        <f>_xll.qlIndexFixing($W$9,_xll.qlInterestRateIndexFixingDate($W$9,AA135,trigger),TRUE,trigger)</f>
        <v>2.1066075587355119E-2</v>
      </c>
      <c r="AG135" s="49">
        <f t="shared" si="9"/>
        <v>-1.1745629895336396E-4</v>
      </c>
      <c r="AH135" s="52">
        <f t="shared" si="10"/>
        <v>1.0056068754382488</v>
      </c>
    </row>
    <row r="136" spans="26:34" x14ac:dyDescent="0.2">
      <c r="Z136" s="44" t="s">
        <v>74</v>
      </c>
      <c r="AA136" s="45">
        <f>_xll.qlCalendarAdvance(calendar,AA135,Z136,,,trigger)</f>
        <v>46419</v>
      </c>
      <c r="AB136" s="45">
        <f>_xll.qlInterestRateIndexMaturity($W$9,AA136,trigger)</f>
        <v>46601</v>
      </c>
      <c r="AC136" s="49">
        <f>_xll.qlTenorBasisValue($W$17,AA136,_xll.ohTrigger(trigger,$W$24))</f>
        <v>1.6348092372814795E-3</v>
      </c>
      <c r="AD136" s="49">
        <f>_xll.qlTenorBasisForwardRate($W$17,AA136,_xll.ohTrigger(trigger,$W$24))</f>
        <v>2.0986009756746991E-2</v>
      </c>
      <c r="AE136" s="49">
        <f>_xll.qlTenorBasisForwardRate2($W$17,AA136,AB136,_xll.ohTrigger(trigger,$W$24))</f>
        <v>2.0986009756746991E-2</v>
      </c>
      <c r="AF136" s="49">
        <f>_xll.qlIndexFixing($W$9,_xll.qlInterestRateIndexFixingDate($W$9,AA136,trigger),TRUE,trigger)</f>
        <v>2.1115304834636434E-2</v>
      </c>
      <c r="AG136" s="49">
        <f t="shared" si="9"/>
        <v>-1.2929507788944292E-4</v>
      </c>
      <c r="AH136" s="52">
        <f t="shared" si="10"/>
        <v>1.006161012950443</v>
      </c>
    </row>
    <row r="137" spans="26:34" x14ac:dyDescent="0.2">
      <c r="Z137" s="44" t="s">
        <v>74</v>
      </c>
      <c r="AA137" s="45">
        <f>_xll.qlCalendarAdvance(calendar,AA136,Z137,,,trigger)</f>
        <v>46447</v>
      </c>
      <c r="AB137" s="45">
        <f>_xll.qlInterestRateIndexMaturity($W$9,AA137,trigger)</f>
        <v>46631</v>
      </c>
      <c r="AC137" s="49">
        <f>_xll.qlTenorBasisValue($W$17,AA137,_xll.ohTrigger(trigger,$W$24))</f>
        <v>1.6215988378152882E-3</v>
      </c>
      <c r="AD137" s="49">
        <f>_xll.qlTenorBasisForwardRate($W$17,AA137,_xll.ohTrigger(trigger,$W$24))</f>
        <v>2.1021824410884446E-2</v>
      </c>
      <c r="AE137" s="49">
        <f>_xll.qlTenorBasisForwardRate2($W$17,AA137,AB137,_xll.ohTrigger(trigger,$W$24))</f>
        <v>2.1021824410884446E-2</v>
      </c>
      <c r="AF137" s="49">
        <f>_xll.qlIndexFixing($W$9,_xll.qlInterestRateIndexFixingDate($W$9,AA137,trigger),TRUE,trigger)</f>
        <v>2.1156841923569415E-2</v>
      </c>
      <c r="AG137" s="49">
        <f t="shared" si="9"/>
        <v>-1.3501751268496856E-4</v>
      </c>
      <c r="AH137" s="52">
        <f t="shared" si="10"/>
        <v>1.0064227304940794</v>
      </c>
    </row>
    <row r="138" spans="26:34" x14ac:dyDescent="0.2">
      <c r="Z138" s="44" t="s">
        <v>74</v>
      </c>
      <c r="AA138" s="45">
        <f>_xll.qlCalendarAdvance(calendar,AA137,Z138,,,trigger)</f>
        <v>46478</v>
      </c>
      <c r="AB138" s="45">
        <f>_xll.qlInterestRateIndexMaturity($W$9,AA138,trigger)</f>
        <v>46661</v>
      </c>
      <c r="AC138" s="49">
        <f>_xll.qlTenorBasisValue($W$17,AA138,_xll.ohTrigger(trigger,$W$24))</f>
        <v>1.6070558089923621E-3</v>
      </c>
      <c r="AD138" s="49">
        <f>_xll.qlTenorBasisForwardRate($W$17,AA138,_xll.ohTrigger(trigger,$W$24))</f>
        <v>2.1059303956230999E-2</v>
      </c>
      <c r="AE138" s="49">
        <f>_xll.qlTenorBasisForwardRate2($W$17,AA138,AB138,_xll.ohTrigger(trigger,$W$24))</f>
        <v>2.1059303956230999E-2</v>
      </c>
      <c r="AF138" s="49">
        <f>_xll.qlIndexFixing($W$9,_xll.qlInterestRateIndexFixingDate($W$9,AA138,trigger),TRUE,trigger)</f>
        <v>2.1195844083770687E-2</v>
      </c>
      <c r="AG138" s="49">
        <f t="shared" si="9"/>
        <v>-1.3654012753968811E-4</v>
      </c>
      <c r="AH138" s="52">
        <f t="shared" si="10"/>
        <v>1.0064836011590634</v>
      </c>
    </row>
    <row r="139" spans="26:34" x14ac:dyDescent="0.2">
      <c r="Z139" s="44" t="s">
        <v>74</v>
      </c>
      <c r="AA139" s="45">
        <f>_xll.qlCalendarAdvance(calendar,AA138,Z139,,,trigger)</f>
        <v>46510</v>
      </c>
      <c r="AB139" s="45">
        <f>_xll.qlInterestRateIndexMaturity($W$9,AA139,trigger)</f>
        <v>46694</v>
      </c>
      <c r="AC139" s="49">
        <f>_xll.qlTenorBasisValue($W$17,AA139,_xll.ohTrigger(trigger,$W$24))</f>
        <v>1.5921360570973042E-3</v>
      </c>
      <c r="AD139" s="49">
        <f>_xll.qlTenorBasisForwardRate($W$17,AA139,_xll.ohTrigger(trigger,$W$24))</f>
        <v>2.1102618285655326E-2</v>
      </c>
      <c r="AE139" s="49">
        <f>_xll.qlTenorBasisForwardRate2($W$17,AA139,AB139,_xll.ohTrigger(trigger,$W$24))</f>
        <v>2.1102618285655326E-2</v>
      </c>
      <c r="AF139" s="49">
        <f>_xll.qlIndexFixing($W$9,_xll.qlInterestRateIndexFixingDate($W$9,AA139,trigger),TRUE,trigger)</f>
        <v>2.1235307012664257E-2</v>
      </c>
      <c r="AG139" s="49">
        <f t="shared" si="9"/>
        <v>-1.3268872700893108E-4</v>
      </c>
      <c r="AH139" s="52">
        <f t="shared" si="10"/>
        <v>1.0062877850138212</v>
      </c>
    </row>
    <row r="140" spans="26:34" x14ac:dyDescent="0.2">
      <c r="Z140" s="44" t="s">
        <v>74</v>
      </c>
      <c r="AA140" s="45">
        <f>_xll.qlCalendarAdvance(calendar,AA139,Z140,,,trigger)</f>
        <v>46541</v>
      </c>
      <c r="AB140" s="45">
        <f>_xll.qlInterestRateIndexMaturity($W$9,AA140,trigger)</f>
        <v>46724</v>
      </c>
      <c r="AC140" s="49">
        <f>_xll.qlTenorBasisValue($W$17,AA140,_xll.ohTrigger(trigger,$W$24))</f>
        <v>1.5777731785368944E-3</v>
      </c>
      <c r="AD140" s="49">
        <f>_xll.qlTenorBasisForwardRate($W$17,AA140,_xll.ohTrigger(trigger,$W$24))</f>
        <v>2.1143448592486007E-2</v>
      </c>
      <c r="AE140" s="49">
        <f>_xll.qlTenorBasisForwardRate2($W$17,AA140,AB140,_xll.ohTrigger(trigger,$W$24))</f>
        <v>2.1143448592486007E-2</v>
      </c>
      <c r="AF140" s="49">
        <f>_xll.qlIndexFixing($W$9,_xll.qlInterestRateIndexFixingDate($W$9,AA140,trigger),TRUE,trigger)</f>
        <v>2.1268315826719321E-2</v>
      </c>
      <c r="AG140" s="49">
        <f t="shared" si="9"/>
        <v>-1.2486723423331403E-4</v>
      </c>
      <c r="AH140" s="52">
        <f t="shared" si="10"/>
        <v>1.0059057174938666</v>
      </c>
    </row>
    <row r="141" spans="26:34" x14ac:dyDescent="0.2">
      <c r="Z141" s="44" t="s">
        <v>74</v>
      </c>
      <c r="AA141" s="45">
        <f>_xll.qlCalendarAdvance(calendar,AA140,Z141,,,trigger)</f>
        <v>46573</v>
      </c>
      <c r="AB141" s="45">
        <f>_xll.qlInterestRateIndexMaturity($W$9,AA141,trigger)</f>
        <v>46757</v>
      </c>
      <c r="AC141" s="49">
        <f>_xll.qlTenorBasisValue($W$17,AA141,_xll.ohTrigger(trigger,$W$24))</f>
        <v>1.5630416304184384E-3</v>
      </c>
      <c r="AD141" s="49">
        <f>_xll.qlTenorBasisForwardRate($W$17,AA141,_xll.ohTrigger(trigger,$W$24))</f>
        <v>2.1189066162944119E-2</v>
      </c>
      <c r="AE141" s="49">
        <f>_xll.qlTenorBasisForwardRate2($W$17,AA141,AB141,_xll.ohTrigger(trigger,$W$24))</f>
        <v>2.1189066162944119E-2</v>
      </c>
      <c r="AF141" s="49">
        <f>_xll.qlIndexFixing($W$9,_xll.qlInterestRateIndexFixingDate($W$9,AA141,trigger),TRUE,trigger)</f>
        <v>2.1301836315398091E-2</v>
      </c>
      <c r="AG141" s="49">
        <f t="shared" si="9"/>
        <v>-1.1277015245397121E-4</v>
      </c>
      <c r="AH141" s="52">
        <f t="shared" si="10"/>
        <v>1.0053220916668422</v>
      </c>
    </row>
    <row r="142" spans="26:34" x14ac:dyDescent="0.2">
      <c r="Z142" s="44" t="s">
        <v>74</v>
      </c>
      <c r="AA142" s="45">
        <f>_xll.qlCalendarAdvance(calendar,AA141,Z142,,,trigger)</f>
        <v>46604</v>
      </c>
      <c r="AB142" s="45">
        <f>_xll.qlInterestRateIndexMaturity($W$9,AA142,trigger)</f>
        <v>46790</v>
      </c>
      <c r="AC142" s="49">
        <f>_xll.qlTenorBasisValue($W$17,AA142,_xll.ohTrigger(trigger,$W$24))</f>
        <v>1.5488631225287158E-3</v>
      </c>
      <c r="AD142" s="49">
        <f>_xll.qlTenorBasisForwardRate($W$17,AA142,_xll.ohTrigger(trigger,$W$24))</f>
        <v>2.1234623996142937E-2</v>
      </c>
      <c r="AE142" s="49">
        <f>_xll.qlTenorBasisForwardRate2($W$17,AA142,AB142,_xll.ohTrigger(trigger,$W$24))</f>
        <v>2.1234623996142937E-2</v>
      </c>
      <c r="AF142" s="49">
        <f>_xll.qlIndexFixing($W$9,_xll.qlInterestRateIndexFixingDate($W$9,AA142,trigger),TRUE,trigger)</f>
        <v>2.1332835890737055E-2</v>
      </c>
      <c r="AG142" s="49">
        <f t="shared" si="9"/>
        <v>-9.821189459411836E-5</v>
      </c>
      <c r="AH142" s="52">
        <f t="shared" si="10"/>
        <v>1.0046250828181351</v>
      </c>
    </row>
    <row r="143" spans="26:34" x14ac:dyDescent="0.2">
      <c r="Z143" s="44" t="s">
        <v>74</v>
      </c>
      <c r="AA143" s="45">
        <f>_xll.qlCalendarAdvance(calendar,AA142,Z143,,,trigger)</f>
        <v>46636</v>
      </c>
      <c r="AB143" s="45">
        <f>_xll.qlInterestRateIndexMaturity($W$9,AA143,trigger)</f>
        <v>46818</v>
      </c>
      <c r="AC143" s="49">
        <f>_xll.qlTenorBasisValue($W$17,AA143,_xll.ohTrigger(trigger,$W$24))</f>
        <v>1.5343238813347354E-3</v>
      </c>
      <c r="AD143" s="49">
        <f>_xll.qlTenorBasisForwardRate($W$17,AA143,_xll.ohTrigger(trigger,$W$24))</f>
        <v>2.1273138879400428E-2</v>
      </c>
      <c r="AE143" s="49">
        <f>_xll.qlTenorBasisForwardRate2($W$17,AA143,AB143,_xll.ohTrigger(trigger,$W$24))</f>
        <v>2.1273138879400428E-2</v>
      </c>
      <c r="AF143" s="49">
        <f>_xll.qlIndexFixing($W$9,_xll.qlInterestRateIndexFixingDate($W$9,AA143,trigger),TRUE,trigger)</f>
        <v>2.1356251187045348E-2</v>
      </c>
      <c r="AG143" s="49">
        <f t="shared" si="9"/>
        <v>-8.3112307644919725E-5</v>
      </c>
      <c r="AH143" s="52">
        <f t="shared" si="10"/>
        <v>1.0039069132259273</v>
      </c>
    </row>
    <row r="144" spans="26:34" x14ac:dyDescent="0.2">
      <c r="Z144" s="44" t="s">
        <v>74</v>
      </c>
      <c r="AA144" s="45">
        <f>_xll.qlCalendarAdvance(calendar,AA143,Z144,,,trigger)</f>
        <v>46666</v>
      </c>
      <c r="AB144" s="45">
        <f>_xll.qlInterestRateIndexMaturity($W$9,AA144,trigger)</f>
        <v>46849</v>
      </c>
      <c r="AC144" s="49">
        <f>_xll.qlTenorBasisValue($W$17,AA144,_xll.ohTrigger(trigger,$W$24))</f>
        <v>1.5207833239970646E-3</v>
      </c>
      <c r="AD144" s="49">
        <f>_xll.qlTenorBasisForwardRate($W$17,AA144,_xll.ohTrigger(trigger,$W$24))</f>
        <v>2.131401630643897E-2</v>
      </c>
      <c r="AE144" s="49">
        <f>_xll.qlTenorBasisForwardRate2($W$17,AA144,AB144,_xll.ohTrigger(trigger,$W$24))</f>
        <v>2.131401630643897E-2</v>
      </c>
      <c r="AF144" s="49">
        <f>_xll.qlIndexFixing($W$9,_xll.qlInterestRateIndexFixingDate($W$9,AA144,trigger),TRUE,trigger)</f>
        <v>2.1381208556627257E-2</v>
      </c>
      <c r="AG144" s="49">
        <f t="shared" si="9"/>
        <v>-6.7192250188287395E-5</v>
      </c>
      <c r="AH144" s="52">
        <f t="shared" si="10"/>
        <v>1.0031524912631313</v>
      </c>
    </row>
    <row r="145" spans="26:34" x14ac:dyDescent="0.2">
      <c r="Z145" s="44" t="s">
        <v>74</v>
      </c>
      <c r="AA145" s="45">
        <f>_xll.qlCalendarAdvance(calendar,AA144,Z145,,,trigger)</f>
        <v>46699</v>
      </c>
      <c r="AB145" s="45">
        <f>_xll.qlInterestRateIndexMaturity($W$9,AA145,trigger)</f>
        <v>46881</v>
      </c>
      <c r="AC145" s="49">
        <f>_xll.qlTenorBasisValue($W$17,AA145,_xll.ohTrigger(trigger,$W$24))</f>
        <v>1.5059901643886227E-3</v>
      </c>
      <c r="AD145" s="49">
        <f>_xll.qlTenorBasisForwardRate($W$17,AA145,_xll.ohTrigger(trigger,$W$24))</f>
        <v>2.1354227059766809E-2</v>
      </c>
      <c r="AE145" s="49">
        <f>_xll.qlTenorBasisForwardRate2($W$17,AA145,AB145,_xll.ohTrigger(trigger,$W$24))</f>
        <v>2.1354227059766809E-2</v>
      </c>
      <c r="AF145" s="49">
        <f>_xll.qlIndexFixing($W$9,_xll.qlInterestRateIndexFixingDate($W$9,AA145,trigger),TRUE,trigger)</f>
        <v>2.1404679552732654E-2</v>
      </c>
      <c r="AG145" s="49">
        <f t="shared" si="9"/>
        <v>-5.045249296584467E-5</v>
      </c>
      <c r="AH145" s="52">
        <f t="shared" si="10"/>
        <v>1.0023626466471784</v>
      </c>
    </row>
    <row r="146" spans="26:34" x14ac:dyDescent="0.2">
      <c r="Z146" s="44" t="s">
        <v>74</v>
      </c>
      <c r="AA146" s="45">
        <f>_xll.qlCalendarAdvance(calendar,AA145,Z146,,,trigger)</f>
        <v>46729</v>
      </c>
      <c r="AB146" s="45">
        <f>_xll.qlInterestRateIndexMaturity($W$9,AA146,trigger)</f>
        <v>46912</v>
      </c>
      <c r="AC146" s="49">
        <f>_xll.qlTenorBasisValue($W$17,AA146,_xll.ohTrigger(trigger,$W$24))</f>
        <v>1.4926347973773996E-3</v>
      </c>
      <c r="AD146" s="49">
        <f>_xll.qlTenorBasisForwardRate($W$17,AA146,_xll.ohTrigger(trigger,$W$24))</f>
        <v>2.1391036591291823E-2</v>
      </c>
      <c r="AE146" s="49">
        <f>_xll.qlTenorBasisForwardRate2($W$17,AA146,AB146,_xll.ohTrigger(trigger,$W$24))</f>
        <v>2.1391036591291823E-2</v>
      </c>
      <c r="AF146" s="49">
        <f>_xll.qlIndexFixing($W$9,_xll.qlInterestRateIndexFixingDate($W$9,AA146,trigger),TRUE,trigger)</f>
        <v>2.1426170366406393E-2</v>
      </c>
      <c r="AG146" s="49">
        <f t="shared" si="9"/>
        <v>-3.5133775114569443E-5</v>
      </c>
      <c r="AH146" s="52">
        <f t="shared" si="10"/>
        <v>1.0016424531352011</v>
      </c>
    </row>
    <row r="147" spans="26:34" x14ac:dyDescent="0.2">
      <c r="Z147" s="44" t="s">
        <v>74</v>
      </c>
      <c r="AA147" s="45">
        <f>_xll.qlCalendarAdvance(calendar,AA146,Z147,,,trigger)</f>
        <v>46762</v>
      </c>
      <c r="AB147" s="45">
        <f>_xll.qlInterestRateIndexMaturity($W$9,AA147,trigger)</f>
        <v>46944</v>
      </c>
      <c r="AC147" s="49">
        <f>_xll.qlTenorBasisValue($W$17,AA147,_xll.ohTrigger(trigger,$W$24))</f>
        <v>1.4780469206231907E-3</v>
      </c>
      <c r="AD147" s="49">
        <f>_xll.qlTenorBasisForwardRate($W$17,AA147,_xll.ohTrigger(trigger,$W$24))</f>
        <v>2.1426789758017317E-2</v>
      </c>
      <c r="AE147" s="49">
        <f>_xll.qlTenorBasisForwardRate2($W$17,AA147,AB147,_xll.ohTrigger(trigger,$W$24))</f>
        <v>2.1426789758017317E-2</v>
      </c>
      <c r="AF147" s="49">
        <f>_xll.qlIndexFixing($W$9,_xll.qlInterestRateIndexFixingDate($W$9,AA147,trigger),TRUE,trigger)</f>
        <v>2.1446006397932253E-2</v>
      </c>
      <c r="AG147" s="49">
        <f t="shared" si="9"/>
        <v>-1.9216639914935996E-5</v>
      </c>
      <c r="AH147" s="52">
        <f t="shared" si="10"/>
        <v>1.0008968510977128</v>
      </c>
    </row>
    <row r="148" spans="26:34" x14ac:dyDescent="0.2">
      <c r="Z148" s="44" t="s">
        <v>74</v>
      </c>
      <c r="AA148" s="45">
        <f>_xll.qlCalendarAdvance(calendar,AA147,Z148,,,trigger)</f>
        <v>46793</v>
      </c>
      <c r="AB148" s="45">
        <f>_xll.qlInterestRateIndexMaturity($W$9,AA148,trigger)</f>
        <v>46975</v>
      </c>
      <c r="AC148" s="49">
        <f>_xll.qlTenorBasisValue($W$17,AA148,_xll.ohTrigger(trigger,$W$24))</f>
        <v>1.4644421449130501E-3</v>
      </c>
      <c r="AD148" s="49">
        <f>_xll.qlTenorBasisForwardRate($W$17,AA148,_xll.ohTrigger(trigger,$W$24))</f>
        <v>2.1459313062929829E-2</v>
      </c>
      <c r="AE148" s="49">
        <f>_xll.qlTenorBasisForwardRate2($W$17,AA148,AB148,_xll.ohTrigger(trigger,$W$24))</f>
        <v>2.1459313062929829E-2</v>
      </c>
      <c r="AF148" s="49">
        <f>_xll.qlIndexFixing($W$9,_xll.qlInterestRateIndexFixingDate($W$9,AA148,trigger),TRUE,trigger)</f>
        <v>2.1463786172935304E-2</v>
      </c>
      <c r="AG148" s="49">
        <f t="shared" si="9"/>
        <v>-4.4731100054748452E-6</v>
      </c>
      <c r="AH148" s="52">
        <f t="shared" si="10"/>
        <v>1.0002084460948195</v>
      </c>
    </row>
    <row r="149" spans="26:34" x14ac:dyDescent="0.2">
      <c r="Z149" s="44" t="s">
        <v>74</v>
      </c>
      <c r="AA149" s="45">
        <f>_xll.qlCalendarAdvance(calendar,AA148,Z149,,,trigger)</f>
        <v>46822</v>
      </c>
      <c r="AB149" s="45">
        <f>_xll.qlInterestRateIndexMaturity($W$9,AA149,trigger)</f>
        <v>47007</v>
      </c>
      <c r="AC149" s="49">
        <f>_xll.qlTenorBasisValue($W$17,AA149,_xll.ohTrigger(trigger,$W$24))</f>
        <v>1.4518024472041893E-3</v>
      </c>
      <c r="AD149" s="49">
        <f>_xll.qlTenorBasisForwardRate($W$17,AA149,_xll.ohTrigger(trigger,$W$24))</f>
        <v>2.149107011659105E-2</v>
      </c>
      <c r="AE149" s="49">
        <f>_xll.qlTenorBasisForwardRate2($W$17,AA149,AB149,_xll.ohTrigger(trigger,$W$24))</f>
        <v>2.149107011659105E-2</v>
      </c>
      <c r="AF149" s="49">
        <f>_xll.qlIndexFixing($W$9,_xll.qlInterestRateIndexFixingDate($W$9,AA149,trigger),TRUE,trigger)</f>
        <v>2.1481491660917458E-2</v>
      </c>
      <c r="AG149" s="49">
        <f t="shared" si="9"/>
        <v>9.5784556735922788E-6</v>
      </c>
      <c r="AH149" s="52">
        <f t="shared" si="10"/>
        <v>0.99955430531743517</v>
      </c>
    </row>
    <row r="150" spans="26:34" x14ac:dyDescent="0.2">
      <c r="Z150" s="44" t="s">
        <v>74</v>
      </c>
      <c r="AA150" s="45">
        <f>_xll.qlCalendarAdvance(calendar,AA149,Z150,,,trigger)</f>
        <v>46853</v>
      </c>
      <c r="AB150" s="45">
        <f>_xll.qlInterestRateIndexMaturity($W$9,AA150,trigger)</f>
        <v>47036</v>
      </c>
      <c r="AC150" s="49">
        <f>_xll.qlTenorBasisValue($W$17,AA150,_xll.ohTrigger(trigger,$W$24))</f>
        <v>1.438384938997765E-3</v>
      </c>
      <c r="AD150" s="49">
        <f>_xll.qlTenorBasisForwardRate($W$17,AA150,_xll.ohTrigger(trigger,$W$24))</f>
        <v>2.1517312787730621E-2</v>
      </c>
      <c r="AE150" s="49">
        <f>_xll.qlTenorBasisForwardRate2($W$17,AA150,AB150,_xll.ohTrigger(trigger,$W$24))</f>
        <v>2.1517312787730621E-2</v>
      </c>
      <c r="AF150" s="49">
        <f>_xll.qlIndexFixing($W$9,_xll.qlInterestRateIndexFixingDate($W$9,AA150,trigger),TRUE,trigger)</f>
        <v>2.1494319718060304E-2</v>
      </c>
      <c r="AG150" s="49">
        <f t="shared" si="9"/>
        <v>2.2993069670317057E-5</v>
      </c>
      <c r="AH150" s="52">
        <f t="shared" si="10"/>
        <v>0.99893141537248886</v>
      </c>
    </row>
    <row r="151" spans="26:34" x14ac:dyDescent="0.2">
      <c r="Z151" s="44" t="s">
        <v>74</v>
      </c>
      <c r="AA151" s="45">
        <f>_xll.qlCalendarAdvance(calendar,AA150,Z151,,,trigger)</f>
        <v>46883</v>
      </c>
      <c r="AB151" s="45">
        <f>_xll.qlInterestRateIndexMaturity($W$9,AA151,trigger)</f>
        <v>47067</v>
      </c>
      <c r="AC151" s="49">
        <f>_xll.qlTenorBasisValue($W$17,AA151,_xll.ohTrigger(trigger,$W$24))</f>
        <v>1.425493095894076E-3</v>
      </c>
      <c r="AD151" s="49">
        <f>_xll.qlTenorBasisForwardRate($W$17,AA151,_xll.ohTrigger(trigger,$W$24))</f>
        <v>2.1543793514677351E-2</v>
      </c>
      <c r="AE151" s="49">
        <f>_xll.qlTenorBasisForwardRate2($W$17,AA151,AB151,_xll.ohTrigger(trigger,$W$24))</f>
        <v>2.1543793514677351E-2</v>
      </c>
      <c r="AF151" s="49">
        <f>_xll.qlIndexFixing($W$9,_xll.qlInterestRateIndexFixingDate($W$9,AA151,trigger),TRUE,trigger)</f>
        <v>2.1507652617324704E-2</v>
      </c>
      <c r="AG151" s="49">
        <f t="shared" si="9"/>
        <v>3.6140897352647527E-5</v>
      </c>
      <c r="AH151" s="52">
        <f t="shared" si="10"/>
        <v>0.99832244505462675</v>
      </c>
    </row>
    <row r="152" spans="26:34" x14ac:dyDescent="0.2">
      <c r="Z152" s="44" t="s">
        <v>74</v>
      </c>
      <c r="AA152" s="45">
        <f>_xll.qlCalendarAdvance(calendar,AA151,Z152,,,trigger)</f>
        <v>46916</v>
      </c>
      <c r="AB152" s="45">
        <f>_xll.qlInterestRateIndexMaturity($W$9,AA152,trigger)</f>
        <v>47099</v>
      </c>
      <c r="AC152" s="49">
        <f>_xll.qlTenorBasisValue($W$17,AA152,_xll.ohTrigger(trigger,$W$24))</f>
        <v>1.4114180466536243E-3</v>
      </c>
      <c r="AD152" s="49">
        <f>_xll.qlTenorBasisForwardRate($W$17,AA152,_xll.ohTrigger(trigger,$W$24))</f>
        <v>2.1568484164330274E-2</v>
      </c>
      <c r="AE152" s="49">
        <f>_xll.qlTenorBasisForwardRate2($W$17,AA152,AB152,_xll.ohTrigger(trigger,$W$24))</f>
        <v>2.1568484164330274E-2</v>
      </c>
      <c r="AF152" s="49">
        <f>_xll.qlIndexFixing($W$9,_xll.qlInterestRateIndexFixingDate($W$9,AA152,trigger),TRUE,trigger)</f>
        <v>2.1518867595250075E-2</v>
      </c>
      <c r="AG152" s="49">
        <f t="shared" si="9"/>
        <v>4.9616569080198486E-5</v>
      </c>
      <c r="AH152" s="52">
        <f t="shared" si="10"/>
        <v>0.99769958015119797</v>
      </c>
    </row>
    <row r="153" spans="26:34" x14ac:dyDescent="0.2">
      <c r="Z153" s="44" t="s">
        <v>74</v>
      </c>
      <c r="AA153" s="45">
        <f>_xll.qlCalendarAdvance(calendar,AA152,Z153,,,trigger)</f>
        <v>46946</v>
      </c>
      <c r="AB153" s="45">
        <f>_xll.qlInterestRateIndexMaturity($W$9,AA153,trigger)</f>
        <v>47130</v>
      </c>
      <c r="AC153" s="49">
        <f>_xll.qlTenorBasisValue($W$17,AA153,_xll.ohTrigger(trigger,$W$24))</f>
        <v>1.3987193023393316E-3</v>
      </c>
      <c r="AD153" s="49">
        <f>_xll.qlTenorBasisForwardRate($W$17,AA153,_xll.ohTrigger(trigger,$W$24))</f>
        <v>2.1590699471022049E-2</v>
      </c>
      <c r="AE153" s="49">
        <f>_xll.qlTenorBasisForwardRate2($W$17,AA153,AB153,_xll.ohTrigger(trigger,$W$24))</f>
        <v>2.1590699471022049E-2</v>
      </c>
      <c r="AF153" s="49">
        <f>_xll.qlIndexFixing($W$9,_xll.qlInterestRateIndexFixingDate($W$9,AA153,trigger),TRUE,trigger)</f>
        <v>2.1528983945366037E-2</v>
      </c>
      <c r="AG153" s="49">
        <f t="shared" si="9"/>
        <v>6.1715525656012155E-5</v>
      </c>
      <c r="AH153" s="52">
        <f t="shared" si="10"/>
        <v>0.99714156895477868</v>
      </c>
    </row>
    <row r="154" spans="26:34" x14ac:dyDescent="0.2">
      <c r="Z154" s="44" t="s">
        <v>74</v>
      </c>
      <c r="AA154" s="45">
        <f>_xll.qlCalendarAdvance(calendar,AA153,Z154,,,trigger)</f>
        <v>46979</v>
      </c>
      <c r="AB154" s="45">
        <f>_xll.qlInterestRateIndexMaturity($W$9,AA154,trigger)</f>
        <v>47163</v>
      </c>
      <c r="AC154" s="49">
        <f>_xll.qlTenorBasisValue($W$17,AA154,_xll.ohTrigger(trigger,$W$24))</f>
        <v>1.3848575346266142E-3</v>
      </c>
      <c r="AD154" s="49">
        <f>_xll.qlTenorBasisForwardRate($W$17,AA154,_xll.ohTrigger(trigger,$W$24))</f>
        <v>2.1611736041761771E-2</v>
      </c>
      <c r="AE154" s="49">
        <f>_xll.qlTenorBasisForwardRate2($W$17,AA154,AB154,_xll.ohTrigger(trigger,$W$24))</f>
        <v>2.1611736041761771E-2</v>
      </c>
      <c r="AF154" s="49">
        <f>_xll.qlIndexFixing($W$9,_xll.qlInterestRateIndexFixingDate($W$9,AA154,trigger),TRUE,trigger)</f>
        <v>2.1537535297870402E-2</v>
      </c>
      <c r="AG154" s="49">
        <f t="shared" si="9"/>
        <v>7.4200743891368603E-5</v>
      </c>
      <c r="AH154" s="52">
        <f t="shared" si="10"/>
        <v>0.99656664583779919</v>
      </c>
    </row>
    <row r="155" spans="26:34" x14ac:dyDescent="0.2">
      <c r="Z155" s="44" t="s">
        <v>74</v>
      </c>
      <c r="AA155" s="45">
        <f>_xll.qlCalendarAdvance(calendar,AA154,Z155,,,trigger)</f>
        <v>47010</v>
      </c>
      <c r="AB155" s="45">
        <f>_xll.qlInterestRateIndexMaturity($W$9,AA155,trigger)</f>
        <v>47191</v>
      </c>
      <c r="AC155" s="49">
        <f>_xll.qlTenorBasisValue($W$17,AA155,_xll.ohTrigger(trigger,$W$24))</f>
        <v>1.3719381931464019E-3</v>
      </c>
      <c r="AD155" s="49">
        <f>_xll.qlTenorBasisForwardRate($W$17,AA155,_xll.ohTrigger(trigger,$W$24))</f>
        <v>2.1626636109809912E-2</v>
      </c>
      <c r="AE155" s="49">
        <f>_xll.qlTenorBasisForwardRate2($W$17,AA155,AB155,_xll.ohTrigger(trigger,$W$24))</f>
        <v>2.1626636109809912E-2</v>
      </c>
      <c r="AF155" s="49">
        <f>_xll.qlIndexFixing($W$9,_xll.qlInterestRateIndexFixingDate($W$9,AA155,trigger),TRUE,trigger)</f>
        <v>2.1541821191404721E-2</v>
      </c>
      <c r="AG155" s="49">
        <f t="shared" si="9"/>
        <v>8.4814918405191203E-5</v>
      </c>
      <c r="AH155" s="52">
        <f t="shared" si="10"/>
        <v>0.99607821956338749</v>
      </c>
    </row>
    <row r="156" spans="26:34" x14ac:dyDescent="0.2">
      <c r="Z156" s="44" t="s">
        <v>74</v>
      </c>
      <c r="AA156" s="45">
        <f>_xll.qlCalendarAdvance(calendar,AA155,Z156,,,trigger)</f>
        <v>47042</v>
      </c>
      <c r="AB156" s="45">
        <f>_xll.qlInterestRateIndexMaturity($W$9,AA156,trigger)</f>
        <v>47224</v>
      </c>
      <c r="AC156" s="49">
        <f>_xll.qlTenorBasisValue($W$17,AA156,_xll.ohTrigger(trigger,$W$24))</f>
        <v>1.3587063897680259E-3</v>
      </c>
      <c r="AD156" s="49">
        <f>_xll.qlTenorBasisForwardRate($W$17,AA156,_xll.ohTrigger(trigger,$W$24))</f>
        <v>2.164342322357651E-2</v>
      </c>
      <c r="AE156" s="49">
        <f>_xll.qlTenorBasisForwardRate2($W$17,AA156,AB156,_xll.ohTrigger(trigger,$W$24))</f>
        <v>2.164342322357651E-2</v>
      </c>
      <c r="AF156" s="49">
        <f>_xll.qlIndexFixing($W$9,_xll.qlInterestRateIndexFixingDate($W$9,AA156,trigger),TRUE,trigger)</f>
        <v>2.1547572557885405E-2</v>
      </c>
      <c r="AG156" s="49">
        <f t="shared" si="9"/>
        <v>9.5850665691104425E-5</v>
      </c>
      <c r="AH156" s="52">
        <f t="shared" si="10"/>
        <v>0.9955713722038807</v>
      </c>
    </row>
    <row r="157" spans="26:34" x14ac:dyDescent="0.2">
      <c r="Z157" s="44" t="s">
        <v>74</v>
      </c>
      <c r="AA157" s="45">
        <f>_xll.qlCalendarAdvance(calendar,AA156,Z157,,,trigger)</f>
        <v>47073</v>
      </c>
      <c r="AB157" s="45">
        <f>_xll.qlInterestRateIndexMaturity($W$9,AA157,trigger)</f>
        <v>47254</v>
      </c>
      <c r="AC157" s="49">
        <f>_xll.qlTenorBasisValue($W$17,AA157,_xll.ohTrigger(trigger,$W$24))</f>
        <v>1.3459893782006092E-3</v>
      </c>
      <c r="AD157" s="49">
        <f>_xll.qlTenorBasisForwardRate($W$17,AA157,_xll.ohTrigger(trigger,$W$24))</f>
        <v>2.1655818730520134E-2</v>
      </c>
      <c r="AE157" s="49">
        <f>_xll.qlTenorBasisForwardRate2($W$17,AA157,AB157,_xll.ohTrigger(trigger,$W$24))</f>
        <v>2.1655818730520134E-2</v>
      </c>
      <c r="AF157" s="49">
        <f>_xll.qlIndexFixing($W$9,_xll.qlInterestRateIndexFixingDate($W$9,AA157,trigger),TRUE,trigger)</f>
        <v>2.1550234631330021E-2</v>
      </c>
      <c r="AG157" s="49">
        <f t="shared" si="9"/>
        <v>1.055840991901133E-4</v>
      </c>
      <c r="AH157" s="52">
        <f t="shared" si="10"/>
        <v>0.99512444666701472</v>
      </c>
    </row>
    <row r="158" spans="26:34" x14ac:dyDescent="0.2">
      <c r="Z158" s="44" t="s">
        <v>74</v>
      </c>
      <c r="AA158" s="45">
        <f>_xll.qlCalendarAdvance(calendar,AA157,Z158,,,trigger)</f>
        <v>47105</v>
      </c>
      <c r="AB158" s="45">
        <f>_xll.qlInterestRateIndexMaturity($W$9,AA158,trigger)</f>
        <v>47287</v>
      </c>
      <c r="AC158" s="49">
        <f>_xll.qlTenorBasisValue($W$17,AA158,_xll.ohTrigger(trigger,$W$24))</f>
        <v>1.3329669443964299E-3</v>
      </c>
      <c r="AD158" s="49">
        <f>_xll.qlTenorBasisForwardRate($W$17,AA158,_xll.ohTrigger(trigger,$W$24))</f>
        <v>2.1667978057310296E-2</v>
      </c>
      <c r="AE158" s="49">
        <f>_xll.qlTenorBasisForwardRate2($W$17,AA158,AB158,_xll.ohTrigger(trigger,$W$24))</f>
        <v>2.1667978057310296E-2</v>
      </c>
      <c r="AF158" s="49">
        <f>_xll.qlIndexFixing($W$9,_xll.qlInterestRateIndexFixingDate($W$9,AA158,trigger),TRUE,trigger)</f>
        <v>2.1552729133788383E-2</v>
      </c>
      <c r="AG158" s="49">
        <f t="shared" si="9"/>
        <v>1.1524892352191354E-4</v>
      </c>
      <c r="AH158" s="52">
        <f t="shared" si="10"/>
        <v>0.99468114084216408</v>
      </c>
    </row>
    <row r="159" spans="26:34" x14ac:dyDescent="0.2">
      <c r="Z159" s="44" t="s">
        <v>74</v>
      </c>
      <c r="AA159" s="45">
        <f>_xll.qlCalendarAdvance(calendar,AA158,Z159,,,trigger)</f>
        <v>47136</v>
      </c>
      <c r="AB159" s="45">
        <f>_xll.qlInterestRateIndexMaturity($W$9,AA159,trigger)</f>
        <v>47317</v>
      </c>
      <c r="AC159" s="49">
        <f>_xll.qlTenorBasisValue($W$17,AA159,_xll.ohTrigger(trigger,$W$24))</f>
        <v>1.3204531825262579E-3</v>
      </c>
      <c r="AD159" s="49">
        <f>_xll.qlTenorBasisForwardRate($W$17,AA159,_xll.ohTrigger(trigger,$W$24))</f>
        <v>2.1676012618813398E-2</v>
      </c>
      <c r="AE159" s="49">
        <f>_xll.qlTenorBasisForwardRate2($W$17,AA159,AB159,_xll.ohTrigger(trigger,$W$24))</f>
        <v>2.1676012618813398E-2</v>
      </c>
      <c r="AF159" s="49">
        <f>_xll.qlIndexFixing($W$9,_xll.qlInterestRateIndexFixingDate($W$9,AA159,trigger),TRUE,trigger)</f>
        <v>2.1552365459534293E-2</v>
      </c>
      <c r="AG159" s="49">
        <f t="shared" si="9"/>
        <v>1.2364715927910483E-4</v>
      </c>
      <c r="AH159" s="52">
        <f t="shared" si="10"/>
        <v>0.99429566860595997</v>
      </c>
    </row>
    <row r="160" spans="26:34" x14ac:dyDescent="0.2">
      <c r="Z160" s="44" t="s">
        <v>74</v>
      </c>
      <c r="AA160" s="45">
        <f>_xll.qlCalendarAdvance(calendar,AA159,Z160,,,trigger)</f>
        <v>47168</v>
      </c>
      <c r="AB160" s="45">
        <f>_xll.qlInterestRateIndexMaturity($W$9,AA160,trigger)</f>
        <v>47350</v>
      </c>
      <c r="AC160" s="49">
        <f>_xll.qlTenorBasisValue($W$17,AA160,_xll.ohTrigger(trigger,$W$24))</f>
        <v>1.307640916744332E-3</v>
      </c>
      <c r="AD160" s="49">
        <f>_xll.qlTenorBasisForwardRate($W$17,AA160,_xll.ohTrigger(trigger,$W$24))</f>
        <v>2.1683510371910068E-2</v>
      </c>
      <c r="AE160" s="49">
        <f>_xll.qlTenorBasisForwardRate2($W$17,AA160,AB160,_xll.ohTrigger(trigger,$W$24))</f>
        <v>2.1683510371910068E-2</v>
      </c>
      <c r="AF160" s="49">
        <f>_xll.qlIndexFixing($W$9,_xll.qlInterestRateIndexFixingDate($W$9,AA160,trigger),TRUE,trigger)</f>
        <v>2.1551671516849301E-2</v>
      </c>
      <c r="AG160" s="49">
        <f t="shared" si="9"/>
        <v>1.3183885506076742E-4</v>
      </c>
      <c r="AH160" s="52">
        <f t="shared" si="10"/>
        <v>0.99391985648082337</v>
      </c>
    </row>
    <row r="161" spans="26:34" x14ac:dyDescent="0.2">
      <c r="Z161" s="44" t="s">
        <v>74</v>
      </c>
      <c r="AA161" s="45">
        <f>_xll.qlCalendarAdvance(calendar,AA160,Z161,,,trigger)</f>
        <v>47196</v>
      </c>
      <c r="AB161" s="45">
        <f>_xll.qlInterestRateIndexMaturity($W$9,AA161,trigger)</f>
        <v>47380</v>
      </c>
      <c r="AC161" s="49">
        <f>_xll.qlTenorBasisValue($W$17,AA161,_xll.ohTrigger(trigger,$W$24))</f>
        <v>1.2965179252676813E-3</v>
      </c>
      <c r="AD161" s="49">
        <f>_xll.qlTenorBasisForwardRate($W$17,AA161,_xll.ohTrigger(trigger,$W$24))</f>
        <v>2.1688841579571152E-2</v>
      </c>
      <c r="AE161" s="49">
        <f>_xll.qlTenorBasisForwardRate2($W$17,AA161,AB161,_xll.ohTrigger(trigger,$W$24))</f>
        <v>2.1688841579571152E-2</v>
      </c>
      <c r="AF161" s="49">
        <f>_xll.qlIndexFixing($W$9,_xll.qlInterestRateIndexFixingDate($W$9,AA161,trigger),TRUE,trigger)</f>
        <v>2.1550371857994386E-2</v>
      </c>
      <c r="AG161" s="49">
        <f t="shared" si="9"/>
        <v>1.3846972157676579E-4</v>
      </c>
      <c r="AH161" s="52">
        <f t="shared" si="10"/>
        <v>0.99361562391109026</v>
      </c>
    </row>
    <row r="162" spans="26:34" x14ac:dyDescent="0.2">
      <c r="Z162" s="44" t="s">
        <v>74</v>
      </c>
      <c r="AA162" s="45">
        <f>_xll.qlCalendarAdvance(calendar,AA161,Z162,,,trigger)</f>
        <v>47227</v>
      </c>
      <c r="AB162" s="45">
        <f>_xll.qlInterestRateIndexMaturity($W$9,AA162,trigger)</f>
        <v>47410</v>
      </c>
      <c r="AC162" s="49">
        <f>_xll.qlTenorBasisValue($W$17,AA162,_xll.ohTrigger(trigger,$W$24))</f>
        <v>1.2842987906186167E-3</v>
      </c>
      <c r="AD162" s="49">
        <f>_xll.qlTenorBasisForwardRate($W$17,AA162,_xll.ohTrigger(trigger,$W$24))</f>
        <v>2.1690452809608719E-2</v>
      </c>
      <c r="AE162" s="49">
        <f>_xll.qlTenorBasisForwardRate2($W$17,AA162,AB162,_xll.ohTrigger(trigger,$W$24))</f>
        <v>2.1690452809608719E-2</v>
      </c>
      <c r="AF162" s="49">
        <f>_xll.qlIndexFixing($W$9,_xll.qlInterestRateIndexFixingDate($W$9,AA162,trigger),TRUE,trigger)</f>
        <v>2.1545706514878887E-2</v>
      </c>
      <c r="AG162" s="49">
        <f t="shared" si="9"/>
        <v>1.4474629472983197E-4</v>
      </c>
      <c r="AH162" s="52">
        <f t="shared" si="10"/>
        <v>0.99332672784656162</v>
      </c>
    </row>
    <row r="163" spans="26:34" x14ac:dyDescent="0.2">
      <c r="Z163" s="44" t="s">
        <v>74</v>
      </c>
      <c r="AA163" s="45">
        <f>_xll.qlCalendarAdvance(calendar,AA162,Z163,,,trigger)</f>
        <v>47259</v>
      </c>
      <c r="AB163" s="45">
        <f>_xll.qlInterestRateIndexMaturity($W$9,AA163,trigger)</f>
        <v>47443</v>
      </c>
      <c r="AC163" s="49">
        <f>_xll.qlTenorBasisValue($W$17,AA163,_xll.ohTrigger(trigger,$W$24))</f>
        <v>1.2717909314976599E-3</v>
      </c>
      <c r="AD163" s="49">
        <f>_xll.qlTenorBasisForwardRate($W$17,AA163,_xll.ohTrigger(trigger,$W$24))</f>
        <v>2.1691081408609481E-2</v>
      </c>
      <c r="AE163" s="49">
        <f>_xll.qlTenorBasisForwardRate2($W$17,AA163,AB163,_xll.ohTrigger(trigger,$W$24))</f>
        <v>2.1691081408609481E-2</v>
      </c>
      <c r="AF163" s="49">
        <f>_xll.qlIndexFixing($W$9,_xll.qlInterestRateIndexFixingDate($W$9,AA163,trigger),TRUE,trigger)</f>
        <v>2.1540479045025571E-2</v>
      </c>
      <c r="AG163" s="49">
        <f t="shared" si="9"/>
        <v>1.5060236358390919E-4</v>
      </c>
      <c r="AH163" s="52">
        <f t="shared" si="10"/>
        <v>0.99305694535247413</v>
      </c>
    </row>
    <row r="164" spans="26:34" x14ac:dyDescent="0.2">
      <c r="Z164" s="44" t="s">
        <v>74</v>
      </c>
      <c r="AA164" s="45">
        <f>_xll.qlCalendarAdvance(calendar,AA163,Z164,,,trigger)</f>
        <v>47290</v>
      </c>
      <c r="AB164" s="45">
        <f>_xll.qlInterestRateIndexMaturity($W$9,AA164,trigger)</f>
        <v>47473</v>
      </c>
      <c r="AC164" s="49">
        <f>_xll.qlTenorBasisValue($W$17,AA164,_xll.ohTrigger(trigger,$W$24))</f>
        <v>1.259776119527028E-3</v>
      </c>
      <c r="AD164" s="49">
        <f>_xll.qlTenorBasisForwardRate($W$17,AA164,_xll.ohTrigger(trigger,$W$24))</f>
        <v>2.1688255102086742E-2</v>
      </c>
      <c r="AE164" s="49">
        <f>_xll.qlTenorBasisForwardRate2($W$17,AA164,AB164,_xll.ohTrigger(trigger,$W$24))</f>
        <v>2.1688255102086742E-2</v>
      </c>
      <c r="AF164" s="49">
        <f>_xll.qlIndexFixing($W$9,_xll.qlInterestRateIndexFixingDate($W$9,AA164,trigger),TRUE,trigger)</f>
        <v>2.1532947412836009E-2</v>
      </c>
      <c r="AG164" s="49">
        <f t="shared" si="9"/>
        <v>1.5530768925073324E-4</v>
      </c>
      <c r="AH164" s="52">
        <f t="shared" si="10"/>
        <v>0.99283908786024055</v>
      </c>
    </row>
    <row r="165" spans="26:34" x14ac:dyDescent="0.2">
      <c r="Z165" s="44" t="s">
        <v>74</v>
      </c>
      <c r="AA165" s="45">
        <f>_xll.qlCalendarAdvance(calendar,AA164,Z165,,,trigger)</f>
        <v>47322</v>
      </c>
      <c r="AB165" s="45">
        <f>_xll.qlInterestRateIndexMaturity($W$9,AA165,trigger)</f>
        <v>47506</v>
      </c>
      <c r="AC165" s="49">
        <f>_xll.qlTenorBasisValue($W$17,AA165,_xll.ohTrigger(trigger,$W$24))</f>
        <v>1.2474792060631311E-3</v>
      </c>
      <c r="AD165" s="49">
        <f>_xll.qlTenorBasisForwardRate($W$17,AA165,_xll.ohTrigger(trigger,$W$24))</f>
        <v>2.1684137468901458E-2</v>
      </c>
      <c r="AE165" s="49">
        <f>_xll.qlTenorBasisForwardRate2($W$17,AA165,AB165,_xll.ohTrigger(trigger,$W$24))</f>
        <v>2.1684137468901458E-2</v>
      </c>
      <c r="AF165" s="49">
        <f>_xll.qlIndexFixing($W$9,_xll.qlInterestRateIndexFixingDate($W$9,AA165,trigger),TRUE,trigger)</f>
        <v>2.1524699632768738E-2</v>
      </c>
      <c r="AG165" s="49">
        <f t="shared" si="9"/>
        <v>1.5943783613272047E-4</v>
      </c>
      <c r="AH165" s="52">
        <f t="shared" si="10"/>
        <v>0.99264725948351051</v>
      </c>
    </row>
    <row r="166" spans="26:34" x14ac:dyDescent="0.2">
      <c r="Z166" s="44" t="s">
        <v>74</v>
      </c>
      <c r="AA166" s="45">
        <f>_xll.qlCalendarAdvance(calendar,AA165,Z166,,,trigger)</f>
        <v>47353</v>
      </c>
      <c r="AB166" s="45">
        <f>_xll.qlInterestRateIndexMaturity($W$9,AA166,trigger)</f>
        <v>47539</v>
      </c>
      <c r="AC166" s="49">
        <f>_xll.qlTenorBasisValue($W$17,AA166,_xll.ohTrigger(trigger,$W$24))</f>
        <v>1.2356687197571515E-3</v>
      </c>
      <c r="AD166" s="49">
        <f>_xll.qlTenorBasisForwardRate($W$17,AA166,_xll.ohTrigger(trigger,$W$24))</f>
        <v>2.1678300658574696E-2</v>
      </c>
      <c r="AE166" s="49">
        <f>_xll.qlTenorBasisForwardRate2($W$17,AA166,AB166,_xll.ohTrigger(trigger,$W$24))</f>
        <v>2.1678300658574696E-2</v>
      </c>
      <c r="AF166" s="49">
        <f>_xll.qlIndexFixing($W$9,_xll.qlInterestRateIndexFixingDate($W$9,AA166,trigger),TRUE,trigger)</f>
        <v>2.1515710013350745E-2</v>
      </c>
      <c r="AG166" s="49">
        <f t="shared" si="9"/>
        <v>1.6259064522395131E-4</v>
      </c>
      <c r="AH166" s="52">
        <f t="shared" si="10"/>
        <v>0.99249984360929877</v>
      </c>
    </row>
    <row r="167" spans="26:34" x14ac:dyDescent="0.2">
      <c r="Z167" s="44" t="s">
        <v>74</v>
      </c>
      <c r="AA167" s="45">
        <f>_xll.qlCalendarAdvance(calendar,AA166,Z167,,,trigger)</f>
        <v>47385</v>
      </c>
      <c r="AB167" s="45">
        <f>_xll.qlInterestRateIndexMaturity($W$9,AA167,trigger)</f>
        <v>47567</v>
      </c>
      <c r="AC167" s="49">
        <f>_xll.qlTenorBasisValue($W$17,AA167,_xll.ohTrigger(trigger,$W$24))</f>
        <v>1.2235826349160693E-3</v>
      </c>
      <c r="AD167" s="49">
        <f>_xll.qlTenorBasisForwardRate($W$17,AA167,_xll.ohTrigger(trigger,$W$24))</f>
        <v>2.1667045833437253E-2</v>
      </c>
      <c r="AE167" s="49">
        <f>_xll.qlTenorBasisForwardRate2($W$17,AA167,AB167,_xll.ohTrigger(trigger,$W$24))</f>
        <v>2.1667045833437253E-2</v>
      </c>
      <c r="AF167" s="49">
        <f>_xll.qlIndexFixing($W$9,_xll.qlInterestRateIndexFixingDate($W$9,AA167,trigger),TRUE,trigger)</f>
        <v>2.150231666606061E-2</v>
      </c>
      <c r="AG167" s="49">
        <f t="shared" si="9"/>
        <v>1.6472916737664267E-4</v>
      </c>
      <c r="AH167" s="52">
        <f t="shared" si="10"/>
        <v>0.99239724840003674</v>
      </c>
    </row>
    <row r="168" spans="26:34" x14ac:dyDescent="0.2">
      <c r="Z168" s="44" t="s">
        <v>74</v>
      </c>
      <c r="AA168" s="45">
        <f>_xll.qlCalendarAdvance(calendar,AA167,Z168,,,trigger)</f>
        <v>47415</v>
      </c>
      <c r="AB168" s="45">
        <f>_xll.qlInterestRateIndexMaturity($W$9,AA168,trigger)</f>
        <v>47597</v>
      </c>
      <c r="AC168" s="49">
        <f>_xll.qlTenorBasisValue($W$17,AA168,_xll.ohTrigger(trigger,$W$24))</f>
        <v>1.2123490820977148E-3</v>
      </c>
      <c r="AD168" s="49">
        <f>_xll.qlTenorBasisForwardRate($W$17,AA168,_xll.ohTrigger(trigger,$W$24))</f>
        <v>2.1656136611429747E-2</v>
      </c>
      <c r="AE168" s="49">
        <f>_xll.qlTenorBasisForwardRate2($W$17,AA168,AB168,_xll.ohTrigger(trigger,$W$24))</f>
        <v>2.1656136611429747E-2</v>
      </c>
      <c r="AF168" s="49">
        <f>_xll.qlIndexFixing($W$9,_xll.qlInterestRateIndexFixingDate($W$9,AA168,trigger),TRUE,trigger)</f>
        <v>2.1490123012876741E-2</v>
      </c>
      <c r="AG168" s="49">
        <f t="shared" si="9"/>
        <v>1.6601359855300535E-4</v>
      </c>
      <c r="AH168" s="52">
        <f t="shared" si="10"/>
        <v>0.992334108270014</v>
      </c>
    </row>
    <row r="169" spans="26:34" x14ac:dyDescent="0.2">
      <c r="Z169" s="44" t="s">
        <v>74</v>
      </c>
      <c r="AA169" s="45">
        <f>_xll.qlCalendarAdvance(calendar,AA168,Z169,,,trigger)</f>
        <v>47448</v>
      </c>
      <c r="AB169" s="45">
        <f>_xll.qlInterestRateIndexMaturity($W$9,AA169,trigger)</f>
        <v>47630</v>
      </c>
      <c r="AC169" s="49">
        <f>_xll.qlTenorBasisValue($W$17,AA169,_xll.ohTrigger(trigger,$W$24))</f>
        <v>1.2001006469831653E-3</v>
      </c>
      <c r="AD169" s="49">
        <f>_xll.qlTenorBasisForwardRate($W$17,AA169,_xll.ohTrigger(trigger,$W$24))</f>
        <v>2.1641688694250625E-2</v>
      </c>
      <c r="AE169" s="49">
        <f>_xll.qlTenorBasisForwardRate2($W$17,AA169,AB169,_xll.ohTrigger(trigger,$W$24))</f>
        <v>2.1641688694250625E-2</v>
      </c>
      <c r="AF169" s="49">
        <f>_xll.qlIndexFixing($W$9,_xll.qlInterestRateIndexFixingDate($W$9,AA169,trigger),TRUE,trigger)</f>
        <v>2.1475255062535958E-2</v>
      </c>
      <c r="AG169" s="49">
        <f t="shared" si="9"/>
        <v>1.6643363171466724E-4</v>
      </c>
      <c r="AH169" s="52">
        <f t="shared" si="10"/>
        <v>0.99230958202633779</v>
      </c>
    </row>
    <row r="170" spans="26:34" x14ac:dyDescent="0.2">
      <c r="Z170" s="44" t="s">
        <v>74</v>
      </c>
      <c r="AA170" s="45">
        <f>_xll.qlCalendarAdvance(calendar,AA169,Z170,,,trigger)</f>
        <v>47479</v>
      </c>
      <c r="AB170" s="45">
        <f>_xll.qlInterestRateIndexMaturity($W$9,AA170,trigger)</f>
        <v>47661</v>
      </c>
      <c r="AC170" s="49">
        <f>_xll.qlTenorBasisValue($W$17,AA170,_xll.ohTrigger(trigger,$W$24))</f>
        <v>1.1886979209819527E-3</v>
      </c>
      <c r="AD170" s="49">
        <f>_xll.qlTenorBasisForwardRate($W$17,AA170,_xll.ohTrigger(trigger,$W$24))</f>
        <v>2.162577222836776E-2</v>
      </c>
      <c r="AE170" s="49">
        <f>_xll.qlTenorBasisForwardRate2($W$17,AA170,AB170,_xll.ohTrigger(trigger,$W$24))</f>
        <v>2.162577222836776E-2</v>
      </c>
      <c r="AF170" s="49">
        <f>_xll.qlIndexFixing($W$9,_xll.qlInterestRateIndexFixingDate($W$9,AA170,trigger),TRUE,trigger)</f>
        <v>2.1459916361030975E-2</v>
      </c>
      <c r="AG170" s="49">
        <f t="shared" si="9"/>
        <v>1.658558673367852E-4</v>
      </c>
      <c r="AH170" s="52">
        <f t="shared" si="10"/>
        <v>0.99233063838898561</v>
      </c>
    </row>
    <row r="171" spans="26:34" x14ac:dyDescent="0.2">
      <c r="Z171" s="44" t="s">
        <v>74</v>
      </c>
      <c r="AA171" s="45">
        <f>_xll.qlCalendarAdvance(calendar,AA170,Z171,,,trigger)</f>
        <v>47511</v>
      </c>
      <c r="AB171" s="45">
        <f>_xll.qlInterestRateIndexMaturity($W$9,AA171,trigger)</f>
        <v>47693</v>
      </c>
      <c r="AC171" s="49">
        <f>_xll.qlTenorBasisValue($W$17,AA171,_xll.ohTrigger(trigger,$W$24))</f>
        <v>1.1770322448687702E-3</v>
      </c>
      <c r="AD171" s="49">
        <f>_xll.qlTenorBasisForwardRate($W$17,AA171,_xll.ohTrigger(trigger,$W$24))</f>
        <v>2.1606951751939895E-2</v>
      </c>
      <c r="AE171" s="49">
        <f>_xll.qlTenorBasisForwardRate2($W$17,AA171,AB171,_xll.ohTrigger(trigger,$W$24))</f>
        <v>2.1606951751939895E-2</v>
      </c>
      <c r="AF171" s="49">
        <f>_xll.qlIndexFixing($W$9,_xll.qlInterestRateIndexFixingDate($W$9,AA171,trigger),TRUE,trigger)</f>
        <v>2.1442706136195394E-2</v>
      </c>
      <c r="AG171" s="49">
        <f t="shared" si="9"/>
        <v>1.6424561574450089E-4</v>
      </c>
      <c r="AH171" s="52">
        <f t="shared" si="10"/>
        <v>0.99239848278322018</v>
      </c>
    </row>
    <row r="172" spans="26:34" x14ac:dyDescent="0.2">
      <c r="Z172" s="44" t="s">
        <v>74</v>
      </c>
      <c r="AA172" s="45">
        <f>_xll.qlCalendarAdvance(calendar,AA171,Z172,,,trigger)</f>
        <v>47542</v>
      </c>
      <c r="AB172" s="45">
        <f>_xll.qlInterestRateIndexMaturity($W$9,AA172,trigger)</f>
        <v>47725</v>
      </c>
      <c r="AC172" s="49">
        <f>_xll.qlTenorBasisValue($W$17,AA172,_xll.ohTrigger(trigger,$W$24))</f>
        <v>1.1658325410107567E-3</v>
      </c>
      <c r="AD172" s="49">
        <f>_xll.qlTenorBasisForwardRate($W$17,AA172,_xll.ohTrigger(trigger,$W$24))</f>
        <v>2.1586653547602083E-2</v>
      </c>
      <c r="AE172" s="49">
        <f>_xll.qlTenorBasisForwardRate2($W$17,AA172,AB172,_xll.ohTrigger(trigger,$W$24))</f>
        <v>2.1586653547602083E-2</v>
      </c>
      <c r="AF172" s="49">
        <f>_xll.qlIndexFixing($W$9,_xll.qlInterestRateIndexFixingDate($W$9,AA172,trigger),TRUE,trigger)</f>
        <v>2.142503065865221E-2</v>
      </c>
      <c r="AG172" s="49">
        <f t="shared" si="9"/>
        <v>1.616228889498722E-4</v>
      </c>
      <c r="AH172" s="52">
        <f t="shared" si="10"/>
        <v>0.99251283258919831</v>
      </c>
    </row>
    <row r="173" spans="26:34" x14ac:dyDescent="0.2">
      <c r="Z173" s="44" t="s">
        <v>74</v>
      </c>
      <c r="AA173" s="45">
        <f>_xll.qlCalendarAdvance(calendar,AA172,Z173,,,trigger)</f>
        <v>47570</v>
      </c>
      <c r="AB173" s="45">
        <f>_xll.qlInterestRateIndexMaturity($W$9,AA173,trigger)</f>
        <v>47756</v>
      </c>
      <c r="AC173" s="49">
        <f>_xll.qlTenorBasisValue($W$17,AA173,_xll.ohTrigger(trigger,$W$24))</f>
        <v>1.1558023010263348E-3</v>
      </c>
      <c r="AD173" s="49">
        <f>_xll.qlTenorBasisForwardRate($W$17,AA173,_xll.ohTrigger(trigger,$W$24))</f>
        <v>2.1566744165647987E-2</v>
      </c>
      <c r="AE173" s="49">
        <f>_xll.qlTenorBasisForwardRate2($W$17,AA173,AB173,_xll.ohTrigger(trigger,$W$24))</f>
        <v>2.1566744165647987E-2</v>
      </c>
      <c r="AF173" s="49">
        <f>_xll.qlIndexFixing($W$9,_xll.qlInterestRateIndexFixingDate($W$9,AA173,trigger),TRUE,trigger)</f>
        <v>2.1408543696523678E-2</v>
      </c>
      <c r="AG173" s="49">
        <f t="shared" si="9"/>
        <v>1.5820046912430955E-4</v>
      </c>
      <c r="AH173" s="52">
        <f t="shared" si="10"/>
        <v>0.99266461048041299</v>
      </c>
    </row>
    <row r="174" spans="26:34" x14ac:dyDescent="0.2">
      <c r="Z174" s="44" t="s">
        <v>74</v>
      </c>
      <c r="AA174" s="45">
        <f>_xll.qlCalendarAdvance(calendar,AA173,Z174,,,trigger)</f>
        <v>47602</v>
      </c>
      <c r="AB174" s="45">
        <f>_xll.qlInterestRateIndexMaturity($W$9,AA174,trigger)</f>
        <v>47785</v>
      </c>
      <c r="AC174" s="49">
        <f>_xll.qlTenorBasisValue($W$17,AA174,_xll.ohTrigger(trigger,$W$24))</f>
        <v>1.1444384666550946E-3</v>
      </c>
      <c r="AD174" s="49">
        <f>_xll.qlTenorBasisForwardRate($W$17,AA174,_xll.ohTrigger(trigger,$W$24))</f>
        <v>2.1540286966234275E-2</v>
      </c>
      <c r="AE174" s="49">
        <f>_xll.qlTenorBasisForwardRate2($W$17,AA174,AB174,_xll.ohTrigger(trigger,$W$24))</f>
        <v>2.1540286966234275E-2</v>
      </c>
      <c r="AF174" s="49">
        <f>_xll.qlIndexFixing($W$9,_xll.qlInterestRateIndexFixingDate($W$9,AA174,trigger),TRUE,trigger)</f>
        <v>2.138654694436699E-2</v>
      </c>
      <c r="AG174" s="49">
        <f t="shared" si="9"/>
        <v>1.5374002186728519E-4</v>
      </c>
      <c r="AH174" s="52">
        <f t="shared" si="10"/>
        <v>0.99286267531587291</v>
      </c>
    </row>
    <row r="175" spans="26:34" x14ac:dyDescent="0.2">
      <c r="Z175" s="44" t="s">
        <v>74</v>
      </c>
      <c r="AA175" s="45">
        <f>_xll.qlCalendarAdvance(calendar,AA174,Z175,,,trigger)</f>
        <v>47632</v>
      </c>
      <c r="AB175" s="45">
        <f>_xll.qlInterestRateIndexMaturity($W$9,AA175,trigger)</f>
        <v>47816</v>
      </c>
      <c r="AC175" s="49">
        <f>_xll.qlTenorBasisValue($W$17,AA175,_xll.ohTrigger(trigger,$W$24))</f>
        <v>1.1338808417935319E-3</v>
      </c>
      <c r="AD175" s="49">
        <f>_xll.qlTenorBasisForwardRate($W$17,AA175,_xll.ohTrigger(trigger,$W$24))</f>
        <v>2.1514191072672724E-2</v>
      </c>
      <c r="AE175" s="49">
        <f>_xll.qlTenorBasisForwardRate2($W$17,AA175,AB175,_xll.ohTrigger(trigger,$W$24))</f>
        <v>2.1514191072672724E-2</v>
      </c>
      <c r="AF175" s="49">
        <f>_xll.qlIndexFixing($W$9,_xll.qlInterestRateIndexFixingDate($W$9,AA175,trigger),TRUE,trigger)</f>
        <v>2.1365790914675831E-2</v>
      </c>
      <c r="AG175" s="49">
        <f t="shared" si="9"/>
        <v>1.4840015799689327E-4</v>
      </c>
      <c r="AH175" s="52">
        <f t="shared" si="10"/>
        <v>0.99310221994888803</v>
      </c>
    </row>
    <row r="176" spans="26:34" x14ac:dyDescent="0.2">
      <c r="Z176" s="44" t="s">
        <v>74</v>
      </c>
      <c r="AA176" s="45">
        <f>_xll.qlCalendarAdvance(calendar,AA175,Z176,,,trigger)</f>
        <v>47665</v>
      </c>
      <c r="AB176" s="45">
        <f>_xll.qlInterestRateIndexMaturity($W$9,AA176,trigger)</f>
        <v>47850</v>
      </c>
      <c r="AC176" s="49">
        <f>_xll.qlTenorBasisValue($W$17,AA176,_xll.ohTrigger(trigger,$W$24))</f>
        <v>1.1223744382149647E-3</v>
      </c>
      <c r="AD176" s="49">
        <f>_xll.qlTenorBasisForwardRate($W$17,AA176,_xll.ohTrigger(trigger,$W$24))</f>
        <v>2.1483316359815381E-2</v>
      </c>
      <c r="AE176" s="49">
        <f>_xll.qlTenorBasisForwardRate2($W$17,AA176,AB176,_xll.ohTrigger(trigger,$W$24))</f>
        <v>2.1483316359815381E-2</v>
      </c>
      <c r="AF176" s="49">
        <f>_xll.qlIndexFixing($W$9,_xll.qlInterestRateIndexFixingDate($W$9,AA176,trigger),TRUE,trigger)</f>
        <v>2.1341545370268101E-2</v>
      </c>
      <c r="AG176" s="49">
        <f t="shared" si="9"/>
        <v>1.4177098954728032E-4</v>
      </c>
      <c r="AH176" s="52">
        <f t="shared" si="10"/>
        <v>0.99340087967924429</v>
      </c>
    </row>
    <row r="177" spans="26:34" x14ac:dyDescent="0.2">
      <c r="Z177" s="44" t="s">
        <v>74</v>
      </c>
      <c r="AA177" s="45">
        <f>_xll.qlCalendarAdvance(calendar,AA176,Z177,,,trigger)</f>
        <v>47696</v>
      </c>
      <c r="AB177" s="45">
        <f>_xll.qlInterestRateIndexMaturity($W$9,AA177,trigger)</f>
        <v>47882</v>
      </c>
      <c r="AC177" s="49">
        <f>_xll.qlTenorBasisValue($W$17,AA177,_xll.ohTrigger(trigger,$W$24))</f>
        <v>1.1116671978621151E-3</v>
      </c>
      <c r="AD177" s="49">
        <f>_xll.qlTenorBasisForwardRate($W$17,AA177,_xll.ohTrigger(trigger,$W$24))</f>
        <v>2.1452487089901971E-2</v>
      </c>
      <c r="AE177" s="49">
        <f>_xll.qlTenorBasisForwardRate2($W$17,AA177,AB177,_xll.ohTrigger(trigger,$W$24))</f>
        <v>2.1452487089901971E-2</v>
      </c>
      <c r="AF177" s="49">
        <f>_xll.qlIndexFixing($W$9,_xll.qlInterestRateIndexFixingDate($W$9,AA177,trigger),TRUE,trigger)</f>
        <v>2.1317470645913904E-2</v>
      </c>
      <c r="AG177" s="49">
        <f t="shared" si="9"/>
        <v>1.3501644398806675E-4</v>
      </c>
      <c r="AH177" s="52">
        <f t="shared" si="10"/>
        <v>0.99370625683529157</v>
      </c>
    </row>
    <row r="178" spans="26:34" x14ac:dyDescent="0.2">
      <c r="Z178" s="44" t="s">
        <v>74</v>
      </c>
      <c r="AA178" s="45">
        <f>_xll.qlCalendarAdvance(calendar,AA177,Z178,,,trigger)</f>
        <v>47728</v>
      </c>
      <c r="AB178" s="45">
        <f>_xll.qlInterestRateIndexMaturity($W$9,AA178,trigger)</f>
        <v>47910</v>
      </c>
      <c r="AC178" s="49">
        <f>_xll.qlTenorBasisValue($W$17,AA178,_xll.ohTrigger(trigger,$W$24))</f>
        <v>1.1007176896318277E-3</v>
      </c>
      <c r="AD178" s="49">
        <f>_xll.qlTenorBasisForwardRate($W$17,AA178,_xll.ohTrigger(trigger,$W$24))</f>
        <v>2.1418622705711227E-2</v>
      </c>
      <c r="AE178" s="49">
        <f>_xll.qlTenorBasisForwardRate2($W$17,AA178,AB178,_xll.ohTrigger(trigger,$W$24))</f>
        <v>2.1418622705711227E-2</v>
      </c>
      <c r="AF178" s="49">
        <f>_xll.qlIndexFixing($W$9,_xll.qlInterestRateIndexFixingDate($W$9,AA178,trigger),TRUE,trigger)</f>
        <v>2.1290358803725571E-2</v>
      </c>
      <c r="AG178" s="49">
        <f t="shared" si="9"/>
        <v>1.2826390198565629E-4</v>
      </c>
      <c r="AH178" s="52">
        <f t="shared" si="10"/>
        <v>0.99401157097036608</v>
      </c>
    </row>
    <row r="179" spans="26:34" x14ac:dyDescent="0.2">
      <c r="Z179" s="44" t="s">
        <v>74</v>
      </c>
      <c r="AA179" s="45">
        <f>_xll.qlCalendarAdvance(calendar,AA178,Z179,,,trigger)</f>
        <v>47758</v>
      </c>
      <c r="AB179" s="45">
        <f>_xll.qlInterestRateIndexMaturity($W$9,AA179,trigger)</f>
        <v>47940</v>
      </c>
      <c r="AC179" s="49">
        <f>_xll.qlTenorBasisValue($W$17,AA179,_xll.ohTrigger(trigger,$W$24))</f>
        <v>1.0905473690671409E-3</v>
      </c>
      <c r="AD179" s="49">
        <f>_xll.qlTenorBasisForwardRate($W$17,AA179,_xll.ohTrigger(trigger,$W$24))</f>
        <v>2.1385990585685754E-2</v>
      </c>
      <c r="AE179" s="49">
        <f>_xll.qlTenorBasisForwardRate2($W$17,AA179,AB179,_xll.ohTrigger(trigger,$W$24))</f>
        <v>2.1385990585685754E-2</v>
      </c>
      <c r="AF179" s="49">
        <f>_xll.qlIndexFixing($W$9,_xll.qlInterestRateIndexFixingDate($W$9,AA179,trigger),TRUE,trigger)</f>
        <v>2.1264553274694127E-2</v>
      </c>
      <c r="AG179" s="49">
        <f t="shared" si="9"/>
        <v>1.2143731099162683E-4</v>
      </c>
      <c r="AH179" s="52">
        <f t="shared" si="10"/>
        <v>0.99432164198777362</v>
      </c>
    </row>
    <row r="180" spans="26:34" x14ac:dyDescent="0.2">
      <c r="Z180" s="44" t="s">
        <v>74</v>
      </c>
      <c r="AA180" s="45">
        <f>_xll.qlCalendarAdvance(calendar,AA179,Z180,,,trigger)</f>
        <v>47791</v>
      </c>
      <c r="AB180" s="45">
        <f>_xll.qlInterestRateIndexMaturity($W$9,AA180,trigger)</f>
        <v>47973</v>
      </c>
      <c r="AC180" s="49">
        <f>_xll.qlTenorBasisValue($W$17,AA180,_xll.ohTrigger(trigger,$W$24))</f>
        <v>1.079465661627571E-3</v>
      </c>
      <c r="AD180" s="49">
        <f>_xll.qlTenorBasisForwardRate($W$17,AA180,_xll.ohTrigger(trigger,$W$24))</f>
        <v>2.1348875943081668E-2</v>
      </c>
      <c r="AE180" s="49">
        <f>_xll.qlTenorBasisForwardRate2($W$17,AA180,AB180,_xll.ohTrigger(trigger,$W$24))</f>
        <v>2.1348875943081668E-2</v>
      </c>
      <c r="AF180" s="49">
        <f>_xll.qlIndexFixing($W$9,_xll.qlInterestRateIndexFixingDate($W$9,AA180,trigger),TRUE,trigger)</f>
        <v>2.1234873633072832E-2</v>
      </c>
      <c r="AG180" s="49">
        <f t="shared" si="9"/>
        <v>1.1400231000883651E-4</v>
      </c>
      <c r="AH180" s="52">
        <f t="shared" si="10"/>
        <v>0.9946600322043756</v>
      </c>
    </row>
    <row r="181" spans="26:34" x14ac:dyDescent="0.2">
      <c r="Z181" s="44" t="s">
        <v>74</v>
      </c>
      <c r="AA181" s="45">
        <f>_xll.qlCalendarAdvance(calendar,AA180,Z181,,,trigger)</f>
        <v>47821</v>
      </c>
      <c r="AB181" s="45">
        <f>_xll.qlInterestRateIndexMaturity($W$9,AA181,trigger)</f>
        <v>48003</v>
      </c>
      <c r="AC181" s="49">
        <f>_xll.qlTenorBasisValue($W$17,AA181,_xll.ohTrigger(trigger,$W$24))</f>
        <v>1.069487082248429E-3</v>
      </c>
      <c r="AD181" s="49">
        <f>_xll.qlTenorBasisForwardRate($W$17,AA181,_xll.ohTrigger(trigger,$W$24))</f>
        <v>2.1314075153819913E-2</v>
      </c>
      <c r="AE181" s="49">
        <f>_xll.qlTenorBasisForwardRate2($W$17,AA181,AB181,_xll.ohTrigger(trigger,$W$24))</f>
        <v>2.1314075153819913E-2</v>
      </c>
      <c r="AF181" s="49">
        <f>_xll.qlIndexFixing($W$9,_xll.qlInterestRateIndexFixingDate($W$9,AA181,trigger),TRUE,trigger)</f>
        <v>2.1206730607679643E-2</v>
      </c>
      <c r="AG181" s="49">
        <f t="shared" si="9"/>
        <v>1.073445461402707E-4</v>
      </c>
      <c r="AH181" s="52">
        <f t="shared" si="10"/>
        <v>0.99496367797497265</v>
      </c>
    </row>
    <row r="182" spans="26:34" x14ac:dyDescent="0.2">
      <c r="Z182" s="44" t="s">
        <v>74</v>
      </c>
      <c r="AA182" s="45">
        <f>_xll.qlCalendarAdvance(calendar,AA181,Z182,,,trigger)</f>
        <v>47854</v>
      </c>
      <c r="AB182" s="45">
        <f>_xll.qlInterestRateIndexMaturity($W$9,AA182,trigger)</f>
        <v>48036</v>
      </c>
      <c r="AC182" s="49">
        <f>_xll.qlTenorBasisValue($W$17,AA182,_xll.ohTrigger(trigger,$W$24))</f>
        <v>1.0586155104250505E-3</v>
      </c>
      <c r="AD182" s="49">
        <f>_xll.qlTenorBasisForwardRate($W$17,AA182,_xll.ohTrigger(trigger,$W$24))</f>
        <v>2.1274648678384283E-2</v>
      </c>
      <c r="AE182" s="49">
        <f>_xll.qlTenorBasisForwardRate2($W$17,AA182,AB182,_xll.ohTrigger(trigger,$W$24))</f>
        <v>2.1274648678384283E-2</v>
      </c>
      <c r="AF182" s="49">
        <f>_xll.qlIndexFixing($W$9,_xll.qlInterestRateIndexFixingDate($W$9,AA182,trigger),TRUE,trigger)</f>
        <v>2.1174512735424322E-2</v>
      </c>
      <c r="AG182" s="49">
        <f t="shared" si="9"/>
        <v>1.0013594295996131E-4</v>
      </c>
      <c r="AH182" s="52">
        <f t="shared" si="10"/>
        <v>0.9952931799498197</v>
      </c>
    </row>
    <row r="183" spans="26:34" x14ac:dyDescent="0.2">
      <c r="Z183" s="44" t="s">
        <v>74</v>
      </c>
      <c r="AA183" s="45">
        <f>_xll.qlCalendarAdvance(calendar,AA182,Z183,,,trigger)</f>
        <v>47885</v>
      </c>
      <c r="AB183" s="45">
        <f>_xll.qlInterestRateIndexMaturity($W$9,AA183,trigger)</f>
        <v>48066</v>
      </c>
      <c r="AC183" s="49">
        <f>_xll.qlTenorBasisValue($W$17,AA183,_xll.ohTrigger(trigger,$W$24))</f>
        <v>1.0485025015097094E-3</v>
      </c>
      <c r="AD183" s="49">
        <f>_xll.qlTenorBasisForwardRate($W$17,AA183,_xll.ohTrigger(trigger,$W$24))</f>
        <v>2.1236552451354529E-2</v>
      </c>
      <c r="AE183" s="49">
        <f>_xll.qlTenorBasisForwardRate2($W$17,AA183,AB183,_xll.ohTrigger(trigger,$W$24))</f>
        <v>2.1236552451354529E-2</v>
      </c>
      <c r="AF183" s="49">
        <f>_xll.qlIndexFixing($W$9,_xll.qlInterestRateIndexFixingDate($W$9,AA183,trigger),TRUE,trigger)</f>
        <v>2.1142976040274986E-2</v>
      </c>
      <c r="AG183" s="49">
        <f t="shared" si="9"/>
        <v>9.3576411079543398E-5</v>
      </c>
      <c r="AH183" s="52">
        <f t="shared" si="10"/>
        <v>0.99559361571074712</v>
      </c>
    </row>
    <row r="184" spans="26:34" x14ac:dyDescent="0.2">
      <c r="Z184" s="44" t="s">
        <v>74</v>
      </c>
      <c r="AA184" s="45">
        <f>_xll.qlCalendarAdvance(calendar,AA183,Z184,,,trigger)</f>
        <v>47913</v>
      </c>
      <c r="AB184" s="45">
        <f>_xll.qlInterestRateIndexMaturity($W$9,AA184,trigger)</f>
        <v>48099</v>
      </c>
      <c r="AC184" s="49">
        <f>_xll.qlTenorBasisValue($W$17,AA184,_xll.ohTrigger(trigger,$W$24))</f>
        <v>1.0394508374855825E-3</v>
      </c>
      <c r="AD184" s="49">
        <f>_xll.qlTenorBasisForwardRate($W$17,AA184,_xll.ohTrigger(trigger,$W$24))</f>
        <v>2.1201106939968146E-2</v>
      </c>
      <c r="AE184" s="49">
        <f>_xll.qlTenorBasisForwardRate2($W$17,AA184,AB184,_xll.ohTrigger(trigger,$W$24))</f>
        <v>2.1201106939968146E-2</v>
      </c>
      <c r="AF184" s="49">
        <f>_xll.qlIndexFixing($W$9,_xll.qlInterestRateIndexFixingDate($W$9,AA184,trigger),TRUE,trigger)</f>
        <v>2.1113938945735128E-2</v>
      </c>
      <c r="AG184" s="49">
        <f t="shared" si="9"/>
        <v>8.7167994233017937E-5</v>
      </c>
      <c r="AH184" s="52">
        <f t="shared" si="10"/>
        <v>0.99588851683641622</v>
      </c>
    </row>
    <row r="185" spans="26:34" x14ac:dyDescent="0.2">
      <c r="Z185" s="44" t="s">
        <v>74</v>
      </c>
      <c r="AA185" s="45">
        <f>_xll.qlCalendarAdvance(calendar,AA184,Z185,,,trigger)</f>
        <v>47945</v>
      </c>
      <c r="AB185" s="45">
        <f>_xll.qlInterestRateIndexMaturity($W$9,AA185,trigger)</f>
        <v>48128</v>
      </c>
      <c r="AC185" s="49">
        <f>_xll.qlTenorBasisValue($W$17,AA185,_xll.ohTrigger(trigger,$W$24))</f>
        <v>1.0292017600303808E-3</v>
      </c>
      <c r="AD185" s="49">
        <f>_xll.qlTenorBasisForwardRate($W$17,AA185,_xll.ohTrigger(trigger,$W$24))</f>
        <v>2.1159838159466527E-2</v>
      </c>
      <c r="AE185" s="49">
        <f>_xll.qlTenorBasisForwardRate2($W$17,AA185,AB185,_xll.ohTrigger(trigger,$W$24))</f>
        <v>2.1159838159466527E-2</v>
      </c>
      <c r="AF185" s="49">
        <f>_xll.qlIndexFixing($W$9,_xll.qlInterestRateIndexFixingDate($W$9,AA185,trigger),TRUE,trigger)</f>
        <v>2.107902290171643E-2</v>
      </c>
      <c r="AG185" s="49">
        <f t="shared" si="9"/>
        <v>8.0815257750097014E-5</v>
      </c>
      <c r="AH185" s="52">
        <f t="shared" si="10"/>
        <v>0.99618072420303738</v>
      </c>
    </row>
    <row r="186" spans="26:34" x14ac:dyDescent="0.2">
      <c r="Z186" s="44" t="s">
        <v>74</v>
      </c>
      <c r="AA186" s="45">
        <f>_xll.qlCalendarAdvance(calendar,AA185,Z186,,,trigger)</f>
        <v>47975</v>
      </c>
      <c r="AB186" s="45">
        <f>_xll.qlInterestRateIndexMaturity($W$9,AA186,trigger)</f>
        <v>48159</v>
      </c>
      <c r="AC186" s="49">
        <f>_xll.qlTenorBasisValue($W$17,AA186,_xll.ohTrigger(trigger,$W$24))</f>
        <v>1.0196855499661796E-3</v>
      </c>
      <c r="AD186" s="49">
        <f>_xll.qlTenorBasisForwardRate($W$17,AA186,_xll.ohTrigger(trigger,$W$24))</f>
        <v>2.1120034812839694E-2</v>
      </c>
      <c r="AE186" s="49">
        <f>_xll.qlTenorBasisForwardRate2($W$17,AA186,AB186,_xll.ohTrigger(trigger,$W$24))</f>
        <v>2.1120034812839694E-2</v>
      </c>
      <c r="AF186" s="49">
        <f>_xll.qlIndexFixing($W$9,_xll.qlInterestRateIndexFixingDate($W$9,AA186,trigger),TRUE,trigger)</f>
        <v>2.1045430472590686E-2</v>
      </c>
      <c r="AG186" s="49">
        <f t="shared" si="9"/>
        <v>7.4604340249008472E-5</v>
      </c>
      <c r="AH186" s="52">
        <f t="shared" si="10"/>
        <v>0.99646760334866236</v>
      </c>
    </row>
    <row r="187" spans="26:34" x14ac:dyDescent="0.2">
      <c r="Z187" s="44" t="s">
        <v>74</v>
      </c>
      <c r="AA187" s="45">
        <f>_xll.qlCalendarAdvance(calendar,AA186,Z187,,,trigger)</f>
        <v>48008</v>
      </c>
      <c r="AB187" s="45">
        <f>_xll.qlInterestRateIndexMaturity($W$9,AA187,trigger)</f>
        <v>48191</v>
      </c>
      <c r="AC187" s="49">
        <f>_xll.qlTenorBasisValue($W$17,AA187,_xll.ohTrigger(trigger,$W$24))</f>
        <v>1.0093204110946552E-3</v>
      </c>
      <c r="AD187" s="49">
        <f>_xll.qlTenorBasisForwardRate($W$17,AA187,_xll.ohTrigger(trigger,$W$24))</f>
        <v>2.1075347798353378E-2</v>
      </c>
      <c r="AE187" s="49">
        <f>_xll.qlTenorBasisForwardRate2($W$17,AA187,AB187,_xll.ohTrigger(trigger,$W$24))</f>
        <v>2.1075347798353378E-2</v>
      </c>
      <c r="AF187" s="49">
        <f>_xll.qlIndexFixing($W$9,_xll.qlInterestRateIndexFixingDate($W$9,AA187,trigger),TRUE,trigger)</f>
        <v>2.10072450963921E-2</v>
      </c>
      <c r="AG187" s="49">
        <f t="shared" si="9"/>
        <v>6.810270196127774E-5</v>
      </c>
      <c r="AH187" s="52">
        <f t="shared" si="10"/>
        <v>0.99676860839437254</v>
      </c>
    </row>
    <row r="188" spans="26:34" x14ac:dyDescent="0.2">
      <c r="Z188" s="44" t="s">
        <v>74</v>
      </c>
      <c r="AA188" s="45">
        <f>_xll.qlCalendarAdvance(calendar,AA187,Z188,,,trigger)</f>
        <v>48038</v>
      </c>
      <c r="AB188" s="45">
        <f>_xll.qlInterestRateIndexMaturity($W$9,AA188,trigger)</f>
        <v>48222</v>
      </c>
      <c r="AC188" s="49">
        <f>_xll.qlTenorBasisValue($W$17,AA188,_xll.ohTrigger(trigger,$W$24))</f>
        <v>9.9999047910899149E-4</v>
      </c>
      <c r="AD188" s="49">
        <f>_xll.qlTenorBasisForwardRate($W$17,AA188,_xll.ohTrigger(trigger,$W$24))</f>
        <v>2.1033624549572798E-2</v>
      </c>
      <c r="AE188" s="49">
        <f>_xll.qlTenorBasisForwardRate2($W$17,AA188,AB188,_xll.ohTrigger(trigger,$W$24))</f>
        <v>2.1033624549572798E-2</v>
      </c>
      <c r="AF188" s="49">
        <f>_xll.qlIndexFixing($W$9,_xll.qlInterestRateIndexFixingDate($W$9,AA188,trigger),TRUE,trigger)</f>
        <v>2.0971487274241602E-2</v>
      </c>
      <c r="AG188" s="49">
        <f t="shared" si="9"/>
        <v>6.2137275331195646E-5</v>
      </c>
      <c r="AH188" s="52">
        <f t="shared" si="10"/>
        <v>0.99704581228096245</v>
      </c>
    </row>
    <row r="189" spans="26:34" x14ac:dyDescent="0.2">
      <c r="Z189" s="44" t="s">
        <v>74</v>
      </c>
      <c r="AA189" s="45">
        <f>_xll.qlCalendarAdvance(calendar,AA188,Z189,,,trigger)</f>
        <v>48071</v>
      </c>
      <c r="AB189" s="45">
        <f>_xll.qlInterestRateIndexMaturity($W$9,AA189,trigger)</f>
        <v>48255</v>
      </c>
      <c r="AC189" s="49">
        <f>_xll.qlTenorBasisValue($W$17,AA189,_xll.ohTrigger(trigger,$W$24))</f>
        <v>9.8982926064852231E-4</v>
      </c>
      <c r="AD189" s="49">
        <f>_xll.qlTenorBasisForwardRate($W$17,AA189,_xll.ohTrigger(trigger,$W$24))</f>
        <v>2.0986818841165877E-2</v>
      </c>
      <c r="AE189" s="49">
        <f>_xll.qlTenorBasisForwardRate2($W$17,AA189,AB189,_xll.ohTrigger(trigger,$W$24))</f>
        <v>2.0986818841165877E-2</v>
      </c>
      <c r="AF189" s="49">
        <f>_xll.qlIndexFixing($W$9,_xll.qlInterestRateIndexFixingDate($W$9,AA189,trigger),TRUE,trigger)</f>
        <v>2.0931003114700357E-2</v>
      </c>
      <c r="AG189" s="49">
        <f t="shared" si="9"/>
        <v>5.581572646552041E-5</v>
      </c>
      <c r="AH189" s="52">
        <f t="shared" si="10"/>
        <v>0.99734043892559665</v>
      </c>
    </row>
    <row r="190" spans="26:34" x14ac:dyDescent="0.2">
      <c r="Z190" s="44" t="s">
        <v>74</v>
      </c>
      <c r="AA190" s="45">
        <f>_xll.qlCalendarAdvance(calendar,AA189,Z190,,,trigger)</f>
        <v>48102</v>
      </c>
      <c r="AB190" s="45">
        <f>_xll.qlInterestRateIndexMaturity($W$9,AA190,trigger)</f>
        <v>48284</v>
      </c>
      <c r="AC190" s="49">
        <f>_xll.qlTenorBasisValue($W$17,AA190,_xll.ohTrigger(trigger,$W$24))</f>
        <v>9.8038044740691088E-4</v>
      </c>
      <c r="AD190" s="49">
        <f>_xll.qlTenorBasisForwardRate($W$17,AA190,_xll.ohTrigger(trigger,$W$24))</f>
        <v>2.0942186356321106E-2</v>
      </c>
      <c r="AE190" s="49">
        <f>_xll.qlTenorBasisForwardRate2($W$17,AA190,AB190,_xll.ohTrigger(trigger,$W$24))</f>
        <v>2.0942186356321106E-2</v>
      </c>
      <c r="AF190" s="49">
        <f>_xll.qlIndexFixing($W$9,_xll.qlInterestRateIndexFixingDate($W$9,AA190,trigger),TRUE,trigger)</f>
        <v>2.0891998946125943E-2</v>
      </c>
      <c r="AG190" s="49">
        <f t="shared" si="9"/>
        <v>5.0187410195162707E-5</v>
      </c>
      <c r="AH190" s="52">
        <f t="shared" si="10"/>
        <v>0.99760352575699363</v>
      </c>
    </row>
    <row r="191" spans="26:34" x14ac:dyDescent="0.2">
      <c r="Z191" s="44" t="s">
        <v>74</v>
      </c>
      <c r="AA191" s="45">
        <f>_xll.qlCalendarAdvance(calendar,AA190,Z191,,,trigger)</f>
        <v>48134</v>
      </c>
      <c r="AB191" s="45">
        <f>_xll.qlInterestRateIndexMaturity($W$9,AA191,trigger)</f>
        <v>48317</v>
      </c>
      <c r="AC191" s="49">
        <f>_xll.qlTenorBasisValue($W$17,AA191,_xll.ohTrigger(trigger,$W$24))</f>
        <v>9.7072444990990334E-4</v>
      </c>
      <c r="AD191" s="49">
        <f>_xll.qlTenorBasisForwardRate($W$17,AA191,_xll.ohTrigger(trigger,$W$24))</f>
        <v>2.0894771051642398E-2</v>
      </c>
      <c r="AE191" s="49">
        <f>_xll.qlTenorBasisForwardRate2($W$17,AA191,AB191,_xll.ohTrigger(trigger,$W$24))</f>
        <v>2.0894771051642398E-2</v>
      </c>
      <c r="AF191" s="49">
        <f>_xll.qlIndexFixing($W$9,_xll.qlInterestRateIndexFixingDate($W$9,AA191,trigger),TRUE,trigger)</f>
        <v>2.0850523351907804E-2</v>
      </c>
      <c r="AG191" s="49">
        <f t="shared" si="9"/>
        <v>4.4247699734593915E-5</v>
      </c>
      <c r="AH191" s="52">
        <f t="shared" si="10"/>
        <v>0.99788235536894687</v>
      </c>
    </row>
    <row r="192" spans="26:34" x14ac:dyDescent="0.2">
      <c r="Z192" s="44" t="s">
        <v>74</v>
      </c>
      <c r="AA192" s="45">
        <f>_xll.qlCalendarAdvance(calendar,AA191,Z192,,,trigger)</f>
        <v>48165</v>
      </c>
      <c r="AB192" s="45">
        <f>_xll.qlInterestRateIndexMaturity($W$9,AA192,trigger)</f>
        <v>48347</v>
      </c>
      <c r="AC192" s="49">
        <f>_xll.qlTenorBasisValue($W$17,AA192,_xll.ohTrigger(trigger,$W$24))</f>
        <v>9.6146426873798562E-4</v>
      </c>
      <c r="AD192" s="49">
        <f>_xll.qlTenorBasisForwardRate($W$17,AA192,_xll.ohTrigger(trigger,$W$24))</f>
        <v>2.0848255324246463E-2</v>
      </c>
      <c r="AE192" s="49">
        <f>_xll.qlTenorBasisForwardRate2($W$17,AA192,AB192,_xll.ohTrigger(trigger,$W$24))</f>
        <v>2.0848255324246463E-2</v>
      </c>
      <c r="AF192" s="49">
        <f>_xll.qlIndexFixing($W$9,_xll.qlInterestRateIndexFixingDate($W$9,AA192,trigger),TRUE,trigger)</f>
        <v>2.0809454188433552E-2</v>
      </c>
      <c r="AG192" s="49">
        <f t="shared" si="9"/>
        <v>3.8801135812911031E-5</v>
      </c>
      <c r="AH192" s="52">
        <f t="shared" si="10"/>
        <v>0.9981388785195956</v>
      </c>
    </row>
    <row r="193" spans="26:34" x14ac:dyDescent="0.2">
      <c r="Z193" s="44" t="s">
        <v>74</v>
      </c>
      <c r="AA193" s="45">
        <f>_xll.qlCalendarAdvance(calendar,AA192,Z193,,,trigger)</f>
        <v>48197</v>
      </c>
      <c r="AB193" s="45">
        <f>_xll.qlInterestRateIndexMaturity($W$9,AA193,trigger)</f>
        <v>48380</v>
      </c>
      <c r="AC193" s="49">
        <f>_xll.qlTenorBasisValue($W$17,AA193,_xll.ohTrigger(trigger,$W$24))</f>
        <v>9.5200194164829087E-4</v>
      </c>
      <c r="AD193" s="49">
        <f>_xll.qlTenorBasisForwardRate($W$17,AA193,_xll.ohTrigger(trigger,$W$24))</f>
        <v>2.0798992848659732E-2</v>
      </c>
      <c r="AE193" s="49">
        <f>_xll.qlTenorBasisForwardRate2($W$17,AA193,AB193,_xll.ohTrigger(trigger,$W$24))</f>
        <v>2.0798992848659732E-2</v>
      </c>
      <c r="AF193" s="49">
        <f>_xll.qlIndexFixing($W$9,_xll.qlInterestRateIndexFixingDate($W$9,AA193,trigger),TRUE,trigger)</f>
        <v>2.0765837261887913E-2</v>
      </c>
      <c r="AG193" s="49">
        <f t="shared" si="9"/>
        <v>3.3155586771818624E-5</v>
      </c>
      <c r="AH193" s="52">
        <f t="shared" si="10"/>
        <v>0.99840590421790765</v>
      </c>
    </row>
    <row r="194" spans="26:34" x14ac:dyDescent="0.2">
      <c r="Z194" s="44" t="s">
        <v>74</v>
      </c>
      <c r="AA194" s="45">
        <f>_xll.qlCalendarAdvance(calendar,AA193,Z194,,,trigger)</f>
        <v>48228</v>
      </c>
      <c r="AB194" s="45">
        <f>_xll.qlInterestRateIndexMaturity($W$9,AA194,trigger)</f>
        <v>48410</v>
      </c>
      <c r="AC194" s="49">
        <f>_xll.qlTenorBasisValue($W$17,AA194,_xll.ohTrigger(trigger,$W$24))</f>
        <v>9.4292834545680769E-4</v>
      </c>
      <c r="AD194" s="49">
        <f>_xll.qlTenorBasisForwardRate($W$17,AA194,_xll.ohTrigger(trigger,$W$24))</f>
        <v>2.0750790410264716E-2</v>
      </c>
      <c r="AE194" s="49">
        <f>_xll.qlTenorBasisForwardRate2($W$17,AA194,AB194,_xll.ohTrigger(trigger,$W$24))</f>
        <v>2.0750790410264716E-2</v>
      </c>
      <c r="AF194" s="49">
        <f>_xll.qlIndexFixing($W$9,_xll.qlInterestRateIndexFixingDate($W$9,AA194,trigger),TRUE,trigger)</f>
        <v>2.0722798231434018E-2</v>
      </c>
      <c r="AG194" s="49">
        <f t="shared" si="9"/>
        <v>2.7992178830697767E-5</v>
      </c>
      <c r="AH194" s="52">
        <f t="shared" si="10"/>
        <v>0.99865103071848049</v>
      </c>
    </row>
    <row r="195" spans="26:34" x14ac:dyDescent="0.2">
      <c r="Z195" s="44" t="s">
        <v>74</v>
      </c>
      <c r="AA195" s="45">
        <f>_xll.qlCalendarAdvance(calendar,AA194,Z195,,,trigger)</f>
        <v>48260</v>
      </c>
      <c r="AB195" s="45">
        <f>_xll.qlInterestRateIndexMaturity($W$9,AA195,trigger)</f>
        <v>48442</v>
      </c>
      <c r="AC195" s="49">
        <f>_xll.qlTenorBasisValue($W$17,AA195,_xll.ohTrigger(trigger,$W$24))</f>
        <v>9.3365753644077706E-4</v>
      </c>
      <c r="AD195" s="49">
        <f>_xll.qlTenorBasisForwardRate($W$17,AA195,_xll.ohTrigger(trigger,$W$24))</f>
        <v>2.0699980284098456E-2</v>
      </c>
      <c r="AE195" s="49">
        <f>_xll.qlTenorBasisForwardRate2($W$17,AA195,AB195,_xll.ohTrigger(trigger,$W$24))</f>
        <v>2.0699980284098456E-2</v>
      </c>
      <c r="AF195" s="49">
        <f>_xll.qlIndexFixing($W$9,_xll.qlInterestRateIndexFixingDate($W$9,AA195,trigger),TRUE,trigger)</f>
        <v>2.067724932498172E-2</v>
      </c>
      <c r="AG195" s="49">
        <f t="shared" si="9"/>
        <v>2.2730959116736005E-5</v>
      </c>
      <c r="AH195" s="52">
        <f t="shared" si="10"/>
        <v>0.99890188498709842</v>
      </c>
    </row>
    <row r="196" spans="26:34" x14ac:dyDescent="0.2">
      <c r="Z196" s="44" t="s">
        <v>74</v>
      </c>
      <c r="AA196" s="45">
        <f>_xll.qlCalendarAdvance(calendar,AA195,Z196,,,trigger)</f>
        <v>48289</v>
      </c>
      <c r="AB196" s="45">
        <f>_xll.qlInterestRateIndexMaturity($W$9,AA196,trigger)</f>
        <v>48473</v>
      </c>
      <c r="AC196" s="49">
        <f>_xll.qlTenorBasisValue($W$17,AA196,_xll.ohTrigger(trigger,$W$24))</f>
        <v>9.2533917575568915E-4</v>
      </c>
      <c r="AD196" s="49">
        <f>_xll.qlTenorBasisForwardRate($W$17,AA196,_xll.ohTrigger(trigger,$W$24))</f>
        <v>2.0652727448190081E-2</v>
      </c>
      <c r="AE196" s="49">
        <f>_xll.qlTenorBasisForwardRate2($W$17,AA196,AB196,_xll.ohTrigger(trigger,$W$24))</f>
        <v>2.0652727448190081E-2</v>
      </c>
      <c r="AF196" s="49">
        <f>_xll.qlIndexFixing($W$9,_xll.qlInterestRateIndexFixingDate($W$9,AA196,trigger),TRUE,trigger)</f>
        <v>2.0634778059704109E-2</v>
      </c>
      <c r="AG196" s="49">
        <f t="shared" ref="AG196:AG259" si="11">AD196-AF196</f>
        <v>1.7949388485972301E-5</v>
      </c>
      <c r="AH196" s="52">
        <f t="shared" ref="AH196:AH259" si="12">AF196/AE196</f>
        <v>0.99913089500982377</v>
      </c>
    </row>
    <row r="197" spans="26:34" x14ac:dyDescent="0.2">
      <c r="Z197" s="44" t="s">
        <v>74</v>
      </c>
      <c r="AA197" s="45">
        <f>_xll.qlCalendarAdvance(calendar,AA196,Z197,,,trigger)</f>
        <v>48320</v>
      </c>
      <c r="AB197" s="45">
        <f>_xll.qlInterestRateIndexMaturity($W$9,AA197,trigger)</f>
        <v>48505</v>
      </c>
      <c r="AC197" s="49">
        <f>_xll.qlTenorBasisValue($W$17,AA197,_xll.ohTrigger(trigger,$W$24))</f>
        <v>9.1653422360264008E-4</v>
      </c>
      <c r="AD197" s="49">
        <f>_xll.qlTenorBasisForwardRate($W$17,AA197,_xll.ohTrigger(trigger,$W$24))</f>
        <v>2.0601680553176981E-2</v>
      </c>
      <c r="AE197" s="49">
        <f>_xll.qlTenorBasisForwardRate2($W$17,AA197,AB197,_xll.ohTrigger(trigger,$W$24))</f>
        <v>2.0601680553176981E-2</v>
      </c>
      <c r="AF197" s="49">
        <f>_xll.qlIndexFixing($W$9,_xll.qlInterestRateIndexFixingDate($W$9,AA197,trigger),TRUE,trigger)</f>
        <v>2.0588603340137398E-2</v>
      </c>
      <c r="AG197" s="49">
        <f t="shared" si="11"/>
        <v>1.307721303958273E-5</v>
      </c>
      <c r="AH197" s="52">
        <f t="shared" si="12"/>
        <v>0.99936523561726787</v>
      </c>
    </row>
    <row r="198" spans="26:34" x14ac:dyDescent="0.2">
      <c r="Z198" s="44" t="s">
        <v>74</v>
      </c>
      <c r="AA198" s="45">
        <f>_xll.qlCalendarAdvance(calendar,AA197,Z198,,,trigger)</f>
        <v>48351</v>
      </c>
      <c r="AB198" s="45">
        <f>_xll.qlInterestRateIndexMaturity($W$9,AA198,trigger)</f>
        <v>48535</v>
      </c>
      <c r="AC198" s="49">
        <f>_xll.qlTenorBasisValue($W$17,AA198,_xll.ohTrigger(trigger,$W$24))</f>
        <v>9.0781873762945178E-4</v>
      </c>
      <c r="AD198" s="49">
        <f>_xll.qlTenorBasisForwardRate($W$17,AA198,_xll.ohTrigger(trigger,$W$24))</f>
        <v>2.055037091392518E-2</v>
      </c>
      <c r="AE198" s="49">
        <f>_xll.qlTenorBasisForwardRate2($W$17,AA198,AB198,_xll.ohTrigger(trigger,$W$24))</f>
        <v>2.055037091392518E-2</v>
      </c>
      <c r="AF198" s="49">
        <f>_xll.qlIndexFixing($W$9,_xll.qlInterestRateIndexFixingDate($W$9,AA198,trigger),TRUE,trigger)</f>
        <v>2.0541865395308369E-2</v>
      </c>
      <c r="AG198" s="49">
        <f t="shared" si="11"/>
        <v>8.5055186168116192E-6</v>
      </c>
      <c r="AH198" s="52">
        <f t="shared" si="12"/>
        <v>0.99958611362040928</v>
      </c>
    </row>
    <row r="199" spans="26:34" x14ac:dyDescent="0.2">
      <c r="Z199" s="44" t="s">
        <v>74</v>
      </c>
      <c r="AA199" s="45">
        <f>_xll.qlCalendarAdvance(calendar,AA198,Z199,,,trigger)</f>
        <v>48382</v>
      </c>
      <c r="AB199" s="45">
        <f>_xll.qlInterestRateIndexMaturity($W$9,AA199,trigger)</f>
        <v>48565</v>
      </c>
      <c r="AC199" s="49">
        <f>_xll.qlTenorBasisValue($W$17,AA199,_xll.ohTrigger(trigger,$W$24))</f>
        <v>8.991921740716211E-4</v>
      </c>
      <c r="AD199" s="49">
        <f>_xll.qlTenorBasisForwardRate($W$17,AA199,_xll.ohTrigger(trigger,$W$24))</f>
        <v>2.0498344979908736E-2</v>
      </c>
      <c r="AE199" s="49">
        <f>_xll.qlTenorBasisForwardRate2($W$17,AA199,AB199,_xll.ohTrigger(trigger,$W$24))</f>
        <v>2.0498344979908736E-2</v>
      </c>
      <c r="AF199" s="49">
        <f>_xll.qlIndexFixing($W$9,_xll.qlInterestRateIndexFixingDate($W$9,AA199,trigger),TRUE,trigger)</f>
        <v>2.0494258228869737E-2</v>
      </c>
      <c r="AG199" s="49">
        <f t="shared" si="11"/>
        <v>4.0867510389987205E-6</v>
      </c>
      <c r="AH199" s="52">
        <f t="shared" si="12"/>
        <v>0.99980063019512044</v>
      </c>
    </row>
    <row r="200" spans="26:34" x14ac:dyDescent="0.2">
      <c r="Z200" s="44" t="s">
        <v>74</v>
      </c>
      <c r="AA200" s="45">
        <f>_xll.qlCalendarAdvance(calendar,AA199,Z200,,,trigger)</f>
        <v>48414</v>
      </c>
      <c r="AB200" s="45">
        <f>_xll.qlInterestRateIndexMaturity($W$9,AA200,trigger)</f>
        <v>48598</v>
      </c>
      <c r="AC200" s="49">
        <f>_xll.qlTenorBasisValue($W$17,AA200,_xll.ohTrigger(trigger,$W$24))</f>
        <v>8.9038002210159244E-4</v>
      </c>
      <c r="AD200" s="49">
        <f>_xll.qlTenorBasisForwardRate($W$17,AA200,_xll.ohTrigger(trigger,$W$24))</f>
        <v>2.0443310427644548E-2</v>
      </c>
      <c r="AE200" s="49">
        <f>_xll.qlTenorBasisForwardRate2($W$17,AA200,AB200,_xll.ohTrigger(trigger,$W$24))</f>
        <v>2.0443310427644548E-2</v>
      </c>
      <c r="AF200" s="49">
        <f>_xll.qlIndexFixing($W$9,_xll.qlInterestRateIndexFixingDate($W$9,AA200,trigger),TRUE,trigger)</f>
        <v>2.044375552041762E-2</v>
      </c>
      <c r="AG200" s="49">
        <f t="shared" si="11"/>
        <v>-4.4509277307216988E-7</v>
      </c>
      <c r="AH200" s="52">
        <f t="shared" si="12"/>
        <v>1.0000217720498179</v>
      </c>
    </row>
    <row r="201" spans="26:34" x14ac:dyDescent="0.2">
      <c r="Z201" s="44" t="s">
        <v>74</v>
      </c>
      <c r="AA201" s="45">
        <f>_xll.qlCalendarAdvance(calendar,AA200,Z201,,,trigger)</f>
        <v>48445</v>
      </c>
      <c r="AB201" s="45">
        <f>_xll.qlInterestRateIndexMaturity($W$9,AA201,trigger)</f>
        <v>48631</v>
      </c>
      <c r="AC201" s="49">
        <f>_xll.qlTenorBasisValue($W$17,AA201,_xll.ohTrigger(trigger,$W$24))</f>
        <v>8.8193246945617281E-4</v>
      </c>
      <c r="AD201" s="49">
        <f>_xll.qlTenorBasisForwardRate($W$17,AA201,_xll.ohTrigger(trigger,$W$24))</f>
        <v>2.038892921727975E-2</v>
      </c>
      <c r="AE201" s="49">
        <f>_xll.qlTenorBasisForwardRate2($W$17,AA201,AB201,_xll.ohTrigger(trigger,$W$24))</f>
        <v>2.038892921727975E-2</v>
      </c>
      <c r="AF201" s="49">
        <f>_xll.qlIndexFixing($W$9,_xll.qlInterestRateIndexFixingDate($W$9,AA201,trigger),TRUE,trigger)</f>
        <v>2.0393658872053817E-2</v>
      </c>
      <c r="AG201" s="49">
        <f t="shared" si="11"/>
        <v>-4.7296547740667549E-6</v>
      </c>
      <c r="AH201" s="52">
        <f t="shared" si="12"/>
        <v>1.0002319717099248</v>
      </c>
    </row>
    <row r="202" spans="26:34" x14ac:dyDescent="0.2">
      <c r="Z202" s="44" t="s">
        <v>74</v>
      </c>
      <c r="AA202" s="45">
        <f>_xll.qlCalendarAdvance(calendar,AA201,Z202,,,trigger)</f>
        <v>48477</v>
      </c>
      <c r="AB202" s="45">
        <f>_xll.qlInterestRateIndexMaturity($W$9,AA202,trigger)</f>
        <v>48659</v>
      </c>
      <c r="AC202" s="49">
        <f>_xll.qlTenorBasisValue($W$17,AA202,_xll.ohTrigger(trigger,$W$24))</f>
        <v>8.7330390986715696E-4</v>
      </c>
      <c r="AD202" s="49">
        <f>_xll.qlTenorBasisForwardRate($W$17,AA202,_xll.ohTrigger(trigger,$W$24))</f>
        <v>2.0333969568268967E-2</v>
      </c>
      <c r="AE202" s="49">
        <f>_xll.qlTenorBasisForwardRate2($W$17,AA202,AB202,_xll.ohTrigger(trigger,$W$24))</f>
        <v>2.0333969568268967E-2</v>
      </c>
      <c r="AF202" s="49">
        <f>_xll.qlIndexFixing($W$9,_xll.qlInterestRateIndexFixingDate($W$9,AA202,trigger),TRUE,trigger)</f>
        <v>2.0342568696863648E-2</v>
      </c>
      <c r="AG202" s="49">
        <f t="shared" si="11"/>
        <v>-8.5991285946815377E-6</v>
      </c>
      <c r="AH202" s="52">
        <f t="shared" si="12"/>
        <v>1.0004228947311942</v>
      </c>
    </row>
    <row r="203" spans="26:34" x14ac:dyDescent="0.2">
      <c r="Z203" s="44" t="s">
        <v>74</v>
      </c>
      <c r="AA203" s="45">
        <f>_xll.qlCalendarAdvance(calendar,AA202,Z203,,,trigger)</f>
        <v>48507</v>
      </c>
      <c r="AB203" s="45">
        <f>_xll.qlInterestRateIndexMaturity($W$9,AA203,trigger)</f>
        <v>48689</v>
      </c>
      <c r="AC203" s="49">
        <f>_xll.qlTenorBasisValue($W$17,AA203,_xll.ohTrigger(trigger,$W$24))</f>
        <v>8.6529850016318043E-4</v>
      </c>
      <c r="AD203" s="49">
        <f>_xll.qlTenorBasisForwardRate($W$17,AA203,_xll.ohTrigger(trigger,$W$24))</f>
        <v>2.0280638082719453E-2</v>
      </c>
      <c r="AE203" s="49">
        <f>_xll.qlTenorBasisForwardRate2($W$17,AA203,AB203,_xll.ohTrigger(trigger,$W$24))</f>
        <v>2.0280638082719453E-2</v>
      </c>
      <c r="AF203" s="49">
        <f>_xll.qlIndexFixing($W$9,_xll.qlInterestRateIndexFixingDate($W$9,AA203,trigger),TRUE,trigger)</f>
        <v>2.0292938678672247E-2</v>
      </c>
      <c r="AG203" s="49">
        <f t="shared" si="11"/>
        <v>-1.2300595952793869E-5</v>
      </c>
      <c r="AH203" s="52">
        <f t="shared" si="12"/>
        <v>1.0006065191786679</v>
      </c>
    </row>
    <row r="204" spans="26:34" x14ac:dyDescent="0.2">
      <c r="Z204" s="44" t="s">
        <v>74</v>
      </c>
      <c r="AA204" s="45">
        <f>_xll.qlCalendarAdvance(calendar,AA203,Z204,,,trigger)</f>
        <v>48540</v>
      </c>
      <c r="AB204" s="45">
        <f>_xll.qlInterestRateIndexMaturity($W$9,AA204,trigger)</f>
        <v>48722</v>
      </c>
      <c r="AC204" s="49">
        <f>_xll.qlTenorBasisValue($W$17,AA204,_xll.ohTrigger(trigger,$W$24))</f>
        <v>8.5658565515353666E-4</v>
      </c>
      <c r="AD204" s="49">
        <f>_xll.qlTenorBasisForwardRate($W$17,AA204,_xll.ohTrigger(trigger,$W$24))</f>
        <v>2.0221266683645885E-2</v>
      </c>
      <c r="AE204" s="49">
        <f>_xll.qlTenorBasisForwardRate2($W$17,AA204,AB204,_xll.ohTrigger(trigger,$W$24))</f>
        <v>2.0221266683645885E-2</v>
      </c>
      <c r="AF204" s="49">
        <f>_xll.qlIndexFixing($W$9,_xll.qlInterestRateIndexFixingDate($W$9,AA204,trigger),TRUE,trigger)</f>
        <v>2.0237452747252235E-2</v>
      </c>
      <c r="AG204" s="49">
        <f t="shared" si="11"/>
        <v>-1.618606360635072E-5</v>
      </c>
      <c r="AH204" s="52">
        <f t="shared" si="12"/>
        <v>1.0008004475614498</v>
      </c>
    </row>
    <row r="205" spans="26:34" x14ac:dyDescent="0.2">
      <c r="Z205" s="44" t="s">
        <v>74</v>
      </c>
      <c r="AA205" s="45">
        <f>_xll.qlCalendarAdvance(calendar,AA204,Z205,,,trigger)</f>
        <v>48570</v>
      </c>
      <c r="AB205" s="45">
        <f>_xll.qlInterestRateIndexMaturity($W$9,AA205,trigger)</f>
        <v>48752</v>
      </c>
      <c r="AC205" s="49">
        <f>_xll.qlTenorBasisValue($W$17,AA205,_xll.ohTrigger(trigger,$W$24))</f>
        <v>8.4874895974749792E-4</v>
      </c>
      <c r="AD205" s="49">
        <f>_xll.qlTenorBasisForwardRate($W$17,AA205,_xll.ohTrigger(trigger,$W$24))</f>
        <v>2.0166668103196159E-2</v>
      </c>
      <c r="AE205" s="49">
        <f>_xll.qlTenorBasisForwardRate2($W$17,AA205,AB205,_xll.ohTrigger(trigger,$W$24))</f>
        <v>2.0166668103196159E-2</v>
      </c>
      <c r="AF205" s="49">
        <f>_xll.qlIndexFixing($W$9,_xll.qlInterestRateIndexFixingDate($W$9,AA205,trigger),TRUE,trigger)</f>
        <v>2.0186214355858302E-2</v>
      </c>
      <c r="AG205" s="49">
        <f t="shared" si="11"/>
        <v>-1.9546252662143437E-5</v>
      </c>
      <c r="AH205" s="52">
        <f t="shared" si="12"/>
        <v>1.0009692356001558</v>
      </c>
    </row>
    <row r="206" spans="26:34" x14ac:dyDescent="0.2">
      <c r="Z206" s="44" t="s">
        <v>74</v>
      </c>
      <c r="AA206" s="45">
        <f>_xll.qlCalendarAdvance(calendar,AA205,Z206,,,trigger)</f>
        <v>48603</v>
      </c>
      <c r="AB206" s="45">
        <f>_xll.qlInterestRateIndexMaturity($W$9,AA206,trigger)</f>
        <v>48785</v>
      </c>
      <c r="AC206" s="49">
        <f>_xll.qlTenorBasisValue($W$17,AA206,_xll.ohTrigger(trigger,$W$24))</f>
        <v>8.4022042395704723E-4</v>
      </c>
      <c r="AD206" s="49">
        <f>_xll.qlTenorBasisForwardRate($W$17,AA206,_xll.ohTrigger(trigger,$W$24))</f>
        <v>2.0105942980371036E-2</v>
      </c>
      <c r="AE206" s="49">
        <f>_xll.qlTenorBasisForwardRate2($W$17,AA206,AB206,_xll.ohTrigger(trigger,$W$24))</f>
        <v>2.0105942980371036E-2</v>
      </c>
      <c r="AF206" s="49">
        <f>_xll.qlIndexFixing($W$9,_xll.qlInterestRateIndexFixingDate($W$9,AA206,trigger),TRUE,trigger)</f>
        <v>2.0128992973682439E-2</v>
      </c>
      <c r="AG206" s="49">
        <f t="shared" si="11"/>
        <v>-2.3049993311402561E-5</v>
      </c>
      <c r="AH206" s="52">
        <f t="shared" si="12"/>
        <v>1.0011464268715924</v>
      </c>
    </row>
    <row r="207" spans="26:34" x14ac:dyDescent="0.2">
      <c r="Z207" s="44" t="s">
        <v>74</v>
      </c>
      <c r="AA207" s="45">
        <f>_xll.qlCalendarAdvance(calendar,AA206,Z207,,,trigger)</f>
        <v>48634</v>
      </c>
      <c r="AB207" s="45">
        <f>_xll.qlInterestRateIndexMaturity($W$9,AA207,trigger)</f>
        <v>48815</v>
      </c>
      <c r="AC207" s="49">
        <f>_xll.qlTenorBasisValue($W$17,AA207,_xll.ohTrigger(trigger,$W$24))</f>
        <v>8.3229578942806408E-4</v>
      </c>
      <c r="AD207" s="49">
        <f>_xll.qlTenorBasisForwardRate($W$17,AA207,_xll.ohTrigger(trigger,$W$24))</f>
        <v>2.004866838212687E-2</v>
      </c>
      <c r="AE207" s="49">
        <f>_xll.qlTenorBasisForwardRate2($W$17,AA207,AB207,_xll.ohTrigger(trigger,$W$24))</f>
        <v>2.004866838212687E-2</v>
      </c>
      <c r="AF207" s="49">
        <f>_xll.qlIndexFixing($W$9,_xll.qlInterestRateIndexFixingDate($W$9,AA207,trigger),TRUE,trigger)</f>
        <v>2.0074775918873713E-2</v>
      </c>
      <c r="AG207" s="49">
        <f t="shared" si="11"/>
        <v>-2.6107536746842325E-5</v>
      </c>
      <c r="AH207" s="52">
        <f t="shared" si="12"/>
        <v>1.0013022080194671</v>
      </c>
    </row>
    <row r="208" spans="26:34" x14ac:dyDescent="0.2">
      <c r="Z208" s="44" t="s">
        <v>74</v>
      </c>
      <c r="AA208" s="45">
        <f>_xll.qlCalendarAdvance(calendar,AA207,Z208,,,trigger)</f>
        <v>48662</v>
      </c>
      <c r="AB208" s="45">
        <f>_xll.qlInterestRateIndexMaturity($W$9,AA208,trigger)</f>
        <v>48848</v>
      </c>
      <c r="AC208" s="49">
        <f>_xll.qlTenorBasisValue($W$17,AA208,_xll.ohTrigger(trigger,$W$24))</f>
        <v>8.2521001086032896E-4</v>
      </c>
      <c r="AD208" s="49">
        <f>_xll.qlTenorBasisForwardRate($W$17,AA208,_xll.ohTrigger(trigger,$W$24))</f>
        <v>1.9994104427677566E-2</v>
      </c>
      <c r="AE208" s="49">
        <f>_xll.qlTenorBasisForwardRate2($W$17,AA208,AB208,_xll.ohTrigger(trigger,$W$24))</f>
        <v>1.9994104427677566E-2</v>
      </c>
      <c r="AF208" s="49">
        <f>_xll.qlIndexFixing($W$9,_xll.qlInterestRateIndexFixingDate($W$9,AA208,trigger),TRUE,trigger)</f>
        <v>2.0023083309263983E-2</v>
      </c>
      <c r="AG208" s="49">
        <f t="shared" si="11"/>
        <v>-2.8978881586417399E-5</v>
      </c>
      <c r="AH208" s="52">
        <f t="shared" si="12"/>
        <v>1.0014493713229937</v>
      </c>
    </row>
    <row r="209" spans="26:34" x14ac:dyDescent="0.2">
      <c r="Z209" s="44" t="s">
        <v>74</v>
      </c>
      <c r="AA209" s="45">
        <f>_xll.qlCalendarAdvance(calendar,AA208,Z209,,,trigger)</f>
        <v>48694</v>
      </c>
      <c r="AB209" s="45">
        <f>_xll.qlInterestRateIndexMaturity($W$9,AA209,trigger)</f>
        <v>48877</v>
      </c>
      <c r="AC209" s="49">
        <f>_xll.qlTenorBasisValue($W$17,AA209,_xll.ohTrigger(trigger,$W$24))</f>
        <v>8.171950259706893E-4</v>
      </c>
      <c r="AD209" s="49">
        <f>_xll.qlTenorBasisForwardRate($W$17,AA209,_xll.ohTrigger(trigger,$W$24))</f>
        <v>1.9934636570566856E-2</v>
      </c>
      <c r="AE209" s="49">
        <f>_xll.qlTenorBasisForwardRate2($W$17,AA209,AB209,_xll.ohTrigger(trigger,$W$24))</f>
        <v>1.9934636570566856E-2</v>
      </c>
      <c r="AF209" s="49">
        <f>_xll.qlIndexFixing($W$9,_xll.qlInterestRateIndexFixingDate($W$9,AA209,trigger),TRUE,trigger)</f>
        <v>1.9966317408210612E-2</v>
      </c>
      <c r="AG209" s="49">
        <f t="shared" si="11"/>
        <v>-3.1680837643755649E-5</v>
      </c>
      <c r="AH209" s="52">
        <f t="shared" si="12"/>
        <v>1.0015892357772167</v>
      </c>
    </row>
    <row r="210" spans="26:34" x14ac:dyDescent="0.2">
      <c r="Z210" s="44" t="s">
        <v>74</v>
      </c>
      <c r="AA210" s="45">
        <f>_xll.qlCalendarAdvance(calendar,AA209,Z210,,,trigger)</f>
        <v>48724</v>
      </c>
      <c r="AB210" s="45">
        <f>_xll.qlInterestRateIndexMaturity($W$9,AA210,trigger)</f>
        <v>48908</v>
      </c>
      <c r="AC210" s="49">
        <f>_xll.qlTenorBasisValue($W$17,AA210,_xll.ohTrigger(trigger,$W$24))</f>
        <v>8.0976087015192846E-4</v>
      </c>
      <c r="AD210" s="49">
        <f>_xll.qlTenorBasisForwardRate($W$17,AA210,_xll.ohTrigger(trigger,$W$24))</f>
        <v>1.9876813647057196E-2</v>
      </c>
      <c r="AE210" s="49">
        <f>_xll.qlTenorBasisForwardRate2($W$17,AA210,AB210,_xll.ohTrigger(trigger,$W$24))</f>
        <v>1.9876813647057196E-2</v>
      </c>
      <c r="AF210" s="49">
        <f>_xll.qlIndexFixing($W$9,_xll.qlInterestRateIndexFixingDate($W$9,AA210,trigger),TRUE,trigger)</f>
        <v>1.9911007844083686E-2</v>
      </c>
      <c r="AG210" s="49">
        <f t="shared" si="11"/>
        <v>-3.4194197026490153E-5</v>
      </c>
      <c r="AH210" s="52">
        <f t="shared" si="12"/>
        <v>1.0017203057609565</v>
      </c>
    </row>
    <row r="211" spans="26:34" x14ac:dyDescent="0.2">
      <c r="Z211" s="44" t="s">
        <v>74</v>
      </c>
      <c r="AA211" s="45">
        <f>_xll.qlCalendarAdvance(calendar,AA210,Z211,,,trigger)</f>
        <v>48757</v>
      </c>
      <c r="AB211" s="45">
        <f>_xll.qlInterestRateIndexMaturity($W$9,AA211,trigger)</f>
        <v>48940</v>
      </c>
      <c r="AC211" s="49">
        <f>_xll.qlTenorBasisValue($W$17,AA211,_xll.ohTrigger(trigger,$W$24))</f>
        <v>8.0167193390134688E-4</v>
      </c>
      <c r="AD211" s="49">
        <f>_xll.qlTenorBasisForwardRate($W$17,AA211,_xll.ohTrigger(trigger,$W$24))</f>
        <v>1.9813526993395992E-2</v>
      </c>
      <c r="AE211" s="49">
        <f>_xll.qlTenorBasisForwardRate2($W$17,AA211,AB211,_xll.ohTrigger(trigger,$W$24))</f>
        <v>1.9813526993395992E-2</v>
      </c>
      <c r="AF211" s="49">
        <f>_xll.qlIndexFixing($W$9,_xll.qlInterestRateIndexFixingDate($W$9,AA211,trigger),TRUE,trigger)</f>
        <v>1.9850197029883103E-2</v>
      </c>
      <c r="AG211" s="49">
        <f t="shared" si="11"/>
        <v>-3.6670036487111007E-5</v>
      </c>
      <c r="AH211" s="52">
        <f t="shared" si="12"/>
        <v>1.0018507576414504</v>
      </c>
    </row>
    <row r="212" spans="26:34" x14ac:dyDescent="0.2">
      <c r="Z212" s="44" t="s">
        <v>74</v>
      </c>
      <c r="AA212" s="45">
        <f>_xll.qlCalendarAdvance(calendar,AA211,Z212,,,trigger)</f>
        <v>48787</v>
      </c>
      <c r="AB212" s="45">
        <f>_xll.qlInterestRateIndexMaturity($W$9,AA212,trigger)</f>
        <v>48971</v>
      </c>
      <c r="AC212" s="49">
        <f>_xll.qlTenorBasisValue($W$17,AA212,_xll.ohTrigger(trigger,$W$24))</f>
        <v>7.9439833914310778E-4</v>
      </c>
      <c r="AD212" s="49">
        <f>_xll.qlTenorBasisForwardRate($W$17,AA212,_xll.ohTrigger(trigger,$W$24))</f>
        <v>1.9754665564649328E-2</v>
      </c>
      <c r="AE212" s="49">
        <f>_xll.qlTenorBasisForwardRate2($W$17,AA212,AB212,_xll.ohTrigger(trigger,$W$24))</f>
        <v>1.9754665564649328E-2</v>
      </c>
      <c r="AF212" s="49">
        <f>_xll.qlIndexFixing($W$9,_xll.qlInterestRateIndexFixingDate($W$9,AA212,trigger),TRUE,trigger)</f>
        <v>1.9793461932123595E-2</v>
      </c>
      <c r="AG212" s="49">
        <f t="shared" si="11"/>
        <v>-3.8796367474266957E-5</v>
      </c>
      <c r="AH212" s="52">
        <f t="shared" si="12"/>
        <v>1.0019639091002226</v>
      </c>
    </row>
    <row r="213" spans="26:34" x14ac:dyDescent="0.2">
      <c r="Z213" s="44" t="s">
        <v>74</v>
      </c>
      <c r="AA213" s="45">
        <f>_xll.qlCalendarAdvance(calendar,AA212,Z213,,,trigger)</f>
        <v>48820</v>
      </c>
      <c r="AB213" s="45">
        <f>_xll.qlInterestRateIndexMaturity($W$9,AA213,trigger)</f>
        <v>49003</v>
      </c>
      <c r="AC213" s="49">
        <f>_xll.qlTenorBasisValue($W$17,AA213,_xll.ohTrigger(trigger,$W$24))</f>
        <v>7.8648468984927292E-4</v>
      </c>
      <c r="AD213" s="49">
        <f>_xll.qlTenorBasisForwardRate($W$17,AA213,_xll.ohTrigger(trigger,$W$24))</f>
        <v>1.9690324309358718E-2</v>
      </c>
      <c r="AE213" s="49">
        <f>_xll.qlTenorBasisForwardRate2($W$17,AA213,AB213,_xll.ohTrigger(trigger,$W$24))</f>
        <v>1.9690324309358718E-2</v>
      </c>
      <c r="AF213" s="49">
        <f>_xll.qlIndexFixing($W$9,_xll.qlInterestRateIndexFixingDate($W$9,AA213,trigger),TRUE,trigger)</f>
        <v>1.9731177643435689E-2</v>
      </c>
      <c r="AG213" s="49">
        <f t="shared" si="11"/>
        <v>-4.0853334076971365E-5</v>
      </c>
      <c r="AH213" s="52">
        <f t="shared" si="12"/>
        <v>1.0020747923414117</v>
      </c>
    </row>
    <row r="214" spans="26:34" x14ac:dyDescent="0.2">
      <c r="Z214" s="44" t="s">
        <v>74</v>
      </c>
      <c r="AA214" s="45">
        <f>_xll.qlCalendarAdvance(calendar,AA213,Z214,,,trigger)</f>
        <v>48851</v>
      </c>
      <c r="AB214" s="45">
        <f>_xll.qlInterestRateIndexMaturity($W$9,AA214,trigger)</f>
        <v>49032</v>
      </c>
      <c r="AC214" s="49">
        <f>_xll.qlTenorBasisValue($W$17,AA214,_xll.ohTrigger(trigger,$W$24))</f>
        <v>7.7913333608941714E-4</v>
      </c>
      <c r="AD214" s="49">
        <f>_xll.qlTenorBasisForwardRate($W$17,AA214,_xll.ohTrigger(trigger,$W$24))</f>
        <v>1.9629912424947042E-2</v>
      </c>
      <c r="AE214" s="49">
        <f>_xll.qlTenorBasisForwardRate2($W$17,AA214,AB214,_xll.ohTrigger(trigger,$W$24))</f>
        <v>1.9629912424947042E-2</v>
      </c>
      <c r="AF214" s="49">
        <f>_xll.qlIndexFixing($W$9,_xll.qlInterestRateIndexFixingDate($W$9,AA214,trigger),TRUE,trigger)</f>
        <v>1.9672469431268193E-2</v>
      </c>
      <c r="AG214" s="49">
        <f t="shared" si="11"/>
        <v>-4.2557006321150559E-5</v>
      </c>
      <c r="AH214" s="52">
        <f t="shared" si="12"/>
        <v>1.0021679672022921</v>
      </c>
    </row>
    <row r="215" spans="26:34" x14ac:dyDescent="0.2">
      <c r="Z215" s="44" t="s">
        <v>74</v>
      </c>
      <c r="AA215" s="45">
        <f>_xll.qlCalendarAdvance(calendar,AA214,Z215,,,trigger)</f>
        <v>48883</v>
      </c>
      <c r="AB215" s="45">
        <f>_xll.qlInterestRateIndexMaturity($W$9,AA215,trigger)</f>
        <v>49062</v>
      </c>
      <c r="AC215" s="49">
        <f>_xll.qlTenorBasisValue($W$17,AA215,_xll.ohTrigger(trigger,$W$24))</f>
        <v>7.7162819454600193E-4</v>
      </c>
      <c r="AD215" s="49">
        <f>_xll.qlTenorBasisForwardRate($W$17,AA215,_xll.ohTrigger(trigger,$W$24))</f>
        <v>1.9567089327038861E-2</v>
      </c>
      <c r="AE215" s="49">
        <f>_xll.qlTenorBasisForwardRate2($W$17,AA215,AB215,_xll.ohTrigger(trigger,$W$24))</f>
        <v>1.9567089327038861E-2</v>
      </c>
      <c r="AF215" s="49">
        <f>_xll.qlIndexFixing($W$9,_xll.qlInterestRateIndexFixingDate($W$9,AA215,trigger),TRUE,trigger)</f>
        <v>1.9611206134682778E-2</v>
      </c>
      <c r="AG215" s="49">
        <f t="shared" si="11"/>
        <v>-4.4116807643917316E-5</v>
      </c>
      <c r="AH215" s="52">
        <f t="shared" si="12"/>
        <v>1.0022546433404866</v>
      </c>
    </row>
    <row r="216" spans="26:34" x14ac:dyDescent="0.2">
      <c r="Z216" s="44" t="s">
        <v>74</v>
      </c>
      <c r="AA216" s="45">
        <f>_xll.qlCalendarAdvance(calendar,AA215,Z216,,,trigger)</f>
        <v>48913</v>
      </c>
      <c r="AB216" s="45">
        <f>_xll.qlInterestRateIndexMaturity($W$9,AA216,trigger)</f>
        <v>49095</v>
      </c>
      <c r="AC216" s="49">
        <f>_xll.qlTenorBasisValue($W$17,AA216,_xll.ohTrigger(trigger,$W$24))</f>
        <v>7.6466843425784087E-4</v>
      </c>
      <c r="AD216" s="49">
        <f>_xll.qlTenorBasisForwardRate($W$17,AA216,_xll.ohTrigger(trigger,$W$24))</f>
        <v>1.9505438533348442E-2</v>
      </c>
      <c r="AE216" s="49">
        <f>_xll.qlTenorBasisForwardRate2($W$17,AA216,AB216,_xll.ohTrigger(trigger,$W$24))</f>
        <v>1.9505438533348442E-2</v>
      </c>
      <c r="AF216" s="49">
        <f>_xll.qlIndexFixing($W$9,_xll.qlInterestRateIndexFixingDate($W$9,AA216,trigger),TRUE,trigger)</f>
        <v>1.9550924604057541E-2</v>
      </c>
      <c r="AG216" s="49">
        <f t="shared" si="11"/>
        <v>-4.548607070909913E-5</v>
      </c>
      <c r="AH216" s="52">
        <f t="shared" si="12"/>
        <v>1.0023319686266643</v>
      </c>
    </row>
    <row r="217" spans="26:34" x14ac:dyDescent="0.2">
      <c r="Z217" s="44" t="s">
        <v>74</v>
      </c>
      <c r="AA217" s="45">
        <f>_xll.qlCalendarAdvance(calendar,AA216,Z217,,,trigger)</f>
        <v>48943</v>
      </c>
      <c r="AB217" s="45">
        <f>_xll.qlInterestRateIndexMaturity($W$9,AA217,trigger)</f>
        <v>49125</v>
      </c>
      <c r="AC217" s="49">
        <f>_xll.qlTenorBasisValue($W$17,AA217,_xll.ohTrigger(trigger,$W$24))</f>
        <v>7.5778195328075209E-4</v>
      </c>
      <c r="AD217" s="49">
        <f>_xll.qlTenorBasisForwardRate($W$17,AA217,_xll.ohTrigger(trigger,$W$24))</f>
        <v>1.9444829295657773E-2</v>
      </c>
      <c r="AE217" s="49">
        <f>_xll.qlTenorBasisForwardRate2($W$17,AA217,AB217,_xll.ohTrigger(trigger,$W$24))</f>
        <v>1.9444829295657773E-2</v>
      </c>
      <c r="AF217" s="49">
        <f>_xll.qlIndexFixing($W$9,_xll.qlInterestRateIndexFixingDate($W$9,AA217,trigger),TRUE,trigger)</f>
        <v>1.9491420906075443E-2</v>
      </c>
      <c r="AG217" s="49">
        <f t="shared" si="11"/>
        <v>-4.6591610417669876E-5</v>
      </c>
      <c r="AH217" s="52">
        <f t="shared" si="12"/>
        <v>1.0023960925400397</v>
      </c>
    </row>
    <row r="218" spans="26:34" x14ac:dyDescent="0.2">
      <c r="Z218" s="44" t="s">
        <v>74</v>
      </c>
      <c r="AA218" s="45">
        <f>_xll.qlCalendarAdvance(calendar,AA217,Z218,,,trigger)</f>
        <v>48974</v>
      </c>
      <c r="AB218" s="45">
        <f>_xll.qlInterestRateIndexMaturity($W$9,AA218,trigger)</f>
        <v>49156</v>
      </c>
      <c r="AC218" s="49">
        <f>_xll.qlTenorBasisValue($W$17,AA218,_xll.ohTrigger(trigger,$W$24))</f>
        <v>7.5074231438495697E-4</v>
      </c>
      <c r="AD218" s="49">
        <f>_xll.qlTenorBasisForwardRate($W$17,AA218,_xll.ohTrigger(trigger,$W$24))</f>
        <v>1.9381808400285638E-2</v>
      </c>
      <c r="AE218" s="49">
        <f>_xll.qlTenorBasisForwardRate2($W$17,AA218,AB218,_xll.ohTrigger(trigger,$W$24))</f>
        <v>1.9381808400285638E-2</v>
      </c>
      <c r="AF218" s="49">
        <f>_xll.qlIndexFixing($W$9,_xll.qlInterestRateIndexFixingDate($W$9,AA218,trigger),TRUE,trigger)</f>
        <v>1.942933369816955E-2</v>
      </c>
      <c r="AG218" s="49">
        <f t="shared" si="11"/>
        <v>-4.7525297883911632E-5</v>
      </c>
      <c r="AH218" s="52">
        <f t="shared" si="12"/>
        <v>1.0024520569444495</v>
      </c>
    </row>
    <row r="219" spans="26:34" x14ac:dyDescent="0.2">
      <c r="Z219" s="44" t="s">
        <v>74</v>
      </c>
      <c r="AA219" s="45">
        <f>_xll.qlCalendarAdvance(calendar,AA218,Z219,,,trigger)</f>
        <v>49003</v>
      </c>
      <c r="AB219" s="45">
        <f>_xll.qlInterestRateIndexMaturity($W$9,AA219,trigger)</f>
        <v>49187</v>
      </c>
      <c r="AC219" s="49">
        <f>_xll.qlTenorBasisValue($W$17,AA219,_xll.ohTrigger(trigger,$W$24))</f>
        <v>7.4422659698775205E-4</v>
      </c>
      <c r="AD219" s="49">
        <f>_xll.qlTenorBasisForwardRate($W$17,AA219,_xll.ohTrigger(trigger,$W$24))</f>
        <v>1.9321480647780099E-2</v>
      </c>
      <c r="AE219" s="49">
        <f>_xll.qlTenorBasisForwardRate2($W$17,AA219,AB219,_xll.ohTrigger(trigger,$W$24))</f>
        <v>1.9321480647780099E-2</v>
      </c>
      <c r="AF219" s="49">
        <f>_xll.qlIndexFixing($W$9,_xll.qlInterestRateIndexFixingDate($W$9,AA219,trigger),TRUE,trigger)</f>
        <v>1.9369703157568887E-2</v>
      </c>
      <c r="AG219" s="49">
        <f t="shared" si="11"/>
        <v>-4.8222509788788115E-5</v>
      </c>
      <c r="AH219" s="52">
        <f t="shared" si="12"/>
        <v>1.0024957978463378</v>
      </c>
    </row>
    <row r="220" spans="26:34" x14ac:dyDescent="0.2">
      <c r="Z220" s="44" t="s">
        <v>74</v>
      </c>
      <c r="AA220" s="45">
        <f>_xll.qlCalendarAdvance(calendar,AA219,Z220,,,trigger)</f>
        <v>49031</v>
      </c>
      <c r="AB220" s="45">
        <f>_xll.qlInterestRateIndexMaturity($W$9,AA220,trigger)</f>
        <v>49215</v>
      </c>
      <c r="AC220" s="49">
        <f>_xll.qlTenorBasisValue($W$17,AA220,_xll.ohTrigger(trigger,$W$24))</f>
        <v>7.3799905305184377E-4</v>
      </c>
      <c r="AD220" s="49">
        <f>_xll.qlTenorBasisForwardRate($W$17,AA220,_xll.ohTrigger(trigger,$W$24))</f>
        <v>1.9263908877962112E-2</v>
      </c>
      <c r="AE220" s="49">
        <f>_xll.qlTenorBasisForwardRate2($W$17,AA220,AB220,_xll.ohTrigger(trigger,$W$24))</f>
        <v>1.9263908877962112E-2</v>
      </c>
      <c r="AF220" s="49">
        <f>_xll.qlIndexFixing($W$9,_xll.qlInterestRateIndexFixingDate($W$9,AA220,trigger),TRUE,trigger)</f>
        <v>1.9312599844527312E-2</v>
      </c>
      <c r="AG220" s="49">
        <f t="shared" si="11"/>
        <v>-4.8690966565199945E-5</v>
      </c>
      <c r="AH220" s="52">
        <f t="shared" si="12"/>
        <v>1.0025275745890234</v>
      </c>
    </row>
    <row r="221" spans="26:34" x14ac:dyDescent="0.2">
      <c r="Z221" s="44" t="s">
        <v>74</v>
      </c>
      <c r="AA221" s="45">
        <f>_xll.qlCalendarAdvance(calendar,AA220,Z221,,,trigger)</f>
        <v>49062</v>
      </c>
      <c r="AB221" s="45">
        <f>_xll.qlInterestRateIndexMaturity($W$9,AA221,trigger)</f>
        <v>49248</v>
      </c>
      <c r="AC221" s="49">
        <f>_xll.qlTenorBasisValue($W$17,AA221,_xll.ohTrigger(trigger,$W$24))</f>
        <v>7.3117647858574617E-4</v>
      </c>
      <c r="AD221" s="49">
        <f>_xll.qlTenorBasisForwardRate($W$17,AA221,_xll.ohTrigger(trigger,$W$24))</f>
        <v>1.9198777804767527E-2</v>
      </c>
      <c r="AE221" s="49">
        <f>_xll.qlTenorBasisForwardRate2($W$17,AA221,AB221,_xll.ohTrigger(trigger,$W$24))</f>
        <v>1.9198777804767527E-2</v>
      </c>
      <c r="AF221" s="49">
        <f>_xll.qlIndexFixing($W$9,_xll.qlInterestRateIndexFixingDate($W$9,AA221,trigger),TRUE,trigger)</f>
        <v>1.924778207029685E-2</v>
      </c>
      <c r="AG221" s="49">
        <f t="shared" si="11"/>
        <v>-4.9004265529322549E-5</v>
      </c>
      <c r="AH221" s="52">
        <f t="shared" si="12"/>
        <v>1.0025524679762248</v>
      </c>
    </row>
    <row r="222" spans="26:34" x14ac:dyDescent="0.2">
      <c r="Z222" s="44" t="s">
        <v>74</v>
      </c>
      <c r="AA222" s="45">
        <f>_xll.qlCalendarAdvance(calendar,AA221,Z222,,,trigger)</f>
        <v>49093</v>
      </c>
      <c r="AB222" s="45">
        <f>_xll.qlInterestRateIndexMaturity($W$9,AA222,trigger)</f>
        <v>49277</v>
      </c>
      <c r="AC222" s="49">
        <f>_xll.qlTenorBasisValue($W$17,AA222,_xll.ohTrigger(trigger,$W$24))</f>
        <v>7.2442918318059196E-4</v>
      </c>
      <c r="AD222" s="49">
        <f>_xll.qlTenorBasisForwardRate($W$17,AA222,_xll.ohTrigger(trigger,$W$24))</f>
        <v>1.9135443849477154E-2</v>
      </c>
      <c r="AE222" s="49">
        <f>_xll.qlTenorBasisForwardRate2($W$17,AA222,AB222,_xll.ohTrigger(trigger,$W$24))</f>
        <v>1.9135443849477154E-2</v>
      </c>
      <c r="AF222" s="49">
        <f>_xll.qlIndexFixing($W$9,_xll.qlInterestRateIndexFixingDate($W$9,AA222,trigger),TRUE,trigger)</f>
        <v>1.9184529720037945E-2</v>
      </c>
      <c r="AG222" s="49">
        <f t="shared" si="11"/>
        <v>-4.9085870560790917E-5</v>
      </c>
      <c r="AH222" s="52">
        <f t="shared" si="12"/>
        <v>1.0025651806640552</v>
      </c>
    </row>
    <row r="223" spans="26:34" x14ac:dyDescent="0.2">
      <c r="Z223" s="44" t="s">
        <v>74</v>
      </c>
      <c r="AA223" s="45">
        <f>_xll.qlCalendarAdvance(calendar,AA222,Z223,,,trigger)</f>
        <v>49124</v>
      </c>
      <c r="AB223" s="45">
        <f>_xll.qlInterestRateIndexMaturity($W$9,AA223,trigger)</f>
        <v>49307</v>
      </c>
      <c r="AC223" s="49">
        <f>_xll.qlTenorBasisValue($W$17,AA223,_xll.ohTrigger(trigger,$W$24))</f>
        <v>7.1775654774757609E-4</v>
      </c>
      <c r="AD223" s="49">
        <f>_xll.qlTenorBasisForwardRate($W$17,AA223,_xll.ohTrigger(trigger,$W$24))</f>
        <v>1.907128516936038E-2</v>
      </c>
      <c r="AE223" s="49">
        <f>_xll.qlTenorBasisForwardRate2($W$17,AA223,AB223,_xll.ohTrigger(trigger,$W$24))</f>
        <v>1.907128516936038E-2</v>
      </c>
      <c r="AF223" s="49">
        <f>_xll.qlIndexFixing($W$9,_xll.qlInterestRateIndexFixingDate($W$9,AA223,trigger),TRUE,trigger)</f>
        <v>1.9120236196053037E-2</v>
      </c>
      <c r="AG223" s="49">
        <f t="shared" si="11"/>
        <v>-4.8951026692656968E-5</v>
      </c>
      <c r="AH223" s="52">
        <f t="shared" si="12"/>
        <v>1.0025667398005931</v>
      </c>
    </row>
    <row r="224" spans="26:34" x14ac:dyDescent="0.2">
      <c r="Z224" s="44" t="s">
        <v>74</v>
      </c>
      <c r="AA224" s="45">
        <f>_xll.qlCalendarAdvance(calendar,AA223,Z224,,,trigger)</f>
        <v>49156</v>
      </c>
      <c r="AB224" s="45">
        <f>_xll.qlInterestRateIndexMaturity($W$9,AA224,trigger)</f>
        <v>49340</v>
      </c>
      <c r="AC224" s="49">
        <f>_xll.qlTenorBasisValue($W$17,AA224,_xll.ohTrigger(trigger,$W$24))</f>
        <v>7.1094632085277442E-4</v>
      </c>
      <c r="AD224" s="49">
        <f>_xll.qlTenorBasisForwardRate($W$17,AA224,_xll.ohTrigger(trigger,$W$24))</f>
        <v>1.9003639577802843E-2</v>
      </c>
      <c r="AE224" s="49">
        <f>_xll.qlTenorBasisForwardRate2($W$17,AA224,AB224,_xll.ohTrigger(trigger,$W$24))</f>
        <v>1.9003639577802843E-2</v>
      </c>
      <c r="AF224" s="49">
        <f>_xll.qlIndexFixing($W$9,_xll.qlInterestRateIndexFixingDate($W$9,AA224,trigger),TRUE,trigger)</f>
        <v>1.9052201082227469E-2</v>
      </c>
      <c r="AG224" s="49">
        <f t="shared" si="11"/>
        <v>-4.8561504424626117E-5</v>
      </c>
      <c r="AH224" s="52">
        <f t="shared" si="12"/>
        <v>1.0025553791538622</v>
      </c>
    </row>
    <row r="225" spans="26:34" x14ac:dyDescent="0.2">
      <c r="Z225" s="44" t="s">
        <v>74</v>
      </c>
      <c r="AA225" s="45">
        <f>_xll.qlCalendarAdvance(calendar,AA224,Z225,,,trigger)</f>
        <v>49187</v>
      </c>
      <c r="AB225" s="45">
        <f>_xll.qlInterestRateIndexMaturity($W$9,AA225,trigger)</f>
        <v>49368</v>
      </c>
      <c r="AC225" s="49">
        <f>_xll.qlTenorBasisValue($W$17,AA225,_xll.ohTrigger(trigger,$W$24))</f>
        <v>7.0442350562674059E-4</v>
      </c>
      <c r="AD225" s="49">
        <f>_xll.qlTenorBasisForwardRate($W$17,AA225,_xll.ohTrigger(trigger,$W$24))</f>
        <v>1.8940047613847388E-2</v>
      </c>
      <c r="AE225" s="49">
        <f>_xll.qlTenorBasisForwardRate2($W$17,AA225,AB225,_xll.ohTrigger(trigger,$W$24))</f>
        <v>1.8940047613847388E-2</v>
      </c>
      <c r="AF225" s="49">
        <f>_xll.qlIndexFixing($W$9,_xll.qlInterestRateIndexFixingDate($W$9,AA225,trigger),TRUE,trigger)</f>
        <v>1.8988039759642052E-2</v>
      </c>
      <c r="AG225" s="49">
        <f t="shared" si="11"/>
        <v>-4.7992145794664709E-5</v>
      </c>
      <c r="AH225" s="52">
        <f t="shared" si="12"/>
        <v>1.0025338978429799</v>
      </c>
    </row>
    <row r="226" spans="26:34" x14ac:dyDescent="0.2">
      <c r="Z226" s="44" t="s">
        <v>74</v>
      </c>
      <c r="AA226" s="45">
        <f>_xll.qlCalendarAdvance(calendar,AA225,Z226,,,trigger)</f>
        <v>49219</v>
      </c>
      <c r="AB226" s="45">
        <f>_xll.qlInterestRateIndexMaturity($W$9,AA226,trigger)</f>
        <v>49401</v>
      </c>
      <c r="AC226" s="49">
        <f>_xll.qlTenorBasisValue($W$17,AA226,_xll.ohTrigger(trigger,$W$24))</f>
        <v>6.9776661190195418E-4</v>
      </c>
      <c r="AD226" s="49">
        <f>_xll.qlTenorBasisForwardRate($W$17,AA226,_xll.ohTrigger(trigger,$W$24))</f>
        <v>1.8871848938663872E-2</v>
      </c>
      <c r="AE226" s="49">
        <f>_xll.qlTenorBasisForwardRate2($W$17,AA226,AB226,_xll.ohTrigger(trigger,$W$24))</f>
        <v>1.8871848938663872E-2</v>
      </c>
      <c r="AF226" s="49">
        <f>_xll.qlIndexFixing($W$9,_xll.qlInterestRateIndexFixingDate($W$9,AA226,trigger),TRUE,trigger)</f>
        <v>1.8918963177295214E-2</v>
      </c>
      <c r="AG226" s="49">
        <f t="shared" si="11"/>
        <v>-4.711423863134126E-5</v>
      </c>
      <c r="AH226" s="52">
        <f t="shared" si="12"/>
        <v>1.0024965353837068</v>
      </c>
    </row>
    <row r="227" spans="26:34" x14ac:dyDescent="0.2">
      <c r="Z227" s="44" t="s">
        <v>74</v>
      </c>
      <c r="AA227" s="45">
        <f>_xll.qlCalendarAdvance(calendar,AA226,Z227,,,trigger)</f>
        <v>49250</v>
      </c>
      <c r="AB227" s="45">
        <f>_xll.qlInterestRateIndexMaturity($W$9,AA227,trigger)</f>
        <v>49431</v>
      </c>
      <c r="AC227" s="49">
        <f>_xll.qlTenorBasisValue($W$17,AA227,_xll.ohTrigger(trigger,$W$24))</f>
        <v>6.9139105999448482E-4</v>
      </c>
      <c r="AD227" s="49">
        <f>_xll.qlTenorBasisForwardRate($W$17,AA227,_xll.ohTrigger(trigger,$W$24))</f>
        <v>1.8806661987869153E-2</v>
      </c>
      <c r="AE227" s="49">
        <f>_xll.qlTenorBasisForwardRate2($W$17,AA227,AB227,_xll.ohTrigger(trigger,$W$24))</f>
        <v>1.8806661987869153E-2</v>
      </c>
      <c r="AF227" s="49">
        <f>_xll.qlIndexFixing($W$9,_xll.qlInterestRateIndexFixingDate($W$9,AA227,trigger),TRUE,trigger)</f>
        <v>1.8852717707608293E-2</v>
      </c>
      <c r="AG227" s="49">
        <f t="shared" si="11"/>
        <v>-4.6055719739139522E-5</v>
      </c>
      <c r="AH227" s="52">
        <f t="shared" si="12"/>
        <v>1.0024489045301526</v>
      </c>
    </row>
    <row r="228" spans="26:34" x14ac:dyDescent="0.2">
      <c r="Z228" s="44" t="s">
        <v>74</v>
      </c>
      <c r="AA228" s="45">
        <f>_xll.qlCalendarAdvance(calendar,AA227,Z228,,,trigger)</f>
        <v>49282</v>
      </c>
      <c r="AB228" s="45">
        <f>_xll.qlInterestRateIndexMaturity($W$9,AA228,trigger)</f>
        <v>49464</v>
      </c>
      <c r="AC228" s="49">
        <f>_xll.qlTenorBasisValue($W$17,AA228,_xll.ohTrigger(trigger,$W$24))</f>
        <v>6.8488486148631466E-4</v>
      </c>
      <c r="AD228" s="49">
        <f>_xll.qlTenorBasisForwardRate($W$17,AA228,_xll.ohTrigger(trigger,$W$24))</f>
        <v>1.873797258894001E-2</v>
      </c>
      <c r="AE228" s="49">
        <f>_xll.qlTenorBasisForwardRate2($W$17,AA228,AB228,_xll.ohTrigger(trigger,$W$24))</f>
        <v>1.873797258894001E-2</v>
      </c>
      <c r="AF228" s="49">
        <f>_xll.qlIndexFixing($W$9,_xll.qlInterestRateIndexFixingDate($W$9,AA228,trigger),TRUE,trigger)</f>
        <v>1.8782641773144735E-2</v>
      </c>
      <c r="AG228" s="49">
        <f t="shared" si="11"/>
        <v>-4.4669184204725043E-5</v>
      </c>
      <c r="AH228" s="52">
        <f t="shared" si="12"/>
        <v>1.0023838856628007</v>
      </c>
    </row>
    <row r="229" spans="26:34" x14ac:dyDescent="0.2">
      <c r="Z229" s="44" t="s">
        <v>74</v>
      </c>
      <c r="AA229" s="45">
        <f>_xll.qlCalendarAdvance(calendar,AA228,Z229,,,trigger)</f>
        <v>49313</v>
      </c>
      <c r="AB229" s="45">
        <f>_xll.qlInterestRateIndexMaturity($W$9,AA229,trigger)</f>
        <v>49494</v>
      </c>
      <c r="AC229" s="49">
        <f>_xll.qlTenorBasisValue($W$17,AA229,_xll.ohTrigger(trigger,$W$24))</f>
        <v>6.7865401942878334E-4</v>
      </c>
      <c r="AD229" s="49">
        <f>_xll.qlTenorBasisForwardRate($W$17,AA229,_xll.ohTrigger(trigger,$W$24))</f>
        <v>1.867237435483712E-2</v>
      </c>
      <c r="AE229" s="49">
        <f>_xll.qlTenorBasisForwardRate2($W$17,AA229,AB229,_xll.ohTrigger(trigger,$W$24))</f>
        <v>1.867237435483712E-2</v>
      </c>
      <c r="AF229" s="49">
        <f>_xll.qlIndexFixing($W$9,_xll.qlInterestRateIndexFixingDate($W$9,AA229,trigger),TRUE,trigger)</f>
        <v>1.8715502415497555E-2</v>
      </c>
      <c r="AG229" s="49">
        <f t="shared" si="11"/>
        <v>-4.3128060660434925E-5</v>
      </c>
      <c r="AH229" s="52">
        <f t="shared" si="12"/>
        <v>1.0023097255785931</v>
      </c>
    </row>
    <row r="230" spans="26:34" x14ac:dyDescent="0.2">
      <c r="Z230" s="44" t="s">
        <v>74</v>
      </c>
      <c r="AA230" s="45">
        <f>_xll.qlCalendarAdvance(calendar,AA229,Z230,,,trigger)</f>
        <v>49345</v>
      </c>
      <c r="AB230" s="45">
        <f>_xll.qlInterestRateIndexMaturity($W$9,AA230,trigger)</f>
        <v>49527</v>
      </c>
      <c r="AC230" s="49">
        <f>_xll.qlTenorBasisValue($W$17,AA230,_xll.ohTrigger(trigger,$W$24))</f>
        <v>6.7229588309618011E-4</v>
      </c>
      <c r="AD230" s="49">
        <f>_xll.qlTenorBasisForwardRate($W$17,AA230,_xll.ohTrigger(trigger,$W$24))</f>
        <v>1.8603272821380253E-2</v>
      </c>
      <c r="AE230" s="49">
        <f>_xll.qlTenorBasisForwardRate2($W$17,AA230,AB230,_xll.ohTrigger(trigger,$W$24))</f>
        <v>1.8603272821380253E-2</v>
      </c>
      <c r="AF230" s="49">
        <f>_xll.qlIndexFixing($W$9,_xll.qlInterestRateIndexFixingDate($W$9,AA230,trigger),TRUE,trigger)</f>
        <v>1.8644493451643228E-2</v>
      </c>
      <c r="AG230" s="49">
        <f t="shared" si="11"/>
        <v>-4.1220630262975289E-5</v>
      </c>
      <c r="AH230" s="52">
        <f t="shared" si="12"/>
        <v>1.0022157730340653</v>
      </c>
    </row>
    <row r="231" spans="26:34" x14ac:dyDescent="0.2">
      <c r="Z231" s="44" t="s">
        <v>74</v>
      </c>
      <c r="AA231" s="45">
        <f>_xll.qlCalendarAdvance(calendar,AA230,Z231,,,trigger)</f>
        <v>49373</v>
      </c>
      <c r="AB231" s="45">
        <f>_xll.qlInterestRateIndexMaturity($W$9,AA231,trigger)</f>
        <v>49557</v>
      </c>
      <c r="AC231" s="49">
        <f>_xll.qlTenorBasisValue($W$17,AA231,_xll.ohTrigger(trigger,$W$24))</f>
        <v>6.6679340422232559E-4</v>
      </c>
      <c r="AD231" s="49">
        <f>_xll.qlTenorBasisForwardRate($W$17,AA231,_xll.ohTrigger(trigger,$W$24))</f>
        <v>1.8541980687711752E-2</v>
      </c>
      <c r="AE231" s="49">
        <f>_xll.qlTenorBasisForwardRate2($W$17,AA231,AB231,_xll.ohTrigger(trigger,$W$24))</f>
        <v>1.8541980687711752E-2</v>
      </c>
      <c r="AF231" s="49">
        <f>_xll.qlIndexFixing($W$9,_xll.qlInterestRateIndexFixingDate($W$9,AA231,trigger),TRUE,trigger)</f>
        <v>1.8581266129064369E-2</v>
      </c>
      <c r="AG231" s="49">
        <f t="shared" si="11"/>
        <v>-3.9285441352617662E-5</v>
      </c>
      <c r="AH231" s="52">
        <f t="shared" si="12"/>
        <v>1.0021187294935894</v>
      </c>
    </row>
    <row r="232" spans="26:34" x14ac:dyDescent="0.2">
      <c r="Z232" s="44" t="s">
        <v>74</v>
      </c>
      <c r="AA232" s="45">
        <f>_xll.qlCalendarAdvance(calendar,AA231,Z232,,,trigger)</f>
        <v>49404</v>
      </c>
      <c r="AB232" s="45">
        <f>_xll.qlInterestRateIndexMaturity($W$9,AA232,trigger)</f>
        <v>49587</v>
      </c>
      <c r="AC232" s="49">
        <f>_xll.qlTenorBasisValue($W$17,AA232,_xll.ohTrigger(trigger,$W$24))</f>
        <v>6.6076709235197441E-4</v>
      </c>
      <c r="AD232" s="49">
        <f>_xll.qlTenorBasisForwardRate($W$17,AA232,_xll.ohTrigger(trigger,$W$24))</f>
        <v>1.8475908148877396E-2</v>
      </c>
      <c r="AE232" s="49">
        <f>_xll.qlTenorBasisForwardRate2($W$17,AA232,AB232,_xll.ohTrigger(trigger,$W$24))</f>
        <v>1.8475908148877396E-2</v>
      </c>
      <c r="AF232" s="49">
        <f>_xll.qlIndexFixing($W$9,_xll.qlInterestRateIndexFixingDate($W$9,AA232,trigger),TRUE,trigger)</f>
        <v>1.8512926920906371E-2</v>
      </c>
      <c r="AG232" s="49">
        <f t="shared" si="11"/>
        <v>-3.7018772028975244E-5</v>
      </c>
      <c r="AH232" s="52">
        <f t="shared" si="12"/>
        <v>1.0020036239480452</v>
      </c>
    </row>
    <row r="233" spans="26:34" x14ac:dyDescent="0.2">
      <c r="Z233" s="44" t="s">
        <v>74</v>
      </c>
      <c r="AA233" s="45">
        <f>_xll.qlCalendarAdvance(calendar,AA232,Z233,,,trigger)</f>
        <v>49436</v>
      </c>
      <c r="AB233" s="45">
        <f>_xll.qlInterestRateIndexMaturity($W$9,AA233,trigger)</f>
        <v>49620</v>
      </c>
      <c r="AC233" s="49">
        <f>_xll.qlTenorBasisValue($W$17,AA233,_xll.ohTrigger(trigger,$W$24))</f>
        <v>6.5461819097953539E-4</v>
      </c>
      <c r="AD233" s="49">
        <f>_xll.qlTenorBasisForwardRate($W$17,AA233,_xll.ohTrigger(trigger,$W$24))</f>
        <v>1.8406349642260449E-2</v>
      </c>
      <c r="AE233" s="49">
        <f>_xll.qlTenorBasisForwardRate2($W$17,AA233,AB233,_xll.ohTrigger(trigger,$W$24))</f>
        <v>1.8406349642260449E-2</v>
      </c>
      <c r="AF233" s="49">
        <f>_xll.qlIndexFixing($W$9,_xll.qlInterestRateIndexFixingDate($W$9,AA233,trigger),TRUE,trigger)</f>
        <v>1.844069276206366E-2</v>
      </c>
      <c r="AG233" s="49">
        <f t="shared" si="11"/>
        <v>-3.4343119803211669E-5</v>
      </c>
      <c r="AH233" s="52">
        <f t="shared" si="12"/>
        <v>1.0018658300244585</v>
      </c>
    </row>
    <row r="234" spans="26:34" x14ac:dyDescent="0.2">
      <c r="Z234" s="44" t="s">
        <v>74</v>
      </c>
      <c r="AA234" s="45">
        <f>_xll.qlCalendarAdvance(calendar,AA233,Z234,,,trigger)</f>
        <v>49467</v>
      </c>
      <c r="AB234" s="45">
        <f>_xll.qlInterestRateIndexMaturity($W$9,AA234,trigger)</f>
        <v>49650</v>
      </c>
      <c r="AC234" s="49">
        <f>_xll.qlTenorBasisValue($W$17,AA234,_xll.ohTrigger(trigger,$W$24))</f>
        <v>6.4873037755700002E-4</v>
      </c>
      <c r="AD234" s="49">
        <f>_xll.qlTenorBasisForwardRate($W$17,AA234,_xll.ohTrigger(trigger,$W$24))</f>
        <v>1.8340100653211126E-2</v>
      </c>
      <c r="AE234" s="49">
        <f>_xll.qlTenorBasisForwardRate2($W$17,AA234,AB234,_xll.ohTrigger(trigger,$W$24))</f>
        <v>1.8340100653211126E-2</v>
      </c>
      <c r="AF234" s="49">
        <f>_xll.qlIndexFixing($W$9,_xll.qlInterestRateIndexFixingDate($W$9,AA234,trigger),TRUE,trigger)</f>
        <v>1.8371744283111113E-2</v>
      </c>
      <c r="AG234" s="49">
        <f t="shared" si="11"/>
        <v>-3.1643629899987674E-5</v>
      </c>
      <c r="AH234" s="52">
        <f t="shared" si="12"/>
        <v>1.0017253792930765</v>
      </c>
    </row>
    <row r="235" spans="26:34" x14ac:dyDescent="0.2">
      <c r="Z235" s="44" t="s">
        <v>74</v>
      </c>
      <c r="AA235" s="45">
        <f>_xll.qlCalendarAdvance(calendar,AA234,Z235,,,trigger)</f>
        <v>49499</v>
      </c>
      <c r="AB235" s="45">
        <f>_xll.qlInterestRateIndexMaturity($W$9,AA235,trigger)</f>
        <v>49683</v>
      </c>
      <c r="AC235" s="49">
        <f>_xll.qlTenorBasisValue($W$17,AA235,_xll.ohTrigger(trigger,$W$24))</f>
        <v>6.4272313867169933E-4</v>
      </c>
      <c r="AD235" s="49">
        <f>_xll.qlTenorBasisForwardRate($W$17,AA235,_xll.ohTrigger(trigger,$W$24))</f>
        <v>1.8270464203303756E-2</v>
      </c>
      <c r="AE235" s="49">
        <f>_xll.qlTenorBasisForwardRate2($W$17,AA235,AB235,_xll.ohTrigger(trigger,$W$24))</f>
        <v>1.8270464203303756E-2</v>
      </c>
      <c r="AF235" s="49">
        <f>_xll.qlIndexFixing($W$9,_xll.qlInterestRateIndexFixingDate($W$9,AA235,trigger),TRUE,trigger)</f>
        <v>1.8299086360300438E-2</v>
      </c>
      <c r="AG235" s="49">
        <f t="shared" si="11"/>
        <v>-2.8622156996681997E-5</v>
      </c>
      <c r="AH235" s="52">
        <f t="shared" si="12"/>
        <v>1.0015665807216605</v>
      </c>
    </row>
    <row r="236" spans="26:34" x14ac:dyDescent="0.2">
      <c r="Z236" s="44" t="s">
        <v>74</v>
      </c>
      <c r="AA236" s="45">
        <f>_xll.qlCalendarAdvance(calendar,AA235,Z236,,,trigger)</f>
        <v>49530</v>
      </c>
      <c r="AB236" s="45">
        <f>_xll.qlInterestRateIndexMaturity($W$9,AA236,trigger)</f>
        <v>49716</v>
      </c>
      <c r="AC236" s="49">
        <f>_xll.qlTenorBasisValue($W$17,AA236,_xll.ohTrigger(trigger,$W$24))</f>
        <v>6.3697130105348668E-4</v>
      </c>
      <c r="AD236" s="49">
        <f>_xll.qlTenorBasisForwardRate($W$17,AA236,_xll.ohTrigger(trigger,$W$24))</f>
        <v>1.8202422789964107E-2</v>
      </c>
      <c r="AE236" s="49">
        <f>_xll.qlTenorBasisForwardRate2($W$17,AA236,AB236,_xll.ohTrigger(trigger,$W$24))</f>
        <v>1.8202422789964107E-2</v>
      </c>
      <c r="AF236" s="49">
        <f>_xll.qlIndexFixing($W$9,_xll.qlInterestRateIndexFixingDate($W$9,AA236,trigger),TRUE,trigger)</f>
        <v>1.8227991719168554E-2</v>
      </c>
      <c r="AG236" s="49">
        <f t="shared" si="11"/>
        <v>-2.5568929204446145E-5</v>
      </c>
      <c r="AH236" s="52">
        <f t="shared" si="12"/>
        <v>1.0014046992260033</v>
      </c>
    </row>
    <row r="237" spans="26:34" x14ac:dyDescent="0.2">
      <c r="Z237" s="44" t="s">
        <v>74</v>
      </c>
      <c r="AA237" s="45">
        <f>_xll.qlCalendarAdvance(calendar,AA236,Z237,,,trigger)</f>
        <v>49562</v>
      </c>
      <c r="AB237" s="45">
        <f>_xll.qlInterestRateIndexMaturity($W$9,AA237,trigger)</f>
        <v>49744</v>
      </c>
      <c r="AC237" s="49">
        <f>_xll.qlTenorBasisValue($W$17,AA237,_xll.ohTrigger(trigger,$W$24))</f>
        <v>6.3110312750400263E-4</v>
      </c>
      <c r="AD237" s="49">
        <f>_xll.qlTenorBasisForwardRate($W$17,AA237,_xll.ohTrigger(trigger,$W$24))</f>
        <v>1.8136043770764085E-2</v>
      </c>
      <c r="AE237" s="49">
        <f>_xll.qlTenorBasisForwardRate2($W$17,AA237,AB237,_xll.ohTrigger(trigger,$W$24))</f>
        <v>1.8136043770764085E-2</v>
      </c>
      <c r="AF237" s="49">
        <f>_xll.qlIndexFixing($W$9,_xll.qlInterestRateIndexFixingDate($W$9,AA237,trigger),TRUE,trigger)</f>
        <v>1.8158722878646307E-2</v>
      </c>
      <c r="AG237" s="49">
        <f t="shared" si="11"/>
        <v>-2.2679107882221661E-5</v>
      </c>
      <c r="AH237" s="52">
        <f t="shared" si="12"/>
        <v>1.0012504991810165</v>
      </c>
    </row>
    <row r="238" spans="26:34" x14ac:dyDescent="0.2">
      <c r="Z238" s="44" t="s">
        <v>74</v>
      </c>
      <c r="AA238" s="45">
        <f>_xll.qlCalendarAdvance(calendar,AA237,Z238,,,trigger)</f>
        <v>49592</v>
      </c>
      <c r="AB238" s="45">
        <f>_xll.qlInterestRateIndexMaturity($W$9,AA238,trigger)</f>
        <v>49775</v>
      </c>
      <c r="AC238" s="49">
        <f>_xll.qlTenorBasisValue($W$17,AA238,_xll.ohTrigger(trigger,$W$24))</f>
        <v>6.2566498057983083E-4</v>
      </c>
      <c r="AD238" s="49">
        <f>_xll.qlTenorBasisForwardRate($W$17,AA238,_xll.ohTrigger(trigger,$W$24))</f>
        <v>1.8071058517028941E-2</v>
      </c>
      <c r="AE238" s="49">
        <f>_xll.qlTenorBasisForwardRate2($W$17,AA238,AB238,_xll.ohTrigger(trigger,$W$24))</f>
        <v>1.8071058517028941E-2</v>
      </c>
      <c r="AF238" s="49">
        <f>_xll.qlIndexFixing($W$9,_xll.qlInterestRateIndexFixingDate($W$9,AA238,trigger),TRUE,trigger)</f>
        <v>1.8090847856928605E-2</v>
      </c>
      <c r="AG238" s="49">
        <f t="shared" si="11"/>
        <v>-1.9789339899663194E-5</v>
      </c>
      <c r="AH238" s="52">
        <f t="shared" si="12"/>
        <v>1.0010950847113365</v>
      </c>
    </row>
    <row r="239" spans="26:34" x14ac:dyDescent="0.2">
      <c r="Z239" s="44" t="s">
        <v>74</v>
      </c>
      <c r="AA239" s="45">
        <f>_xll.qlCalendarAdvance(calendar,AA238,Z239,,,trigger)</f>
        <v>49625</v>
      </c>
      <c r="AB239" s="45">
        <f>_xll.qlInterestRateIndexMaturity($W$9,AA239,trigger)</f>
        <v>49807</v>
      </c>
      <c r="AC239" s="49">
        <f>_xll.qlTenorBasisValue($W$17,AA239,_xll.ohTrigger(trigger,$W$24))</f>
        <v>6.1975306671994751E-4</v>
      </c>
      <c r="AD239" s="49">
        <f>_xll.qlTenorBasisForwardRate($W$17,AA239,_xll.ohTrigger(trigger,$W$24))</f>
        <v>1.8001109936284634E-2</v>
      </c>
      <c r="AE239" s="49">
        <f>_xll.qlTenorBasisForwardRate2($W$17,AA239,AB239,_xll.ohTrigger(trigger,$W$24))</f>
        <v>1.8001109936284634E-2</v>
      </c>
      <c r="AF239" s="49">
        <f>_xll.qlIndexFixing($W$9,_xll.qlInterestRateIndexFixingDate($W$9,AA239,trigger),TRUE,trigger)</f>
        <v>1.8017901923471746E-2</v>
      </c>
      <c r="AG239" s="49">
        <f t="shared" si="11"/>
        <v>-1.6791987187111945E-5</v>
      </c>
      <c r="AH239" s="52">
        <f t="shared" si="12"/>
        <v>1.0009328306558067</v>
      </c>
    </row>
    <row r="240" spans="26:34" x14ac:dyDescent="0.2">
      <c r="Z240" s="44" t="s">
        <v>74</v>
      </c>
      <c r="AA240" s="45">
        <f>_xll.qlCalendarAdvance(calendar,AA239,Z240,,,trigger)</f>
        <v>49655</v>
      </c>
      <c r="AB240" s="45">
        <f>_xll.qlInterestRateIndexMaturity($W$9,AA240,trigger)</f>
        <v>49838</v>
      </c>
      <c r="AC240" s="49">
        <f>_xll.qlTenorBasisValue($W$17,AA240,_xll.ohTrigger(trigger,$W$24))</f>
        <v>6.1444168771568536E-4</v>
      </c>
      <c r="AD240" s="49">
        <f>_xll.qlTenorBasisForwardRate($W$17,AA240,_xll.ohTrigger(trigger,$W$24))</f>
        <v>1.7936592391362232E-2</v>
      </c>
      <c r="AE240" s="49">
        <f>_xll.qlTenorBasisForwardRate2($W$17,AA240,AB240,_xll.ohTrigger(trigger,$W$24))</f>
        <v>1.7936592391362232E-2</v>
      </c>
      <c r="AF240" s="49">
        <f>_xll.qlIndexFixing($W$9,_xll.qlInterestRateIndexFixingDate($W$9,AA240,trigger),TRUE,trigger)</f>
        <v>1.7950663464171891E-2</v>
      </c>
      <c r="AG240" s="49">
        <f t="shared" si="11"/>
        <v>-1.4071072809658525E-5</v>
      </c>
      <c r="AH240" s="52">
        <f t="shared" si="12"/>
        <v>1.0007844897460252</v>
      </c>
    </row>
    <row r="241" spans="26:34" x14ac:dyDescent="0.2">
      <c r="Z241" s="44" t="s">
        <v>74</v>
      </c>
      <c r="AA241" s="45">
        <f>_xll.qlCalendarAdvance(calendar,AA240,Z241,,,trigger)</f>
        <v>49688</v>
      </c>
      <c r="AB241" s="45">
        <f>_xll.qlInterestRateIndexMaturity($W$9,AA241,trigger)</f>
        <v>49870</v>
      </c>
      <c r="AC241" s="49">
        <f>_xll.qlTenorBasisValue($W$17,AA241,_xll.ohTrigger(trigger,$W$24))</f>
        <v>6.0866789838734945E-4</v>
      </c>
      <c r="AD241" s="49">
        <f>_xll.qlTenorBasisForwardRate($W$17,AA241,_xll.ohTrigger(trigger,$W$24))</f>
        <v>1.7867204772070638E-2</v>
      </c>
      <c r="AE241" s="49">
        <f>_xll.qlTenorBasisForwardRate2($W$17,AA241,AB241,_xll.ohTrigger(trigger,$W$24))</f>
        <v>1.7867204772070638E-2</v>
      </c>
      <c r="AF241" s="49">
        <f>_xll.qlIndexFixing($W$9,_xll.qlInterestRateIndexFixingDate($W$9,AA241,trigger),TRUE,trigger)</f>
        <v>1.7878468663353634E-2</v>
      </c>
      <c r="AG241" s="49">
        <f t="shared" si="11"/>
        <v>-1.1263891282996263E-5</v>
      </c>
      <c r="AH241" s="52">
        <f t="shared" si="12"/>
        <v>1.0006304226893175</v>
      </c>
    </row>
    <row r="242" spans="26:34" x14ac:dyDescent="0.2">
      <c r="Z242" s="44" t="s">
        <v>74</v>
      </c>
      <c r="AA242" s="45">
        <f>_xll.qlCalendarAdvance(calendar,AA241,Z242,,,trigger)</f>
        <v>49719</v>
      </c>
      <c r="AB242" s="45">
        <f>_xll.qlInterestRateIndexMaturity($W$9,AA242,trigger)</f>
        <v>49901</v>
      </c>
      <c r="AC242" s="49">
        <f>_xll.qlTenorBasisValue($W$17,AA242,_xll.ohTrigger(trigger,$W$24))</f>
        <v>6.0330899964684294E-4</v>
      </c>
      <c r="AD242" s="49">
        <f>_xll.qlTenorBasisForwardRate($W$17,AA242,_xll.ohTrigger(trigger,$W$24))</f>
        <v>1.780174983019393E-2</v>
      </c>
      <c r="AE242" s="49">
        <f>_xll.qlTenorBasisForwardRate2($W$17,AA242,AB242,_xll.ohTrigger(trigger,$W$24))</f>
        <v>1.780174983019393E-2</v>
      </c>
      <c r="AF242" s="49">
        <f>_xll.qlIndexFixing($W$9,_xll.qlInterestRateIndexFixingDate($W$9,AA242,trigger),TRUE,trigger)</f>
        <v>1.7810433915085556E-2</v>
      </c>
      <c r="AG242" s="49">
        <f t="shared" si="11"/>
        <v>-8.6840848916268365E-6</v>
      </c>
      <c r="AH242" s="52">
        <f t="shared" si="12"/>
        <v>1.0004878219823592</v>
      </c>
    </row>
    <row r="243" spans="26:34" x14ac:dyDescent="0.2">
      <c r="Z243" s="44" t="s">
        <v>74</v>
      </c>
      <c r="AA243" s="45">
        <f>_xll.qlCalendarAdvance(calendar,AA242,Z243,,,trigger)</f>
        <v>49748</v>
      </c>
      <c r="AB243" s="45">
        <f>_xll.qlInterestRateIndexMaturity($W$9,AA243,trigger)</f>
        <v>49933</v>
      </c>
      <c r="AC243" s="49">
        <f>_xll.qlTenorBasisValue($W$17,AA243,_xll.ohTrigger(trigger,$W$24))</f>
        <v>5.9835227217340981E-4</v>
      </c>
      <c r="AD243" s="49">
        <f>_xll.qlTenorBasisForwardRate($W$17,AA243,_xll.ohTrigger(trigger,$W$24))</f>
        <v>1.7738982502148608E-2</v>
      </c>
      <c r="AE243" s="49">
        <f>_xll.qlTenorBasisForwardRate2($W$17,AA243,AB243,_xll.ohTrigger(trigger,$W$24))</f>
        <v>1.7738982502148608E-2</v>
      </c>
      <c r="AF243" s="49">
        <f>_xll.qlIndexFixing($W$9,_xll.qlInterestRateIndexFixingDate($W$9,AA243,trigger),TRUE,trigger)</f>
        <v>1.7745228123748614E-2</v>
      </c>
      <c r="AG243" s="49">
        <f t="shared" si="11"/>
        <v>-6.2456216000060516E-6</v>
      </c>
      <c r="AH243" s="52">
        <f t="shared" si="12"/>
        <v>1.0003520845459568</v>
      </c>
    </row>
    <row r="244" spans="26:34" x14ac:dyDescent="0.2">
      <c r="Z244" s="44" t="s">
        <v>74</v>
      </c>
      <c r="AA244" s="45">
        <f>_xll.qlCalendarAdvance(calendar,AA243,Z244,,,trigger)</f>
        <v>49780</v>
      </c>
      <c r="AB244" s="45">
        <f>_xll.qlInterestRateIndexMaturity($W$9,AA244,trigger)</f>
        <v>49963</v>
      </c>
      <c r="AC244" s="49">
        <f>_xll.qlTenorBasisValue($W$17,AA244,_xll.ohTrigger(trigger,$W$24))</f>
        <v>5.929454964825159E-4</v>
      </c>
      <c r="AD244" s="49">
        <f>_xll.qlTenorBasisForwardRate($W$17,AA244,_xll.ohTrigger(trigger,$W$24))</f>
        <v>1.7673291959336104E-2</v>
      </c>
      <c r="AE244" s="49">
        <f>_xll.qlTenorBasisForwardRate2($W$17,AA244,AB244,_xll.ohTrigger(trigger,$W$24))</f>
        <v>1.7673291959336104E-2</v>
      </c>
      <c r="AF244" s="49">
        <f>_xll.qlIndexFixing($W$9,_xll.qlInterestRateIndexFixingDate($W$9,AA244,trigger),TRUE,trigger)</f>
        <v>1.7677147995895891E-2</v>
      </c>
      <c r="AG244" s="49">
        <f t="shared" si="11"/>
        <v>-3.8560365597864465E-6</v>
      </c>
      <c r="AH244" s="52">
        <f t="shared" si="12"/>
        <v>1.0002181843976017</v>
      </c>
    </row>
    <row r="245" spans="26:34" x14ac:dyDescent="0.2">
      <c r="Z245" s="44" t="s">
        <v>74</v>
      </c>
      <c r="AA245" s="45">
        <f>_xll.qlCalendarAdvance(calendar,AA244,Z245,,,trigger)</f>
        <v>49810</v>
      </c>
      <c r="AB245" s="45">
        <f>_xll.qlInterestRateIndexMaturity($W$9,AA245,trigger)</f>
        <v>49996</v>
      </c>
      <c r="AC245" s="49">
        <f>_xll.qlTenorBasisValue($W$17,AA245,_xll.ohTrigger(trigger,$W$24))</f>
        <v>5.87935846331757E-4</v>
      </c>
      <c r="AD245" s="49">
        <f>_xll.qlTenorBasisForwardRate($W$17,AA245,_xll.ohTrigger(trigger,$W$24))</f>
        <v>1.7609113684072912E-2</v>
      </c>
      <c r="AE245" s="49">
        <f>_xll.qlTenorBasisForwardRate2($W$17,AA245,AB245,_xll.ohTrigger(trigger,$W$24))</f>
        <v>1.7609113684072912E-2</v>
      </c>
      <c r="AF245" s="49">
        <f>_xll.qlIndexFixing($W$9,_xll.qlInterestRateIndexFixingDate($W$9,AA245,trigger),TRUE,trigger)</f>
        <v>1.7610655264315728E-2</v>
      </c>
      <c r="AG245" s="49">
        <f t="shared" si="11"/>
        <v>-1.5415802428163372E-6</v>
      </c>
      <c r="AH245" s="52">
        <f t="shared" si="12"/>
        <v>1.0000875444539954</v>
      </c>
    </row>
    <row r="246" spans="26:34" x14ac:dyDescent="0.2">
      <c r="Z246" s="44" t="s">
        <v>74</v>
      </c>
      <c r="AA246" s="45">
        <f>_xll.qlCalendarAdvance(calendar,AA245,Z246,,,trigger)</f>
        <v>49842</v>
      </c>
      <c r="AB246" s="45">
        <f>_xll.qlInterestRateIndexMaturity($W$9,AA246,trigger)</f>
        <v>50025</v>
      </c>
      <c r="AC246" s="49">
        <f>_xll.qlTenorBasisValue($W$17,AA246,_xll.ohTrigger(trigger,$W$24))</f>
        <v>5.8265475540711961E-4</v>
      </c>
      <c r="AD246" s="49">
        <f>_xll.qlTenorBasisForwardRate($W$17,AA246,_xll.ohTrigger(trigger,$W$24))</f>
        <v>1.7544777902594118E-2</v>
      </c>
      <c r="AE246" s="49">
        <f>_xll.qlTenorBasisForwardRate2($W$17,AA246,AB246,_xll.ohTrigger(trigger,$W$24))</f>
        <v>1.7544777902594118E-2</v>
      </c>
      <c r="AF246" s="49">
        <f>_xll.qlIndexFixing($W$9,_xll.qlInterestRateIndexFixingDate($W$9,AA246,trigger),TRUE,trigger)</f>
        <v>1.7544171403712838E-2</v>
      </c>
      <c r="AG246" s="49">
        <f t="shared" si="11"/>
        <v>6.0649888128025409E-7</v>
      </c>
      <c r="AH246" s="52">
        <f t="shared" si="12"/>
        <v>0.99996543137310445</v>
      </c>
    </row>
    <row r="247" spans="26:34" x14ac:dyDescent="0.2">
      <c r="Z247" s="44" t="s">
        <v>74</v>
      </c>
      <c r="AA247" s="45">
        <f>_xll.qlCalendarAdvance(calendar,AA246,Z247,,,trigger)</f>
        <v>49872</v>
      </c>
      <c r="AB247" s="45">
        <f>_xll.qlInterestRateIndexMaturity($W$9,AA247,trigger)</f>
        <v>50056</v>
      </c>
      <c r="AC247" s="49">
        <f>_xll.qlTenorBasisValue($W$17,AA247,_xll.ohTrigger(trigger,$W$24))</f>
        <v>5.7776180018343371E-4</v>
      </c>
      <c r="AD247" s="49">
        <f>_xll.qlTenorBasisForwardRate($W$17,AA247,_xll.ohTrigger(trigger,$W$24))</f>
        <v>1.7482569792652933E-2</v>
      </c>
      <c r="AE247" s="49">
        <f>_xll.qlTenorBasisForwardRate2($W$17,AA247,AB247,_xll.ohTrigger(trigger,$W$24))</f>
        <v>1.7482569792652933E-2</v>
      </c>
      <c r="AF247" s="49">
        <f>_xll.qlIndexFixing($W$9,_xll.qlInterestRateIndexFixingDate($W$9,AA247,trigger),TRUE,trigger)</f>
        <v>1.7479926420972694E-2</v>
      </c>
      <c r="AG247" s="49">
        <f t="shared" si="11"/>
        <v>2.6433716802387597E-6</v>
      </c>
      <c r="AH247" s="52">
        <f t="shared" si="12"/>
        <v>0.99984879959230311</v>
      </c>
    </row>
    <row r="248" spans="26:34" x14ac:dyDescent="0.2">
      <c r="Z248" s="44" t="s">
        <v>74</v>
      </c>
      <c r="AA248" s="45">
        <f>_xll.qlCalendarAdvance(calendar,AA247,Z248,,,trigger)</f>
        <v>49905</v>
      </c>
      <c r="AB248" s="45">
        <f>_xll.qlInterestRateIndexMaturity($W$9,AA248,trigger)</f>
        <v>50089</v>
      </c>
      <c r="AC248" s="49">
        <f>_xll.qlTenorBasisValue($W$17,AA248,_xll.ohTrigger(trigger,$W$24))</f>
        <v>5.7244381074808462E-4</v>
      </c>
      <c r="AD248" s="49">
        <f>_xll.qlTenorBasisForwardRate($W$17,AA248,_xll.ohTrigger(trigger,$W$24))</f>
        <v>1.7415259669559428E-2</v>
      </c>
      <c r="AE248" s="49">
        <f>_xll.qlTenorBasisForwardRate2($W$17,AA248,AB248,_xll.ohTrigger(trigger,$W$24))</f>
        <v>1.7415259669559428E-2</v>
      </c>
      <c r="AF248" s="49">
        <f>_xll.qlIndexFixing($W$9,_xll.qlInterestRateIndexFixingDate($W$9,AA248,trigger),TRUE,trigger)</f>
        <v>1.7410531279984764E-2</v>
      </c>
      <c r="AG248" s="49">
        <f t="shared" si="11"/>
        <v>4.7283895746631777E-6</v>
      </c>
      <c r="AH248" s="52">
        <f t="shared" si="12"/>
        <v>0.99972849158356636</v>
      </c>
    </row>
    <row r="249" spans="26:34" x14ac:dyDescent="0.2">
      <c r="Z249" s="44" t="s">
        <v>74</v>
      </c>
      <c r="AA249" s="45">
        <f>_xll.qlCalendarAdvance(calendar,AA248,Z249,,,trigger)</f>
        <v>49936</v>
      </c>
      <c r="AB249" s="45">
        <f>_xll.qlInterestRateIndexMaturity($W$9,AA249,trigger)</f>
        <v>50117</v>
      </c>
      <c r="AC249" s="49">
        <f>_xll.qlTenorBasisValue($W$17,AA249,_xll.ohTrigger(trigger,$W$24))</f>
        <v>5.6750884421252106E-4</v>
      </c>
      <c r="AD249" s="49">
        <f>_xll.qlTenorBasisForwardRate($W$17,AA249,_xll.ohTrigger(trigger,$W$24))</f>
        <v>1.7354245366897194E-2</v>
      </c>
      <c r="AE249" s="49">
        <f>_xll.qlTenorBasisForwardRate2($W$17,AA249,AB249,_xll.ohTrigger(trigger,$W$24))</f>
        <v>1.7354245366897194E-2</v>
      </c>
      <c r="AF249" s="49">
        <f>_xll.qlIndexFixing($W$9,_xll.qlInterestRateIndexFixingDate($W$9,AA249,trigger),TRUE,trigger)</f>
        <v>1.7347757377932996E-2</v>
      </c>
      <c r="AG249" s="49">
        <f t="shared" si="11"/>
        <v>6.4879889641981936E-6</v>
      </c>
      <c r="AH249" s="52">
        <f t="shared" si="12"/>
        <v>0.99962614398799654</v>
      </c>
    </row>
    <row r="250" spans="26:34" x14ac:dyDescent="0.2">
      <c r="Z250" s="44" t="s">
        <v>74</v>
      </c>
      <c r="AA250" s="45">
        <f>_xll.qlCalendarAdvance(calendar,AA249,Z250,,,trigger)</f>
        <v>49968</v>
      </c>
      <c r="AB250" s="45">
        <f>_xll.qlInterestRateIndexMaturity($W$9,AA250,trigger)</f>
        <v>50150</v>
      </c>
      <c r="AC250" s="49">
        <f>_xll.qlTenorBasisValue($W$17,AA250,_xll.ohTrigger(trigger,$W$24))</f>
        <v>5.6247576103703254E-4</v>
      </c>
      <c r="AD250" s="49">
        <f>_xll.qlTenorBasisForwardRate($W$17,AA250,_xll.ohTrigger(trigger,$W$24))</f>
        <v>1.7289353256797358E-2</v>
      </c>
      <c r="AE250" s="49">
        <f>_xll.qlTenorBasisForwardRate2($W$17,AA250,AB250,_xll.ohTrigger(trigger,$W$24))</f>
        <v>1.7289353256797358E-2</v>
      </c>
      <c r="AF250" s="49">
        <f>_xll.qlIndexFixing($W$9,_xll.qlInterestRateIndexFixingDate($W$9,AA250,trigger),TRUE,trigger)</f>
        <v>1.728105537397957E-2</v>
      </c>
      <c r="AG250" s="49">
        <f t="shared" si="11"/>
        <v>8.2978828177884822E-6</v>
      </c>
      <c r="AH250" s="52">
        <f t="shared" si="12"/>
        <v>0.99952005822921541</v>
      </c>
    </row>
    <row r="251" spans="26:34" x14ac:dyDescent="0.2">
      <c r="Z251" s="44" t="s">
        <v>74</v>
      </c>
      <c r="AA251" s="45">
        <f>_xll.qlCalendarAdvance(calendar,AA250,Z251,,,trigger)</f>
        <v>49999</v>
      </c>
      <c r="AB251" s="45">
        <f>_xll.qlInterestRateIndexMaturity($W$9,AA251,trigger)</f>
        <v>50180</v>
      </c>
      <c r="AC251" s="49">
        <f>_xll.qlTenorBasisValue($W$17,AA251,_xll.ohTrigger(trigger,$W$24))</f>
        <v>5.5765854005094249E-4</v>
      </c>
      <c r="AD251" s="49">
        <f>_xll.qlTenorBasisForwardRate($W$17,AA251,_xll.ohTrigger(trigger,$W$24))</f>
        <v>1.7228129960615502E-2</v>
      </c>
      <c r="AE251" s="49">
        <f>_xll.qlTenorBasisForwardRate2($W$17,AA251,AB251,_xll.ohTrigger(trigger,$W$24))</f>
        <v>1.7228129960615502E-2</v>
      </c>
      <c r="AF251" s="49">
        <f>_xll.qlIndexFixing($W$9,_xll.qlInterestRateIndexFixingDate($W$9,AA251,trigger),TRUE,trigger)</f>
        <v>1.7218249838149478E-2</v>
      </c>
      <c r="AG251" s="49">
        <f t="shared" si="11"/>
        <v>9.8801224660237386E-6</v>
      </c>
      <c r="AH251" s="52">
        <f t="shared" si="12"/>
        <v>0.99942651219322065</v>
      </c>
    </row>
    <row r="252" spans="26:34" x14ac:dyDescent="0.2">
      <c r="Z252" s="44" t="s">
        <v>74</v>
      </c>
      <c r="AA252" s="45">
        <f>_xll.qlCalendarAdvance(calendar,AA251,Z252,,,trigger)</f>
        <v>50031</v>
      </c>
      <c r="AB252" s="45">
        <f>_xll.qlInterestRateIndexMaturity($W$9,AA252,trigger)</f>
        <v>50213</v>
      </c>
      <c r="AC252" s="49">
        <f>_xll.qlTenorBasisValue($W$17,AA252,_xll.ohTrigger(trigger,$W$24))</f>
        <v>5.5274578172734669E-4</v>
      </c>
      <c r="AD252" s="49">
        <f>_xll.qlTenorBasisForwardRate($W$17,AA252,_xll.ohTrigger(trigger,$W$24))</f>
        <v>1.7164307139711774E-2</v>
      </c>
      <c r="AE252" s="49">
        <f>_xll.qlTenorBasisForwardRate2($W$17,AA252,AB252,_xll.ohTrigger(trigger,$W$24))</f>
        <v>1.7164307139711774E-2</v>
      </c>
      <c r="AF252" s="49">
        <f>_xll.qlIndexFixing($W$9,_xll.qlInterestRateIndexFixingDate($W$9,AA252,trigger),TRUE,trigger)</f>
        <v>1.7152874069290829E-2</v>
      </c>
      <c r="AG252" s="49">
        <f t="shared" si="11"/>
        <v>1.1433070420945046E-5</v>
      </c>
      <c r="AH252" s="52">
        <f t="shared" si="12"/>
        <v>0.99933390434417868</v>
      </c>
    </row>
    <row r="253" spans="26:34" x14ac:dyDescent="0.2">
      <c r="Z253" s="44" t="s">
        <v>74</v>
      </c>
      <c r="AA253" s="45">
        <f>_xll.qlCalendarAdvance(calendar,AA252,Z253,,,trigger)</f>
        <v>50062</v>
      </c>
      <c r="AB253" s="45">
        <f>_xll.qlInterestRateIndexMaturity($W$9,AA253,trigger)</f>
        <v>50243</v>
      </c>
      <c r="AC253" s="49">
        <f>_xll.qlTenorBasisValue($W$17,AA253,_xll.ohTrigger(trigger,$W$24))</f>
        <v>5.48043950895314E-4</v>
      </c>
      <c r="AD253" s="49">
        <f>_xll.qlTenorBasisForwardRate($W$17,AA253,_xll.ohTrigger(trigger,$W$24))</f>
        <v>1.7104142297015082E-2</v>
      </c>
      <c r="AE253" s="49">
        <f>_xll.qlTenorBasisForwardRate2($W$17,AA253,AB253,_xll.ohTrigger(trigger,$W$24))</f>
        <v>1.7104142297015082E-2</v>
      </c>
      <c r="AF253" s="49">
        <f>_xll.qlIndexFixing($W$9,_xll.qlInterestRateIndexFixingDate($W$9,AA253,trigger),TRUE,trigger)</f>
        <v>1.7091373968158546E-2</v>
      </c>
      <c r="AG253" s="49">
        <f t="shared" si="11"/>
        <v>1.276832885653556E-5</v>
      </c>
      <c r="AH253" s="52">
        <f t="shared" si="12"/>
        <v>0.99925349493503901</v>
      </c>
    </row>
    <row r="254" spans="26:34" x14ac:dyDescent="0.2">
      <c r="Z254" s="44" t="s">
        <v>74</v>
      </c>
      <c r="AA254" s="45">
        <f>_xll.qlCalendarAdvance(calendar,AA253,Z254,,,trigger)</f>
        <v>50094</v>
      </c>
      <c r="AB254" s="45">
        <f>_xll.qlInterestRateIndexMaturity($W$9,AA254,trigger)</f>
        <v>50276</v>
      </c>
      <c r="AC254" s="49">
        <f>_xll.qlTenorBasisValue($W$17,AA254,_xll.ohTrigger(trigger,$W$24))</f>
        <v>5.4324909925634315E-4</v>
      </c>
      <c r="AD254" s="49">
        <f>_xll.qlTenorBasisForwardRate($W$17,AA254,_xll.ohTrigger(trigger,$W$24))</f>
        <v>1.7041484361949386E-2</v>
      </c>
      <c r="AE254" s="49">
        <f>_xll.qlTenorBasisForwardRate2($W$17,AA254,AB254,_xll.ohTrigger(trigger,$W$24))</f>
        <v>1.7041484361949386E-2</v>
      </c>
      <c r="AF254" s="49">
        <f>_xll.qlIndexFixing($W$9,_xll.qlInterestRateIndexFixingDate($W$9,AA254,trigger),TRUE,trigger)</f>
        <v>1.7027432283337023E-2</v>
      </c>
      <c r="AG254" s="49">
        <f t="shared" si="11"/>
        <v>1.4052078612363655E-5</v>
      </c>
      <c r="AH254" s="52">
        <f t="shared" si="12"/>
        <v>0.999175419328862</v>
      </c>
    </row>
    <row r="255" spans="26:34" x14ac:dyDescent="0.2">
      <c r="Z255" s="44" t="s">
        <v>74</v>
      </c>
      <c r="AA255" s="45">
        <f>_xll.qlCalendarAdvance(calendar,AA254,Z255,,,trigger)</f>
        <v>50122</v>
      </c>
      <c r="AB255" s="45">
        <f>_xll.qlInterestRateIndexMaturity($W$9,AA255,trigger)</f>
        <v>50306</v>
      </c>
      <c r="AC255" s="49">
        <f>_xll.qlTenorBasisValue($W$17,AA255,_xll.ohTrigger(trigger,$W$24))</f>
        <v>5.3910200027667329E-4</v>
      </c>
      <c r="AD255" s="49">
        <f>_xll.qlTenorBasisForwardRate($W$17,AA255,_xll.ohTrigger(trigger,$W$24))</f>
        <v>1.6986563452870442E-2</v>
      </c>
      <c r="AE255" s="49">
        <f>_xll.qlTenorBasisForwardRate2($W$17,AA255,AB255,_xll.ohTrigger(trigger,$W$24))</f>
        <v>1.6986563452870442E-2</v>
      </c>
      <c r="AF255" s="49">
        <f>_xll.qlIndexFixing($W$9,_xll.qlInterestRateIndexFixingDate($W$9,AA255,trigger),TRUE,trigger)</f>
        <v>1.6971488626935507E-2</v>
      </c>
      <c r="AG255" s="49">
        <f t="shared" si="11"/>
        <v>1.5074825934935365E-5</v>
      </c>
      <c r="AH255" s="52">
        <f t="shared" si="12"/>
        <v>0.99911254410129746</v>
      </c>
    </row>
    <row r="256" spans="26:34" x14ac:dyDescent="0.2">
      <c r="Z256" s="44" t="s">
        <v>74</v>
      </c>
      <c r="AA256" s="45">
        <f>_xll.qlCalendarAdvance(calendar,AA255,Z256,,,trigger)</f>
        <v>50153</v>
      </c>
      <c r="AB256" s="45">
        <f>_xll.qlInterestRateIndexMaturity($W$9,AA256,trigger)</f>
        <v>50336</v>
      </c>
      <c r="AC256" s="49">
        <f>_xll.qlTenorBasisValue($W$17,AA256,_xll.ohTrigger(trigger,$W$24))</f>
        <v>5.3456273838237004E-4</v>
      </c>
      <c r="AD256" s="49">
        <f>_xll.qlTenorBasisForwardRate($W$17,AA256,_xll.ohTrigger(trigger,$W$24))</f>
        <v>1.6928100052618748E-2</v>
      </c>
      <c r="AE256" s="49">
        <f>_xll.qlTenorBasisForwardRate2($W$17,AA256,AB256,_xll.ohTrigger(trigger,$W$24))</f>
        <v>1.6928100052618748E-2</v>
      </c>
      <c r="AF256" s="49">
        <f>_xll.qlIndexFixing($W$9,_xll.qlInterestRateIndexFixingDate($W$9,AA256,trigger),TRUE,trigger)</f>
        <v>1.6912071151655935E-2</v>
      </c>
      <c r="AG256" s="49">
        <f t="shared" si="11"/>
        <v>1.6028900962812564E-5</v>
      </c>
      <c r="AH256" s="52">
        <f t="shared" si="12"/>
        <v>0.99905311872490188</v>
      </c>
    </row>
    <row r="257" spans="26:34" x14ac:dyDescent="0.2">
      <c r="Z257" s="44" t="s">
        <v>74</v>
      </c>
      <c r="AA257" s="45">
        <f>_xll.qlCalendarAdvance(calendar,AA256,Z257,,,trigger)</f>
        <v>50185</v>
      </c>
      <c r="AB257" s="45">
        <f>_xll.qlInterestRateIndexMaturity($W$9,AA257,trigger)</f>
        <v>50369</v>
      </c>
      <c r="AC257" s="49">
        <f>_xll.qlTenorBasisValue($W$17,AA257,_xll.ohTrigger(trigger,$W$24))</f>
        <v>5.2993398250861517E-4</v>
      </c>
      <c r="AD257" s="49">
        <f>_xll.qlTenorBasisForwardRate($W$17,AA257,_xll.ohTrigger(trigger,$W$24))</f>
        <v>1.6867310132232433E-2</v>
      </c>
      <c r="AE257" s="49">
        <f>_xll.qlTenorBasisForwardRate2($W$17,AA257,AB257,_xll.ohTrigger(trigger,$W$24))</f>
        <v>1.6867310132232433E-2</v>
      </c>
      <c r="AF257" s="49">
        <f>_xll.qlIndexFixing($W$9,_xll.qlInterestRateIndexFixingDate($W$9,AA257,trigger),TRUE,trigger)</f>
        <v>1.685041258951955E-2</v>
      </c>
      <c r="AG257" s="49">
        <f t="shared" si="11"/>
        <v>1.6897542712883407E-5</v>
      </c>
      <c r="AH257" s="52">
        <f t="shared" si="12"/>
        <v>0.99899820762288627</v>
      </c>
    </row>
    <row r="258" spans="26:34" x14ac:dyDescent="0.2">
      <c r="Z258" s="44" t="s">
        <v>74</v>
      </c>
      <c r="AA258" s="45">
        <f>_xll.qlCalendarAdvance(calendar,AA257,Z258,,,trigger)</f>
        <v>50216</v>
      </c>
      <c r="AB258" s="45">
        <f>_xll.qlInterestRateIndexMaturity($W$9,AA258,trigger)</f>
        <v>50402</v>
      </c>
      <c r="AC258" s="49">
        <f>_xll.qlTenorBasisValue($W$17,AA258,_xll.ohTrigger(trigger,$W$24))</f>
        <v>5.2550446369118873E-4</v>
      </c>
      <c r="AD258" s="49">
        <f>_xll.qlTenorBasisForwardRate($W$17,AA258,_xll.ohTrigger(trigger,$W$24))</f>
        <v>1.6808555346926851E-2</v>
      </c>
      <c r="AE258" s="49">
        <f>_xll.qlTenorBasisForwardRate2($W$17,AA258,AB258,_xll.ohTrigger(trigger,$W$24))</f>
        <v>1.6808555346926851E-2</v>
      </c>
      <c r="AF258" s="49">
        <f>_xll.qlIndexFixing($W$9,_xll.qlInterestRateIndexFixingDate($W$9,AA258,trigger),TRUE,trigger)</f>
        <v>1.6790953372111079E-2</v>
      </c>
      <c r="AG258" s="49">
        <f t="shared" si="11"/>
        <v>1.7601974815772276E-5</v>
      </c>
      <c r="AH258" s="52">
        <f t="shared" si="12"/>
        <v>0.9989527966888011</v>
      </c>
    </row>
    <row r="259" spans="26:34" x14ac:dyDescent="0.2">
      <c r="Z259" s="44" t="s">
        <v>74</v>
      </c>
      <c r="AA259" s="45">
        <f>_xll.qlCalendarAdvance(calendar,AA258,Z259,,,trigger)</f>
        <v>50248</v>
      </c>
      <c r="AB259" s="45">
        <f>_xll.qlInterestRateIndexMaturity($W$9,AA259,trigger)</f>
        <v>50432</v>
      </c>
      <c r="AC259" s="49">
        <f>_xll.qlTenorBasisValue($W$17,AA259,_xll.ohTrigger(trigger,$W$24))</f>
        <v>5.2098781947615132E-4</v>
      </c>
      <c r="AD259" s="49">
        <f>_xll.qlTenorBasisForwardRate($W$17,AA259,_xll.ohTrigger(trigger,$W$24))</f>
        <v>1.6750735771226377E-2</v>
      </c>
      <c r="AE259" s="49">
        <f>_xll.qlTenorBasisForwardRate2($W$17,AA259,AB259,_xll.ohTrigger(trigger,$W$24))</f>
        <v>1.6750735771226377E-2</v>
      </c>
      <c r="AF259" s="49">
        <f>_xll.qlIndexFixing($W$9,_xll.qlInterestRateIndexFixingDate($W$9,AA259,trigger),TRUE,trigger)</f>
        <v>1.6732589849554155E-2</v>
      </c>
      <c r="AG259" s="49">
        <f t="shared" si="11"/>
        <v>1.8145921672221843E-5</v>
      </c>
      <c r="AH259" s="52">
        <f t="shared" si="12"/>
        <v>0.9989167089780383</v>
      </c>
    </row>
    <row r="260" spans="26:34" x14ac:dyDescent="0.2">
      <c r="Z260" s="44" t="s">
        <v>74</v>
      </c>
      <c r="AA260" s="45">
        <f>_xll.qlCalendarAdvance(calendar,AA259,Z260,,,trigger)</f>
        <v>50279</v>
      </c>
      <c r="AB260" s="45">
        <f>_xll.qlInterestRateIndexMaturity($W$9,AA260,trigger)</f>
        <v>50462</v>
      </c>
      <c r="AC260" s="49">
        <f>_xll.qlTenorBasisValue($W$17,AA260,_xll.ohTrigger(trigger,$W$24))</f>
        <v>5.1666578094677006E-4</v>
      </c>
      <c r="AD260" s="49">
        <f>_xll.qlTenorBasisForwardRate($W$17,AA260,_xll.ohTrigger(trigger,$W$24))</f>
        <v>1.6694919083161248E-2</v>
      </c>
      <c r="AE260" s="49">
        <f>_xll.qlTenorBasisForwardRate2($W$17,AA260,AB260,_xll.ohTrigger(trigger,$W$24))</f>
        <v>1.6694919083161248E-2</v>
      </c>
      <c r="AF260" s="49">
        <f>_xll.qlIndexFixing($W$9,_xll.qlInterestRateIndexFixingDate($W$9,AA260,trigger),TRUE,trigger)</f>
        <v>1.6676380627014886E-2</v>
      </c>
      <c r="AG260" s="49">
        <f t="shared" ref="AG260:AG323" si="13">AD260-AF260</f>
        <v>1.8538456146362237E-5</v>
      </c>
      <c r="AH260" s="52">
        <f t="shared" ref="AH260:AH323" si="14">AF260/AE260</f>
        <v>0.99888957496265673</v>
      </c>
    </row>
    <row r="261" spans="26:34" x14ac:dyDescent="0.2">
      <c r="Z261" s="44" t="s">
        <v>74</v>
      </c>
      <c r="AA261" s="45">
        <f>_xll.qlCalendarAdvance(calendar,AA260,Z261,,,trigger)</f>
        <v>50311</v>
      </c>
      <c r="AB261" s="45">
        <f>_xll.qlInterestRateIndexMaturity($W$9,AA261,trigger)</f>
        <v>50493</v>
      </c>
      <c r="AC261" s="49">
        <f>_xll.qlTenorBasisValue($W$17,AA261,_xll.ohTrigger(trigger,$W$24))</f>
        <v>5.1225892727899765E-4</v>
      </c>
      <c r="AD261" s="49">
        <f>_xll.qlTenorBasisForwardRate($W$17,AA261,_xll.ohTrigger(trigger,$W$24))</f>
        <v>1.6638016882351003E-2</v>
      </c>
      <c r="AE261" s="49">
        <f>_xll.qlTenorBasisForwardRate2($W$17,AA261,AB261,_xll.ohTrigger(trigger,$W$24))</f>
        <v>1.6638016882351003E-2</v>
      </c>
      <c r="AF261" s="49">
        <f>_xll.qlIndexFixing($W$9,_xll.qlInterestRateIndexFixingDate($W$9,AA261,trigger),TRUE,trigger)</f>
        <v>1.6619222929795906E-2</v>
      </c>
      <c r="AG261" s="49">
        <f t="shared" si="13"/>
        <v>1.8793952555096888E-5</v>
      </c>
      <c r="AH261" s="52">
        <f t="shared" si="14"/>
        <v>0.99887042111520918</v>
      </c>
    </row>
    <row r="262" spans="26:34" x14ac:dyDescent="0.2">
      <c r="Z262" s="44" t="s">
        <v>74</v>
      </c>
      <c r="AA262" s="45">
        <f>_xll.qlCalendarAdvance(calendar,AA261,Z262,,,trigger)</f>
        <v>50341</v>
      </c>
      <c r="AB262" s="45">
        <f>_xll.qlInterestRateIndexMaturity($W$9,AA262,trigger)</f>
        <v>50523</v>
      </c>
      <c r="AC262" s="49">
        <f>_xll.qlTenorBasisValue($W$17,AA262,_xll.ohTrigger(trigger,$W$24))</f>
        <v>5.0817736186244773E-4</v>
      </c>
      <c r="AD262" s="49">
        <f>_xll.qlTenorBasisForwardRate($W$17,AA262,_xll.ohTrigger(trigger,$W$24))</f>
        <v>1.6584910304410509E-2</v>
      </c>
      <c r="AE262" s="49">
        <f>_xll.qlTenorBasisForwardRate2($W$17,AA262,AB262,_xll.ohTrigger(trigger,$W$24))</f>
        <v>1.6584910304410509E-2</v>
      </c>
      <c r="AF262" s="49">
        <f>_xll.qlIndexFixing($W$9,_xll.qlInterestRateIndexFixingDate($W$9,AA262,trigger),TRUE,trigger)</f>
        <v>1.6566018697867217E-2</v>
      </c>
      <c r="AG262" s="49">
        <f t="shared" si="13"/>
        <v>1.8891606543291334E-5</v>
      </c>
      <c r="AH262" s="52">
        <f t="shared" si="14"/>
        <v>0.99886091596538407</v>
      </c>
    </row>
    <row r="263" spans="26:34" x14ac:dyDescent="0.2">
      <c r="Z263" s="44" t="s">
        <v>74</v>
      </c>
      <c r="AA263" s="45">
        <f>_xll.qlCalendarAdvance(calendar,AA262,Z263,,,trigger)</f>
        <v>50374</v>
      </c>
      <c r="AB263" s="45">
        <f>_xll.qlInterestRateIndexMaturity($W$9,AA263,trigger)</f>
        <v>50556</v>
      </c>
      <c r="AC263" s="49">
        <f>_xll.qlTenorBasisValue($W$17,AA263,_xll.ohTrigger(trigger,$W$24))</f>
        <v>5.0374278044385652E-4</v>
      </c>
      <c r="AD263" s="49">
        <f>_xll.qlTenorBasisForwardRate($W$17,AA263,_xll.ohTrigger(trigger,$W$24))</f>
        <v>1.6527314665556691E-2</v>
      </c>
      <c r="AE263" s="49">
        <f>_xll.qlTenorBasisForwardRate2($W$17,AA263,AB263,_xll.ohTrigger(trigger,$W$24))</f>
        <v>1.6527314665556691E-2</v>
      </c>
      <c r="AF263" s="49">
        <f>_xll.qlIndexFixing($W$9,_xll.qlInterestRateIndexFixingDate($W$9,AA263,trigger),TRUE,trigger)</f>
        <v>1.6508481271386783E-2</v>
      </c>
      <c r="AG263" s="49">
        <f t="shared" si="13"/>
        <v>1.8833394169907869E-5</v>
      </c>
      <c r="AH263" s="52">
        <f t="shared" si="14"/>
        <v>0.99886046859087418</v>
      </c>
    </row>
    <row r="264" spans="26:34" x14ac:dyDescent="0.2">
      <c r="Z264" s="44" t="s">
        <v>74</v>
      </c>
      <c r="AA264" s="45">
        <f>_xll.qlCalendarAdvance(calendar,AA263,Z264,,,trigger)</f>
        <v>50404</v>
      </c>
      <c r="AB264" s="45">
        <f>_xll.qlInterestRateIndexMaturity($W$9,AA264,trigger)</f>
        <v>50586</v>
      </c>
      <c r="AC264" s="49">
        <f>_xll.qlTenorBasisValue($W$17,AA264,_xll.ohTrigger(trigger,$W$24))</f>
        <v>4.9976094901826797E-4</v>
      </c>
      <c r="AD264" s="49">
        <f>_xll.qlTenorBasisForwardRate($W$17,AA264,_xll.ohTrigger(trigger,$W$24))</f>
        <v>1.6475723592940507E-2</v>
      </c>
      <c r="AE264" s="49">
        <f>_xll.qlTenorBasisForwardRate2($W$17,AA264,AB264,_xll.ohTrigger(trigger,$W$24))</f>
        <v>1.6475723592940507E-2</v>
      </c>
      <c r="AF264" s="49">
        <f>_xll.qlIndexFixing($W$9,_xll.qlInterestRateIndexFixingDate($W$9,AA264,trigger),TRUE,trigger)</f>
        <v>1.6457096433425009E-2</v>
      </c>
      <c r="AG264" s="49">
        <f t="shared" si="13"/>
        <v>1.8627159515498259E-5</v>
      </c>
      <c r="AH264" s="52">
        <f t="shared" si="14"/>
        <v>0.99886941781886418</v>
      </c>
    </row>
    <row r="265" spans="26:34" x14ac:dyDescent="0.2">
      <c r="Z265" s="44" t="s">
        <v>74</v>
      </c>
      <c r="AA265" s="45">
        <f>_xll.qlCalendarAdvance(calendar,AA264,Z265,,,trigger)</f>
        <v>50437</v>
      </c>
      <c r="AB265" s="45">
        <f>_xll.qlInterestRateIndexMaturity($W$9,AA265,trigger)</f>
        <v>50619</v>
      </c>
      <c r="AC265" s="49">
        <f>_xll.qlTenorBasisValue($W$17,AA265,_xll.ohTrigger(trigger,$W$24))</f>
        <v>4.9543491314465895E-4</v>
      </c>
      <c r="AD265" s="49">
        <f>_xll.qlTenorBasisForwardRate($W$17,AA265,_xll.ohTrigger(trigger,$W$24))</f>
        <v>1.641984350623538E-2</v>
      </c>
      <c r="AE265" s="49">
        <f>_xll.qlTenorBasisForwardRate2($W$17,AA265,AB265,_xll.ohTrigger(trigger,$W$24))</f>
        <v>1.641984350623538E-2</v>
      </c>
      <c r="AF265" s="49">
        <f>_xll.qlIndexFixing($W$9,_xll.qlInterestRateIndexFixingDate($W$9,AA265,trigger),TRUE,trigger)</f>
        <v>1.6401614957903942E-2</v>
      </c>
      <c r="AG265" s="49">
        <f t="shared" si="13"/>
        <v>1.8228548331437888E-5</v>
      </c>
      <c r="AH265" s="52">
        <f t="shared" si="14"/>
        <v>0.99888984640295042</v>
      </c>
    </row>
    <row r="266" spans="26:34" x14ac:dyDescent="0.2">
      <c r="Z266" s="44" t="s">
        <v>74</v>
      </c>
      <c r="AA266" s="45">
        <f>_xll.qlCalendarAdvance(calendar,AA265,Z266,,,trigger)</f>
        <v>50465</v>
      </c>
      <c r="AB266" s="45">
        <f>_xll.qlInterestRateIndexMaturity($W$9,AA266,trigger)</f>
        <v>50649</v>
      </c>
      <c r="AC266" s="49">
        <f>_xll.qlTenorBasisValue($W$17,AA266,_xll.ohTrigger(trigger,$W$24))</f>
        <v>4.9180822847253011E-4</v>
      </c>
      <c r="AD266" s="49">
        <f>_xll.qlTenorBasisForwardRate($W$17,AA266,_xll.ohTrigger(trigger,$W$24))</f>
        <v>1.6372279035134378E-2</v>
      </c>
      <c r="AE266" s="49">
        <f>_xll.qlTenorBasisForwardRate2($W$17,AA266,AB266,_xll.ohTrigger(trigger,$W$24))</f>
        <v>1.6372279035134378E-2</v>
      </c>
      <c r="AF266" s="49">
        <f>_xll.qlIndexFixing($W$9,_xll.qlInterestRateIndexFixingDate($W$9,AA266,trigger),TRUE,trigger)</f>
        <v>1.6354555501884655E-2</v>
      </c>
      <c r="AG266" s="49">
        <f t="shared" si="13"/>
        <v>1.7723533249722895E-5</v>
      </c>
      <c r="AH266" s="52">
        <f t="shared" si="14"/>
        <v>0.99891746694448047</v>
      </c>
    </row>
    <row r="267" spans="26:34" x14ac:dyDescent="0.2">
      <c r="Z267" s="44" t="s">
        <v>74</v>
      </c>
      <c r="AA267" s="45">
        <f>_xll.qlCalendarAdvance(calendar,AA266,Z267,,,trigger)</f>
        <v>50496</v>
      </c>
      <c r="AB267" s="45">
        <f>_xll.qlInterestRateIndexMaturity($W$9,AA267,trigger)</f>
        <v>50679</v>
      </c>
      <c r="AC267" s="49">
        <f>_xll.qlTenorBasisValue($W$17,AA267,_xll.ohTrigger(trigger,$W$24))</f>
        <v>4.8783948190756507E-4</v>
      </c>
      <c r="AD267" s="49">
        <f>_xll.qlTenorBasisForwardRate($W$17,AA267,_xll.ohTrigger(trigger,$W$24))</f>
        <v>1.6321859366418806E-2</v>
      </c>
      <c r="AE267" s="49">
        <f>_xll.qlTenorBasisForwardRate2($W$17,AA267,AB267,_xll.ohTrigger(trigger,$W$24))</f>
        <v>1.6321859366418806E-2</v>
      </c>
      <c r="AF267" s="49">
        <f>_xll.qlIndexFixing($W$9,_xll.qlInterestRateIndexFixingDate($W$9,AA267,trigger),TRUE,trigger)</f>
        <v>1.6304816563723151E-2</v>
      </c>
      <c r="AG267" s="49">
        <f t="shared" si="13"/>
        <v>1.7042802695654835E-5</v>
      </c>
      <c r="AH267" s="52">
        <f t="shared" si="14"/>
        <v>0.99895582958331819</v>
      </c>
    </row>
    <row r="268" spans="26:34" x14ac:dyDescent="0.2">
      <c r="Z268" s="44" t="s">
        <v>74</v>
      </c>
      <c r="AA268" s="45">
        <f>_xll.qlCalendarAdvance(calendar,AA267,Z268,,,trigger)</f>
        <v>50528</v>
      </c>
      <c r="AB268" s="45">
        <f>_xll.qlInterestRateIndexMaturity($W$9,AA268,trigger)</f>
        <v>50712</v>
      </c>
      <c r="AC268" s="49">
        <f>_xll.qlTenorBasisValue($W$17,AA268,_xll.ohTrigger(trigger,$W$24))</f>
        <v>4.8379344857206886E-4</v>
      </c>
      <c r="AD268" s="49">
        <f>_xll.qlTenorBasisForwardRate($W$17,AA268,_xll.ohTrigger(trigger,$W$24))</f>
        <v>1.6269851107068169E-2</v>
      </c>
      <c r="AE268" s="49">
        <f>_xll.qlTenorBasisForwardRate2($W$17,AA268,AB268,_xll.ohTrigger(trigger,$W$24))</f>
        <v>1.6269851107068169E-2</v>
      </c>
      <c r="AF268" s="49">
        <f>_xll.qlIndexFixing($W$9,_xll.qlInterestRateIndexFixingDate($W$9,AA268,trigger),TRUE,trigger)</f>
        <v>1.6253715532885731E-2</v>
      </c>
      <c r="AG268" s="49">
        <f t="shared" si="13"/>
        <v>1.6135574182438162E-5</v>
      </c>
      <c r="AH268" s="52">
        <f t="shared" si="14"/>
        <v>0.99900825311330421</v>
      </c>
    </row>
    <row r="269" spans="26:34" x14ac:dyDescent="0.2">
      <c r="Z269" s="44" t="s">
        <v>74</v>
      </c>
      <c r="AA269" s="45">
        <f>_xll.qlCalendarAdvance(calendar,AA268,Z269,,,trigger)</f>
        <v>50559</v>
      </c>
      <c r="AB269" s="45">
        <f>_xll.qlInterestRateIndexMaturity($W$9,AA269,trigger)</f>
        <v>50742</v>
      </c>
      <c r="AC269" s="49">
        <f>_xll.qlTenorBasisValue($W$17,AA269,_xll.ohTrigger(trigger,$W$24))</f>
        <v>4.7992247932257233E-4</v>
      </c>
      <c r="AD269" s="49">
        <f>_xll.qlTenorBasisForwardRate($W$17,AA269,_xll.ohTrigger(trigger,$W$24))</f>
        <v>1.6221197159372015E-2</v>
      </c>
      <c r="AE269" s="49">
        <f>_xll.qlTenorBasisForwardRate2($W$17,AA269,AB269,_xll.ohTrigger(trigger,$W$24))</f>
        <v>1.6221197159372015E-2</v>
      </c>
      <c r="AF269" s="49">
        <f>_xll.qlIndexFixing($W$9,_xll.qlInterestRateIndexFixingDate($W$9,AA269,trigger),TRUE,trigger)</f>
        <v>1.6206078933046542E-2</v>
      </c>
      <c r="AG269" s="49">
        <f t="shared" si="13"/>
        <v>1.5118226325473716E-5</v>
      </c>
      <c r="AH269" s="52">
        <f t="shared" si="14"/>
        <v>0.99906799564933846</v>
      </c>
    </row>
    <row r="270" spans="26:34" x14ac:dyDescent="0.2">
      <c r="Z270" s="44" t="s">
        <v>74</v>
      </c>
      <c r="AA270" s="45">
        <f>_xll.qlCalendarAdvance(calendar,AA269,Z270,,,trigger)</f>
        <v>50591</v>
      </c>
      <c r="AB270" s="45">
        <f>_xll.qlInterestRateIndexMaturity($W$9,AA270,trigger)</f>
        <v>50775</v>
      </c>
      <c r="AC270" s="49">
        <f>_xll.qlTenorBasisValue($W$17,AA270,_xll.ohTrigger(trigger,$W$24))</f>
        <v>4.7597628923449087E-4</v>
      </c>
      <c r="AD270" s="49">
        <f>_xll.qlTenorBasisForwardRate($W$17,AA270,_xll.ohTrigger(trigger,$W$24))</f>
        <v>1.6171110313847666E-2</v>
      </c>
      <c r="AE270" s="49">
        <f>_xll.qlTenorBasisForwardRate2($W$17,AA270,AB270,_xll.ohTrigger(trigger,$W$24))</f>
        <v>1.6171110313847666E-2</v>
      </c>
      <c r="AF270" s="49">
        <f>_xll.qlIndexFixing($W$9,_xll.qlInterestRateIndexFixingDate($W$9,AA270,trigger),TRUE,trigger)</f>
        <v>1.6157264371791297E-2</v>
      </c>
      <c r="AG270" s="49">
        <f t="shared" si="13"/>
        <v>1.3845942056368854E-5</v>
      </c>
      <c r="AH270" s="52">
        <f t="shared" si="14"/>
        <v>0.99914378531914949</v>
      </c>
    </row>
    <row r="271" spans="26:34" x14ac:dyDescent="0.2">
      <c r="Z271" s="44" t="s">
        <v>74</v>
      </c>
      <c r="AA271" s="45">
        <f>_xll.qlCalendarAdvance(calendar,AA270,Z271,,,trigger)</f>
        <v>50622</v>
      </c>
      <c r="AB271" s="45">
        <f>_xll.qlInterestRateIndexMaturity($W$9,AA271,trigger)</f>
        <v>50808</v>
      </c>
      <c r="AC271" s="49">
        <f>_xll.qlTenorBasisValue($W$17,AA271,_xll.ohTrigger(trigger,$W$24))</f>
        <v>4.7220099666470995E-4</v>
      </c>
      <c r="AD271" s="49">
        <f>_xll.qlTenorBasisForwardRate($W$17,AA271,_xll.ohTrigger(trigger,$W$24))</f>
        <v>1.6123178500900729E-2</v>
      </c>
      <c r="AE271" s="49">
        <f>_xll.qlTenorBasisForwardRate2($W$17,AA271,AB271,_xll.ohTrigger(trigger,$W$24))</f>
        <v>1.6123178500900729E-2</v>
      </c>
      <c r="AF271" s="49">
        <f>_xll.qlIndexFixing($W$9,_xll.qlInterestRateIndexFixingDate($W$9,AA271,trigger),TRUE,trigger)</f>
        <v>1.6110776314074388E-2</v>
      </c>
      <c r="AG271" s="49">
        <f t="shared" si="13"/>
        <v>1.2402186826340755E-5</v>
      </c>
      <c r="AH271" s="52">
        <f t="shared" si="14"/>
        <v>0.9992307852433906</v>
      </c>
    </row>
    <row r="272" spans="26:34" x14ac:dyDescent="0.2">
      <c r="Z272" s="44" t="s">
        <v>74</v>
      </c>
      <c r="AA272" s="45">
        <f>_xll.qlCalendarAdvance(calendar,AA271,Z272,,,trigger)</f>
        <v>50654</v>
      </c>
      <c r="AB272" s="45">
        <f>_xll.qlInterestRateIndexMaturity($W$9,AA272,trigger)</f>
        <v>50836</v>
      </c>
      <c r="AC272" s="49">
        <f>_xll.qlTenorBasisValue($W$17,AA272,_xll.ohTrigger(trigger,$W$24))</f>
        <v>4.6835249745419221E-4</v>
      </c>
      <c r="AD272" s="49">
        <f>_xll.qlTenorBasisForwardRate($W$17,AA272,_xll.ohTrigger(trigger,$W$24))</f>
        <v>1.6076969421319445E-2</v>
      </c>
      <c r="AE272" s="49">
        <f>_xll.qlTenorBasisForwardRate2($W$17,AA272,AB272,_xll.ohTrigger(trigger,$W$24))</f>
        <v>1.6076969421319445E-2</v>
      </c>
      <c r="AF272" s="49">
        <f>_xll.qlIndexFixing($W$9,_xll.qlInterestRateIndexFixingDate($W$9,AA272,trigger),TRUE,trigger)</f>
        <v>1.6066079575231266E-2</v>
      </c>
      <c r="AG272" s="49">
        <f t="shared" si="13"/>
        <v>1.0889846088178723E-5</v>
      </c>
      <c r="AH272" s="52">
        <f t="shared" si="14"/>
        <v>0.99932264310500352</v>
      </c>
    </row>
    <row r="273" spans="26:34" x14ac:dyDescent="0.2">
      <c r="Z273" s="44" t="s">
        <v>74</v>
      </c>
      <c r="AA273" s="45">
        <f>_xll.qlCalendarAdvance(calendar,AA272,Z273,,,trigger)</f>
        <v>50684</v>
      </c>
      <c r="AB273" s="45">
        <f>_xll.qlInterestRateIndexMaturity($W$9,AA273,trigger)</f>
        <v>50866</v>
      </c>
      <c r="AC273" s="49">
        <f>_xll.qlTenorBasisValue($W$17,AA273,_xll.ohTrigger(trigger,$W$24))</f>
        <v>4.6478886622102497E-4</v>
      </c>
      <c r="AD273" s="49">
        <f>_xll.qlTenorBasisForwardRate($W$17,AA273,_xll.ohTrigger(trigger,$W$24))</f>
        <v>1.603318105944803E-2</v>
      </c>
      <c r="AE273" s="49">
        <f>_xll.qlTenorBasisForwardRate2($W$17,AA273,AB273,_xll.ohTrigger(trigger,$W$24))</f>
        <v>1.603318105944803E-2</v>
      </c>
      <c r="AF273" s="49">
        <f>_xll.qlIndexFixing($W$9,_xll.qlInterestRateIndexFixingDate($W$9,AA273,trigger),TRUE,trigger)</f>
        <v>1.6023982251436454E-2</v>
      </c>
      <c r="AG273" s="49">
        <f t="shared" si="13"/>
        <v>9.1988080115762427E-6</v>
      </c>
      <c r="AH273" s="52">
        <f t="shared" si="14"/>
        <v>0.99942626432162973</v>
      </c>
    </row>
    <row r="274" spans="26:34" x14ac:dyDescent="0.2">
      <c r="Z274" s="44" t="s">
        <v>74</v>
      </c>
      <c r="AA274" s="45">
        <f>_xll.qlCalendarAdvance(calendar,AA273,Z274,,,trigger)</f>
        <v>50717</v>
      </c>
      <c r="AB274" s="45">
        <f>_xll.qlInterestRateIndexMaturity($W$9,AA274,trigger)</f>
        <v>50899</v>
      </c>
      <c r="AC274" s="49">
        <f>_xll.qlTenorBasisValue($W$17,AA274,_xll.ohTrigger(trigger,$W$24))</f>
        <v>4.6091788363173574E-4</v>
      </c>
      <c r="AD274" s="49">
        <f>_xll.qlTenorBasisForwardRate($W$17,AA274,_xll.ohTrigger(trigger,$W$24))</f>
        <v>1.5986099626940222E-2</v>
      </c>
      <c r="AE274" s="49">
        <f>_xll.qlTenorBasisForwardRate2($W$17,AA274,AB274,_xll.ohTrigger(trigger,$W$24))</f>
        <v>1.5986099626940222E-2</v>
      </c>
      <c r="AF274" s="49">
        <f>_xll.qlIndexFixing($W$9,_xll.qlInterestRateIndexFixingDate($W$9,AA274,trigger),TRUE,trigger)</f>
        <v>1.5978959735790263E-2</v>
      </c>
      <c r="AG274" s="49">
        <f t="shared" si="13"/>
        <v>7.1398911499591378E-6</v>
      </c>
      <c r="AH274" s="52">
        <f t="shared" si="14"/>
        <v>0.99955336878184298</v>
      </c>
    </row>
    <row r="275" spans="26:34" x14ac:dyDescent="0.2">
      <c r="Z275" s="44" t="s">
        <v>74</v>
      </c>
      <c r="AA275" s="45">
        <f>_xll.qlCalendarAdvance(calendar,AA274,Z275,,,trigger)</f>
        <v>50747</v>
      </c>
      <c r="AB275" s="45">
        <f>_xll.qlInterestRateIndexMaturity($W$9,AA275,trigger)</f>
        <v>50929</v>
      </c>
      <c r="AC275" s="49">
        <f>_xll.qlTenorBasisValue($W$17,AA275,_xll.ohTrigger(trigger,$W$24))</f>
        <v>4.5744288313307032E-4</v>
      </c>
      <c r="AD275" s="49">
        <f>_xll.qlTenorBasisForwardRate($W$17,AA275,_xll.ohTrigger(trigger,$W$24))</f>
        <v>1.5944307106057553E-2</v>
      </c>
      <c r="AE275" s="49">
        <f>_xll.qlTenorBasisForwardRate2($W$17,AA275,AB275,_xll.ohTrigger(trigger,$W$24))</f>
        <v>1.5944307106057553E-2</v>
      </c>
      <c r="AF275" s="49">
        <f>_xll.qlIndexFixing($W$9,_xll.qlInterestRateIndexFixingDate($W$9,AA275,trigger),TRUE,trigger)</f>
        <v>1.5939222365280552E-2</v>
      </c>
      <c r="AG275" s="49">
        <f t="shared" si="13"/>
        <v>5.0847407770011899E-6</v>
      </c>
      <c r="AH275" s="52">
        <f t="shared" si="14"/>
        <v>0.99968109365034308</v>
      </c>
    </row>
    <row r="276" spans="26:34" x14ac:dyDescent="0.2">
      <c r="Z276" s="44" t="s">
        <v>74</v>
      </c>
      <c r="AA276" s="45">
        <f>_xll.qlCalendarAdvance(calendar,AA275,Z276,,,trigger)</f>
        <v>50780</v>
      </c>
      <c r="AB276" s="45">
        <f>_xll.qlInterestRateIndexMaturity($W$9,AA276,trigger)</f>
        <v>50962</v>
      </c>
      <c r="AC276" s="49">
        <f>_xll.qlTenorBasisValue($W$17,AA276,_xll.ohTrigger(trigger,$W$24))</f>
        <v>4.5366832209073717E-4</v>
      </c>
      <c r="AD276" s="49">
        <f>_xll.qlTenorBasisForwardRate($W$17,AA276,_xll.ohTrigger(trigger,$W$24))</f>
        <v>1.5899469661228054E-2</v>
      </c>
      <c r="AE276" s="49">
        <f>_xll.qlTenorBasisForwardRate2($W$17,AA276,AB276,_xll.ohTrigger(trigger,$W$24))</f>
        <v>1.5899469661228054E-2</v>
      </c>
      <c r="AF276" s="49">
        <f>_xll.qlIndexFixing($W$9,_xll.qlInterestRateIndexFixingDate($W$9,AA276,trigger),TRUE,trigger)</f>
        <v>1.5896850400206792E-2</v>
      </c>
      <c r="AG276" s="49">
        <f t="shared" si="13"/>
        <v>2.6192610212624756E-6</v>
      </c>
      <c r="AH276" s="52">
        <f t="shared" si="14"/>
        <v>0.99983526110762988</v>
      </c>
    </row>
    <row r="277" spans="26:34" x14ac:dyDescent="0.2">
      <c r="Z277" s="44" t="s">
        <v>74</v>
      </c>
      <c r="AA277" s="45">
        <f>_xll.qlCalendarAdvance(calendar,AA276,Z277,,,trigger)</f>
        <v>50811</v>
      </c>
      <c r="AB277" s="45">
        <f>_xll.qlInterestRateIndexMaturity($W$9,AA277,trigger)</f>
        <v>50992</v>
      </c>
      <c r="AC277" s="49">
        <f>_xll.qlTenorBasisValue($W$17,AA277,_xll.ohTrigger(trigger,$W$24))</f>
        <v>4.5016776831629222E-4</v>
      </c>
      <c r="AD277" s="49">
        <f>_xll.qlTenorBasisForwardRate($W$17,AA277,_xll.ohTrigger(trigger,$W$24))</f>
        <v>1.5858742514638358E-2</v>
      </c>
      <c r="AE277" s="49">
        <f>_xll.qlTenorBasisForwardRate2($W$17,AA277,AB277,_xll.ohTrigger(trigger,$W$24))</f>
        <v>1.5858742514638358E-2</v>
      </c>
      <c r="AF277" s="49">
        <f>_xll.qlIndexFixing($W$9,_xll.qlInterestRateIndexFixingDate($W$9,AA277,trigger),TRUE,trigger)</f>
        <v>1.5858592471244073E-2</v>
      </c>
      <c r="AG277" s="49">
        <f t="shared" si="13"/>
        <v>1.5004339428553726E-7</v>
      </c>
      <c r="AH277" s="52">
        <f t="shared" si="14"/>
        <v>0.99999053875840738</v>
      </c>
    </row>
    <row r="278" spans="26:34" x14ac:dyDescent="0.2">
      <c r="Z278" s="44" t="s">
        <v>74</v>
      </c>
      <c r="AA278" s="45">
        <f>_xll.qlCalendarAdvance(calendar,AA277,Z278,,,trigger)</f>
        <v>50839</v>
      </c>
      <c r="AB278" s="45">
        <f>_xll.qlInterestRateIndexMaturity($W$9,AA278,trigger)</f>
        <v>51025</v>
      </c>
      <c r="AC278" s="49">
        <f>_xll.qlTenorBasisValue($W$17,AA278,_xll.ohTrigger(trigger,$W$24))</f>
        <v>4.4704324571910657E-4</v>
      </c>
      <c r="AD278" s="49">
        <f>_xll.qlTenorBasisForwardRate($W$17,AA278,_xll.ohTrigger(trigger,$W$24))</f>
        <v>1.5821262644259836E-2</v>
      </c>
      <c r="AE278" s="49">
        <f>_xll.qlTenorBasisForwardRate2($W$17,AA278,AB278,_xll.ohTrigger(trigger,$W$24))</f>
        <v>1.5821262644259836E-2</v>
      </c>
      <c r="AF278" s="49">
        <f>_xll.qlIndexFixing($W$9,_xll.qlInterestRateIndexFixingDate($W$9,AA278,trigger),TRUE,trigger)</f>
        <v>1.5823789638870388E-2</v>
      </c>
      <c r="AG278" s="49">
        <f t="shared" si="13"/>
        <v>-2.5269946105528629E-6</v>
      </c>
      <c r="AH278" s="52">
        <f t="shared" si="14"/>
        <v>1.0001597214247291</v>
      </c>
    </row>
    <row r="279" spans="26:34" x14ac:dyDescent="0.2">
      <c r="Z279" s="44" t="s">
        <v>74</v>
      </c>
      <c r="AA279" s="45">
        <f>_xll.qlCalendarAdvance(calendar,AA278,Z279,,,trigger)</f>
        <v>50872</v>
      </c>
      <c r="AB279" s="45">
        <f>_xll.qlInterestRateIndexMaturity($W$9,AA279,trigger)</f>
        <v>51055</v>
      </c>
      <c r="AC279" s="49">
        <f>_xll.qlTenorBasisValue($W$17,AA279,_xll.ohTrigger(trigger,$W$24))</f>
        <v>4.4340569288204559E-4</v>
      </c>
      <c r="AD279" s="49">
        <f>_xll.qlTenorBasisForwardRate($W$17,AA279,_xll.ohTrigger(trigger,$W$24))</f>
        <v>1.5780708933932571E-2</v>
      </c>
      <c r="AE279" s="49">
        <f>_xll.qlTenorBasisForwardRate2($W$17,AA279,AB279,_xll.ohTrigger(trigger,$W$24))</f>
        <v>1.5780708933932571E-2</v>
      </c>
      <c r="AF279" s="49">
        <f>_xll.qlIndexFixing($W$9,_xll.qlInterestRateIndexFixingDate($W$9,AA279,trigger),TRUE,trigger)</f>
        <v>1.5786175223154932E-2</v>
      </c>
      <c r="AG279" s="49">
        <f t="shared" si="13"/>
        <v>-5.4662892223604487E-6</v>
      </c>
      <c r="AH279" s="52">
        <f t="shared" si="14"/>
        <v>1.0003463905991326</v>
      </c>
    </row>
    <row r="280" spans="26:34" x14ac:dyDescent="0.2">
      <c r="Z280" s="44" t="s">
        <v>74</v>
      </c>
      <c r="AA280" s="45">
        <f>_xll.qlCalendarAdvance(calendar,AA279,Z280,,,trigger)</f>
        <v>50902</v>
      </c>
      <c r="AB280" s="45">
        <f>_xll.qlInterestRateIndexMaturity($W$9,AA280,trigger)</f>
        <v>51088</v>
      </c>
      <c r="AC280" s="49">
        <f>_xll.qlTenorBasisValue($W$17,AA280,_xll.ohTrigger(trigger,$W$24))</f>
        <v>4.4014054921142601E-4</v>
      </c>
      <c r="AD280" s="49">
        <f>_xll.qlTenorBasisForwardRate($W$17,AA280,_xll.ohTrigger(trigger,$W$24))</f>
        <v>1.5743508819928947E-2</v>
      </c>
      <c r="AE280" s="49">
        <f>_xll.qlTenorBasisForwardRate2($W$17,AA280,AB280,_xll.ohTrigger(trigger,$W$24))</f>
        <v>1.5743508819928947E-2</v>
      </c>
      <c r="AF280" s="49">
        <f>_xll.qlIndexFixing($W$9,_xll.qlInterestRateIndexFixingDate($W$9,AA280,trigger),TRUE,trigger)</f>
        <v>1.5752141972116059E-2</v>
      </c>
      <c r="AG280" s="49">
        <f t="shared" si="13"/>
        <v>-8.6331521871110817E-6</v>
      </c>
      <c r="AH280" s="52">
        <f t="shared" si="14"/>
        <v>1.0005483626481146</v>
      </c>
    </row>
    <row r="281" spans="26:34" x14ac:dyDescent="0.2">
      <c r="Z281" s="44" t="s">
        <v>74</v>
      </c>
      <c r="AA281" s="45">
        <f>_xll.qlCalendarAdvance(calendar,AA280,Z281,,,trigger)</f>
        <v>50934</v>
      </c>
      <c r="AB281" s="45">
        <f>_xll.qlInterestRateIndexMaturity($W$9,AA281,trigger)</f>
        <v>51117</v>
      </c>
      <c r="AC281" s="49">
        <f>_xll.qlTenorBasisValue($W$17,AA281,_xll.ohTrigger(trigger,$W$24))</f>
        <v>4.3670103456140794E-4</v>
      </c>
      <c r="AD281" s="49">
        <f>_xll.qlTenorBasisForwardRate($W$17,AA281,_xll.ohTrigger(trigger,$W$24))</f>
        <v>1.5706494038187621E-2</v>
      </c>
      <c r="AE281" s="49">
        <f>_xll.qlTenorBasisForwardRate2($W$17,AA281,AB281,_xll.ohTrigger(trigger,$W$24))</f>
        <v>1.5706494038187621E-2</v>
      </c>
      <c r="AF281" s="49">
        <f>_xll.qlIndexFixing($W$9,_xll.qlInterestRateIndexFixingDate($W$9,AA281,trigger),TRUE,trigger)</f>
        <v>1.5718371915968855E-2</v>
      </c>
      <c r="AG281" s="49">
        <f t="shared" si="13"/>
        <v>-1.1877877781233531E-5</v>
      </c>
      <c r="AH281" s="52">
        <f t="shared" si="14"/>
        <v>1.0007562399191285</v>
      </c>
    </row>
    <row r="282" spans="26:34" x14ac:dyDescent="0.2">
      <c r="Z282" s="44" t="s">
        <v>74</v>
      </c>
      <c r="AA282" s="45">
        <f>_xll.qlCalendarAdvance(calendar,AA281,Z282,,,trigger)</f>
        <v>50964</v>
      </c>
      <c r="AB282" s="45">
        <f>_xll.qlInterestRateIndexMaturity($W$9,AA282,trigger)</f>
        <v>51148</v>
      </c>
      <c r="AC282" s="49">
        <f>_xll.qlTenorBasisValue($W$17,AA282,_xll.ohTrigger(trigger,$W$24))</f>
        <v>4.3351664492158033E-4</v>
      </c>
      <c r="AD282" s="49">
        <f>_xll.qlTenorBasisForwardRate($W$17,AA282,_xll.ohTrigger(trigger,$W$24))</f>
        <v>1.5672068066939483E-2</v>
      </c>
      <c r="AE282" s="49">
        <f>_xll.qlTenorBasisForwardRate2($W$17,AA282,AB282,_xll.ohTrigger(trigger,$W$24))</f>
        <v>1.5672068066939483E-2</v>
      </c>
      <c r="AF282" s="49">
        <f>_xll.qlIndexFixing($W$9,_xll.qlInterestRateIndexFixingDate($W$9,AA282,trigger),TRUE,trigger)</f>
        <v>1.5687404759693518E-2</v>
      </c>
      <c r="AG282" s="49">
        <f t="shared" si="13"/>
        <v>-1.5336692754035902E-5</v>
      </c>
      <c r="AH282" s="52">
        <f t="shared" si="14"/>
        <v>1.0009786004430641</v>
      </c>
    </row>
    <row r="283" spans="26:34" x14ac:dyDescent="0.2">
      <c r="Z283" s="44" t="s">
        <v>74</v>
      </c>
      <c r="AA283" s="45">
        <f>_xll.qlCalendarAdvance(calendar,AA282,Z283,,,trigger)</f>
        <v>50997</v>
      </c>
      <c r="AB283" s="45">
        <f>_xll.qlInterestRateIndexMaturity($W$9,AA283,trigger)</f>
        <v>51181</v>
      </c>
      <c r="AC283" s="49">
        <f>_xll.qlTenorBasisValue($W$17,AA283,_xll.ohTrigger(trigger,$W$24))</f>
        <v>4.3005819217696508E-4</v>
      </c>
      <c r="AD283" s="49">
        <f>_xll.qlTenorBasisForwardRate($W$17,AA283,_xll.ohTrigger(trigger,$W$24))</f>
        <v>1.5635743050056779E-2</v>
      </c>
      <c r="AE283" s="49">
        <f>_xll.qlTenorBasisForwardRate2($W$17,AA283,AB283,_xll.ohTrigger(trigger,$W$24))</f>
        <v>1.5635743050056779E-2</v>
      </c>
      <c r="AF283" s="49">
        <f>_xll.qlIndexFixing($W$9,_xll.qlInterestRateIndexFixingDate($W$9,AA283,trigger),TRUE,trigger)</f>
        <v>1.5655045358781199E-2</v>
      </c>
      <c r="AG283" s="49">
        <f t="shared" si="13"/>
        <v>-1.9302308724419848E-5</v>
      </c>
      <c r="AH283" s="52">
        <f t="shared" si="14"/>
        <v>1.0012344989721707</v>
      </c>
    </row>
    <row r="284" spans="26:34" x14ac:dyDescent="0.2">
      <c r="Z284" s="44" t="s">
        <v>74</v>
      </c>
      <c r="AA284" s="45">
        <f>_xll.qlCalendarAdvance(calendar,AA283,Z284,,,trigger)</f>
        <v>51028</v>
      </c>
      <c r="AB284" s="45">
        <f>_xll.qlInterestRateIndexMaturity($W$9,AA284,trigger)</f>
        <v>51210</v>
      </c>
      <c r="AC284" s="49">
        <f>_xll.qlTenorBasisValue($W$17,AA284,_xll.ohTrigger(trigger,$W$24))</f>
        <v>4.2685121560715351E-4</v>
      </c>
      <c r="AD284" s="49">
        <f>_xll.qlTenorBasisForwardRate($W$17,AA284,_xll.ohTrigger(trigger,$W$24))</f>
        <v>1.5603212129796297E-2</v>
      </c>
      <c r="AE284" s="49">
        <f>_xll.qlTenorBasisForwardRate2($W$17,AA284,AB284,_xll.ohTrigger(trigger,$W$24))</f>
        <v>1.5603212129796297E-2</v>
      </c>
      <c r="AF284" s="49">
        <f>_xll.qlIndexFixing($W$9,_xll.qlInterestRateIndexFixingDate($W$9,AA284,trigger),TRUE,trigger)</f>
        <v>1.5626318536336076E-2</v>
      </c>
      <c r="AG284" s="49">
        <f t="shared" si="13"/>
        <v>-2.3106406539779439E-5</v>
      </c>
      <c r="AH284" s="52">
        <f t="shared" si="14"/>
        <v>1.0014808749857125</v>
      </c>
    </row>
    <row r="285" spans="26:34" x14ac:dyDescent="0.2">
      <c r="Z285" s="44" t="s">
        <v>74</v>
      </c>
      <c r="AA285" s="45">
        <f>_xll.qlCalendarAdvance(calendar,AA284,Z285,,,trigger)</f>
        <v>51060</v>
      </c>
      <c r="AB285" s="45">
        <f>_xll.qlInterestRateIndexMaturity($W$9,AA285,trigger)</f>
        <v>51243</v>
      </c>
      <c r="AC285" s="49">
        <f>_xll.qlTenorBasisValue($W$17,AA285,_xll.ohTrigger(trigger,$W$24))</f>
        <v>4.23582847665697E-4</v>
      </c>
      <c r="AD285" s="49">
        <f>_xll.qlTenorBasisForwardRate($W$17,AA285,_xll.ohTrigger(trigger,$W$24))</f>
        <v>1.5570422114468132E-2</v>
      </c>
      <c r="AE285" s="49">
        <f>_xll.qlTenorBasisForwardRate2($W$17,AA285,AB285,_xll.ohTrigger(trigger,$W$24))</f>
        <v>1.5570422114468132E-2</v>
      </c>
      <c r="AF285" s="49">
        <f>_xll.qlIndexFixing($W$9,_xll.qlInterestRateIndexFixingDate($W$9,AA285,trigger),TRUE,trigger)</f>
        <v>1.5597889573180892E-2</v>
      </c>
      <c r="AG285" s="49">
        <f t="shared" si="13"/>
        <v>-2.7467458712760254E-5</v>
      </c>
      <c r="AH285" s="52">
        <f t="shared" si="14"/>
        <v>1.0017640792594336</v>
      </c>
    </row>
    <row r="286" spans="26:34" x14ac:dyDescent="0.2">
      <c r="Z286" s="44" t="s">
        <v>74</v>
      </c>
      <c r="AA286" s="45">
        <f>_xll.qlCalendarAdvance(calendar,AA285,Z286,,,trigger)</f>
        <v>51091</v>
      </c>
      <c r="AB286" s="45">
        <f>_xll.qlInterestRateIndexMaturity($W$9,AA286,trigger)</f>
        <v>51273</v>
      </c>
      <c r="AC286" s="49">
        <f>_xll.qlTenorBasisValue($W$17,AA286,_xll.ohTrigger(trigger,$W$24))</f>
        <v>4.2045690163967708E-4</v>
      </c>
      <c r="AD286" s="49">
        <f>_xll.qlTenorBasisForwardRate($W$17,AA286,_xll.ohTrigger(trigger,$W$24))</f>
        <v>1.5540230749808533E-2</v>
      </c>
      <c r="AE286" s="49">
        <f>_xll.qlTenorBasisForwardRate2($W$17,AA286,AB286,_xll.ohTrigger(trigger,$W$24))</f>
        <v>1.5540230749808533E-2</v>
      </c>
      <c r="AF286" s="49">
        <f>_xll.qlIndexFixing($W$9,_xll.qlInterestRateIndexFixingDate($W$9,AA286,trigger),TRUE,trigger)</f>
        <v>1.5571998672037167E-2</v>
      </c>
      <c r="AG286" s="49">
        <f t="shared" si="13"/>
        <v>-3.1767922228633991E-5</v>
      </c>
      <c r="AH286" s="52">
        <f t="shared" si="14"/>
        <v>1.0020442374852783</v>
      </c>
    </row>
    <row r="287" spans="26:34" x14ac:dyDescent="0.2">
      <c r="Z287" s="44" t="s">
        <v>74</v>
      </c>
      <c r="AA287" s="45">
        <f>_xll.qlCalendarAdvance(calendar,AA286,Z287,,,trigger)</f>
        <v>51123</v>
      </c>
      <c r="AB287" s="45">
        <f>_xll.qlInterestRateIndexMaturity($W$9,AA287,trigger)</f>
        <v>51306</v>
      </c>
      <c r="AC287" s="49">
        <f>_xll.qlTenorBasisValue($W$17,AA287,_xll.ohTrigger(trigger,$W$24))</f>
        <v>4.1727122815381402E-4</v>
      </c>
      <c r="AD287" s="49">
        <f>_xll.qlTenorBasisForwardRate($W$17,AA287,_xll.ohTrigger(trigger,$W$24))</f>
        <v>1.5510171319100619E-2</v>
      </c>
      <c r="AE287" s="49">
        <f>_xll.qlTenorBasisForwardRate2($W$17,AA287,AB287,_xll.ohTrigger(trigger,$W$24))</f>
        <v>1.5510171319100619E-2</v>
      </c>
      <c r="AF287" s="49">
        <f>_xll.qlIndexFixing($W$9,_xll.qlInterestRateIndexFixingDate($W$9,AA287,trigger),TRUE,trigger)</f>
        <v>1.5546765631142438E-2</v>
      </c>
      <c r="AG287" s="49">
        <f t="shared" si="13"/>
        <v>-3.6594312041818636E-5</v>
      </c>
      <c r="AH287" s="52">
        <f t="shared" si="14"/>
        <v>1.0023593751022435</v>
      </c>
    </row>
    <row r="288" spans="26:34" x14ac:dyDescent="0.2">
      <c r="Z288" s="44" t="s">
        <v>74</v>
      </c>
      <c r="AA288" s="45">
        <f>_xll.qlCalendarAdvance(calendar,AA287,Z288,,,trigger)</f>
        <v>51154</v>
      </c>
      <c r="AB288" s="45">
        <f>_xll.qlInterestRateIndexMaturity($W$9,AA288,trigger)</f>
        <v>51336</v>
      </c>
      <c r="AC288" s="49">
        <f>_xll.qlTenorBasisValue($W$17,AA288,_xll.ohTrigger(trigger,$W$24))</f>
        <v>4.1422448004196309E-4</v>
      </c>
      <c r="AD288" s="49">
        <f>_xll.qlTenorBasisForwardRate($W$17,AA288,_xll.ohTrigger(trigger,$W$24))</f>
        <v>1.5482591128122834E-2</v>
      </c>
      <c r="AE288" s="49">
        <f>_xll.qlTenorBasisForwardRate2($W$17,AA288,AB288,_xll.ohTrigger(trigger,$W$24))</f>
        <v>1.5482591128122834E-2</v>
      </c>
      <c r="AF288" s="49">
        <f>_xll.qlIndexFixing($W$9,_xll.qlInterestRateIndexFixingDate($W$9,AA288,trigger),TRUE,trigger)</f>
        <v>1.5523927191166504E-2</v>
      </c>
      <c r="AG288" s="49">
        <f t="shared" si="13"/>
        <v>-4.1336063043670435E-5</v>
      </c>
      <c r="AH288" s="52">
        <f t="shared" si="14"/>
        <v>1.0026698414174735</v>
      </c>
    </row>
    <row r="289" spans="26:34" x14ac:dyDescent="0.2">
      <c r="Z289" s="44" t="s">
        <v>74</v>
      </c>
      <c r="AA289" s="45">
        <f>_xll.qlCalendarAdvance(calendar,AA288,Z289,,,trigger)</f>
        <v>51186</v>
      </c>
      <c r="AB289" s="45">
        <f>_xll.qlInterestRateIndexMaturity($W$9,AA289,trigger)</f>
        <v>51368</v>
      </c>
      <c r="AC289" s="49">
        <f>_xll.qlTenorBasisValue($W$17,AA289,_xll.ohTrigger(trigger,$W$24))</f>
        <v>4.1111962575762258E-4</v>
      </c>
      <c r="AD289" s="49">
        <f>_xll.qlTenorBasisForwardRate($W$17,AA289,_xll.ohTrigger(trigger,$W$24))</f>
        <v>1.5455419091302706E-2</v>
      </c>
      <c r="AE289" s="49">
        <f>_xll.qlTenorBasisForwardRate2($W$17,AA289,AB289,_xll.ohTrigger(trigger,$W$24))</f>
        <v>1.5455419091302706E-2</v>
      </c>
      <c r="AF289" s="49">
        <f>_xll.qlIndexFixing($W$9,_xll.qlInterestRateIndexFixingDate($W$9,AA289,trigger),TRUE,trigger)</f>
        <v>1.5501969648631974E-2</v>
      </c>
      <c r="AG289" s="49">
        <f t="shared" si="13"/>
        <v>-4.6550557329267175E-5</v>
      </c>
      <c r="AH289" s="52">
        <f t="shared" si="14"/>
        <v>1.0030119246236073</v>
      </c>
    </row>
    <row r="290" spans="26:34" x14ac:dyDescent="0.2">
      <c r="Z290" s="44" t="s">
        <v>74</v>
      </c>
      <c r="AA290" s="45">
        <f>_xll.qlCalendarAdvance(calendar,AA289,Z290,,,trigger)</f>
        <v>51215</v>
      </c>
      <c r="AB290" s="45">
        <f>_xll.qlInterestRateIndexMaturity($W$9,AA290,trigger)</f>
        <v>51399</v>
      </c>
      <c r="AC290" s="49">
        <f>_xll.qlTenorBasisValue($W$17,AA290,_xll.ohTrigger(trigger,$W$24))</f>
        <v>4.083407117130729E-4</v>
      </c>
      <c r="AD290" s="49">
        <f>_xll.qlTenorBasisForwardRate($W$17,AA290,_xll.ohTrigger(trigger,$W$24))</f>
        <v>1.5431965830273732E-2</v>
      </c>
      <c r="AE290" s="49">
        <f>_xll.qlTenorBasisForwardRate2($W$17,AA290,AB290,_xll.ohTrigger(trigger,$W$24))</f>
        <v>1.5431965830273732E-2</v>
      </c>
      <c r="AF290" s="49">
        <f>_xll.qlIndexFixing($W$9,_xll.qlInterestRateIndexFixingDate($W$9,AA290,trigger),TRUE,trigger)</f>
        <v>1.5483637119812127E-2</v>
      </c>
      <c r="AG290" s="49">
        <f t="shared" si="13"/>
        <v>-5.1671289538394657E-5</v>
      </c>
      <c r="AH290" s="52">
        <f t="shared" si="14"/>
        <v>1.0033483284052527</v>
      </c>
    </row>
    <row r="291" spans="26:34" x14ac:dyDescent="0.2">
      <c r="Z291" s="44" t="s">
        <v>74</v>
      </c>
      <c r="AA291" s="45">
        <f>_xll.qlCalendarAdvance(calendar,AA290,Z291,,,trigger)</f>
        <v>51246</v>
      </c>
      <c r="AB291" s="45">
        <f>_xll.qlInterestRateIndexMaturity($W$9,AA291,trigger)</f>
        <v>51431</v>
      </c>
      <c r="AC291" s="49">
        <f>_xll.qlTenorBasisValue($W$17,AA291,_xll.ohTrigger(trigger,$W$24))</f>
        <v>4.0540639167717786E-4</v>
      </c>
      <c r="AD291" s="49">
        <f>_xll.qlTenorBasisForwardRate($W$17,AA291,_xll.ohTrigger(trigger,$W$24))</f>
        <v>1.5408337051848665E-2</v>
      </c>
      <c r="AE291" s="49">
        <f>_xll.qlTenorBasisForwardRate2($W$17,AA291,AB291,_xll.ohTrigger(trigger,$W$24))</f>
        <v>1.5408337051848665E-2</v>
      </c>
      <c r="AF291" s="49">
        <f>_xll.qlIndexFixing($W$9,_xll.qlInterestRateIndexFixingDate($W$9,AA291,trigger),TRUE,trigger)</f>
        <v>1.5465609352161531E-2</v>
      </c>
      <c r="AG291" s="49">
        <f t="shared" si="13"/>
        <v>-5.7272300312865426E-5</v>
      </c>
      <c r="AH291" s="52">
        <f t="shared" si="14"/>
        <v>1.0037169682958094</v>
      </c>
    </row>
    <row r="292" spans="26:34" x14ac:dyDescent="0.2">
      <c r="Z292" s="44" t="s">
        <v>74</v>
      </c>
      <c r="AA292" s="45">
        <f>_xll.qlCalendarAdvance(calendar,AA291,Z292,,,trigger)</f>
        <v>51277</v>
      </c>
      <c r="AB292" s="45">
        <f>_xll.qlInterestRateIndexMaturity($W$9,AA292,trigger)</f>
        <v>51461</v>
      </c>
      <c r="AC292" s="49">
        <f>_xll.qlTenorBasisValue($W$17,AA292,_xll.ohTrigger(trigger,$W$24))</f>
        <v>4.0250910745624844E-4</v>
      </c>
      <c r="AD292" s="49">
        <f>_xll.qlTenorBasisForwardRate($W$17,AA292,_xll.ohTrigger(trigger,$W$24))</f>
        <v>1.5386037672442062E-2</v>
      </c>
      <c r="AE292" s="49">
        <f>_xll.qlTenorBasisForwardRate2($W$17,AA292,AB292,_xll.ohTrigger(trigger,$W$24))</f>
        <v>1.5386037672442062E-2</v>
      </c>
      <c r="AF292" s="49">
        <f>_xll.qlIndexFixing($W$9,_xll.qlInterestRateIndexFixingDate($W$9,AA292,trigger),TRUE,trigger)</f>
        <v>1.5448916336376376E-2</v>
      </c>
      <c r="AG292" s="49">
        <f t="shared" si="13"/>
        <v>-6.2878663934314363E-5</v>
      </c>
      <c r="AH292" s="52">
        <f t="shared" si="14"/>
        <v>1.0040867353423251</v>
      </c>
    </row>
    <row r="293" spans="26:34" x14ac:dyDescent="0.2">
      <c r="Z293" s="44" t="s">
        <v>74</v>
      </c>
      <c r="AA293" s="45">
        <f>_xll.qlCalendarAdvance(calendar,AA292,Z293,,,trigger)</f>
        <v>51308</v>
      </c>
      <c r="AB293" s="45">
        <f>_xll.qlInterestRateIndexMaturity($W$9,AA293,trigger)</f>
        <v>51491</v>
      </c>
      <c r="AC293" s="49">
        <f>_xll.qlTenorBasisValue($W$17,AA293,_xll.ohTrigger(trigger,$W$24))</f>
        <v>3.9964843808777093E-4</v>
      </c>
      <c r="AD293" s="49">
        <f>_xll.qlTenorBasisForwardRate($W$17,AA293,_xll.ohTrigger(trigger,$W$24))</f>
        <v>1.5364841065064087E-2</v>
      </c>
      <c r="AE293" s="49">
        <f>_xll.qlTenorBasisForwardRate2($W$17,AA293,AB293,_xll.ohTrigger(trigger,$W$24))</f>
        <v>1.5364841065064087E-2</v>
      </c>
      <c r="AF293" s="49">
        <f>_xll.qlIndexFixing($W$9,_xll.qlInterestRateIndexFixingDate($W$9,AA293,trigger),TRUE,trigger)</f>
        <v>1.5433468368902057E-2</v>
      </c>
      <c r="AG293" s="49">
        <f t="shared" si="13"/>
        <v>-6.8627303837970333E-5</v>
      </c>
      <c r="AH293" s="52">
        <f t="shared" si="14"/>
        <v>1.0044665156995352</v>
      </c>
    </row>
    <row r="294" spans="26:34" x14ac:dyDescent="0.2">
      <c r="Z294" s="44" t="s">
        <v>74</v>
      </c>
      <c r="AA294" s="45">
        <f>_xll.qlCalendarAdvance(calendar,AA293,Z294,,,trigger)</f>
        <v>51340</v>
      </c>
      <c r="AB294" s="45">
        <f>_xll.qlInterestRateIndexMaturity($W$9,AA294,trigger)</f>
        <v>51524</v>
      </c>
      <c r="AC294" s="49">
        <f>_xll.qlTenorBasisValue($W$17,AA294,_xll.ohTrigger(trigger,$W$24))</f>
        <v>3.9673345238160974E-4</v>
      </c>
      <c r="AD294" s="49">
        <f>_xll.qlTenorBasisForwardRate($W$17,AA294,_xll.ohTrigger(trigger,$W$24))</f>
        <v>1.5343992064598858E-2</v>
      </c>
      <c r="AE294" s="49">
        <f>_xll.qlTenorBasisForwardRate2($W$17,AA294,AB294,_xll.ohTrigger(trigger,$W$24))</f>
        <v>1.5343992064598858E-2</v>
      </c>
      <c r="AF294" s="49">
        <f>_xll.qlIndexFixing($W$9,_xll.qlInterestRateIndexFixingDate($W$9,AA294,trigger),TRUE,trigger)</f>
        <v>1.5418851260234661E-2</v>
      </c>
      <c r="AG294" s="49">
        <f t="shared" si="13"/>
        <v>-7.4859195635802733E-5</v>
      </c>
      <c r="AH294" s="52">
        <f t="shared" si="14"/>
        <v>1.0048787300801931</v>
      </c>
    </row>
    <row r="295" spans="26:34" x14ac:dyDescent="0.2">
      <c r="Z295" s="44" t="s">
        <v>74</v>
      </c>
      <c r="AA295" s="45">
        <f>_xll.qlCalendarAdvance(calendar,AA294,Z295,,,trigger)</f>
        <v>51371</v>
      </c>
      <c r="AB295" s="45">
        <f>_xll.qlInterestRateIndexMaturity($W$9,AA295,trigger)</f>
        <v>51557</v>
      </c>
      <c r="AC295" s="49">
        <f>_xll.qlTenorBasisValue($W$17,AA295,_xll.ohTrigger(trigger,$W$24))</f>
        <v>3.9394591238867897E-4</v>
      </c>
      <c r="AD295" s="49">
        <f>_xll.qlTenorBasisForwardRate($W$17,AA295,_xll.ohTrigger(trigger,$W$24))</f>
        <v>1.5324647498380861E-2</v>
      </c>
      <c r="AE295" s="49">
        <f>_xll.qlTenorBasisForwardRate2($W$17,AA295,AB295,_xll.ohTrigger(trigger,$W$24))</f>
        <v>1.5324647498380861E-2</v>
      </c>
      <c r="AF295" s="49">
        <f>_xll.qlIndexFixing($W$9,_xll.qlInterestRateIndexFixingDate($W$9,AA295,trigger),TRUE,trigger)</f>
        <v>1.5405680635309995E-2</v>
      </c>
      <c r="AG295" s="49">
        <f t="shared" si="13"/>
        <v>-8.103313692913415E-5</v>
      </c>
      <c r="AH295" s="52">
        <f t="shared" si="14"/>
        <v>1.0052877651468131</v>
      </c>
    </row>
    <row r="296" spans="26:34" x14ac:dyDescent="0.2">
      <c r="Z296" s="44" t="s">
        <v>74</v>
      </c>
      <c r="AA296" s="45">
        <f>_xll.qlCalendarAdvance(calendar,AA295,Z296,,,trigger)</f>
        <v>51403</v>
      </c>
      <c r="AB296" s="45">
        <f>_xll.qlInterestRateIndexMaturity($W$9,AA296,trigger)</f>
        <v>51585</v>
      </c>
      <c r="AC296" s="49">
        <f>_xll.qlTenorBasisValue($W$17,AA296,_xll.ohTrigger(trigger,$W$24))</f>
        <v>3.9110553798896142E-4</v>
      </c>
      <c r="AD296" s="49">
        <f>_xll.qlTenorBasisForwardRate($W$17,AA296,_xll.ohTrigger(trigger,$W$24))</f>
        <v>1.5305160379670484E-2</v>
      </c>
      <c r="AE296" s="49">
        <f>_xll.qlTenorBasisForwardRate2($W$17,AA296,AB296,_xll.ohTrigger(trigger,$W$24))</f>
        <v>1.5305160379670484E-2</v>
      </c>
      <c r="AF296" s="49">
        <f>_xll.qlIndexFixing($W$9,_xll.qlInterestRateIndexFixingDate($W$9,AA296,trigger),TRUE,trigger)</f>
        <v>1.5391945824994256E-2</v>
      </c>
      <c r="AG296" s="49">
        <f t="shared" si="13"/>
        <v>-8.6785445323771596E-5</v>
      </c>
      <c r="AH296" s="52">
        <f t="shared" si="14"/>
        <v>1.0056703388380723</v>
      </c>
    </row>
    <row r="297" spans="26:34" x14ac:dyDescent="0.2">
      <c r="Z297" s="44" t="s">
        <v>74</v>
      </c>
      <c r="AA297" s="45">
        <f>_xll.qlCalendarAdvance(calendar,AA296,Z297,,,trigger)</f>
        <v>51433</v>
      </c>
      <c r="AB297" s="45">
        <f>_xll.qlInterestRateIndexMaturity($W$9,AA297,trigger)</f>
        <v>51615</v>
      </c>
      <c r="AC297" s="49">
        <f>_xll.qlTenorBasisValue($W$17,AA297,_xll.ohTrigger(trigger,$W$24))</f>
        <v>3.8847651075774796E-4</v>
      </c>
      <c r="AD297" s="49">
        <f>_xll.qlTenorBasisForwardRate($W$17,AA297,_xll.ohTrigger(trigger,$W$24))</f>
        <v>1.5287437945607784E-2</v>
      </c>
      <c r="AE297" s="49">
        <f>_xll.qlTenorBasisForwardRate2($W$17,AA297,AB297,_xll.ohTrigger(trigger,$W$24))</f>
        <v>1.5287437945607784E-2</v>
      </c>
      <c r="AF297" s="49">
        <f>_xll.qlIndexFixing($W$9,_xll.qlInterestRateIndexFixingDate($W$9,AA297,trigger),TRUE,trigger)</f>
        <v>1.5379914825362989E-2</v>
      </c>
      <c r="AG297" s="49">
        <f t="shared" si="13"/>
        <v>-9.2476879755205507E-5</v>
      </c>
      <c r="AH297" s="52">
        <f t="shared" si="14"/>
        <v>1.0060492072042573</v>
      </c>
    </row>
    <row r="298" spans="26:34" x14ac:dyDescent="0.2">
      <c r="Z298" s="44" t="s">
        <v>74</v>
      </c>
      <c r="AA298" s="45">
        <f>_xll.qlCalendarAdvance(calendar,AA297,Z298,,,trigger)</f>
        <v>51466</v>
      </c>
      <c r="AB298" s="45">
        <f>_xll.qlInterestRateIndexMaturity($W$9,AA298,trigger)</f>
        <v>51648</v>
      </c>
      <c r="AC298" s="49">
        <f>_xll.qlTenorBasisValue($W$17,AA298,_xll.ohTrigger(trigger,$W$24))</f>
        <v>3.8562194285562626E-4</v>
      </c>
      <c r="AD298" s="49">
        <f>_xll.qlTenorBasisForwardRate($W$17,AA298,_xll.ohTrigger(trigger,$W$24))</f>
        <v>1.5268385755972615E-2</v>
      </c>
      <c r="AE298" s="49">
        <f>_xll.qlTenorBasisForwardRate2($W$17,AA298,AB298,_xll.ohTrigger(trigger,$W$24))</f>
        <v>1.5268385755972615E-2</v>
      </c>
      <c r="AF298" s="49">
        <f>_xll.qlIndexFixing($W$9,_xll.qlInterestRateIndexFixingDate($W$9,AA298,trigger),TRUE,trigger)</f>
        <v>1.5367019838885262E-2</v>
      </c>
      <c r="AG298" s="49">
        <f t="shared" si="13"/>
        <v>-9.8634082912647456E-5</v>
      </c>
      <c r="AH298" s="52">
        <f t="shared" si="14"/>
        <v>1.0064600203642395</v>
      </c>
    </row>
    <row r="299" spans="26:34" x14ac:dyDescent="0.2">
      <c r="Z299" s="44" t="s">
        <v>74</v>
      </c>
      <c r="AA299" s="45">
        <f>_xll.qlCalendarAdvance(calendar,AA298,Z299,,,trigger)</f>
        <v>51497</v>
      </c>
      <c r="AB299" s="45">
        <f>_xll.qlInterestRateIndexMaturity($W$9,AA299,trigger)</f>
        <v>51679</v>
      </c>
      <c r="AC299" s="49">
        <f>_xll.qlTenorBasisValue($W$17,AA299,_xll.ohTrigger(trigger,$W$24))</f>
        <v>3.829756183671649E-4</v>
      </c>
      <c r="AD299" s="49">
        <f>_xll.qlTenorBasisForwardRate($W$17,AA299,_xll.ohTrigger(trigger,$W$24))</f>
        <v>1.5250917907023783E-2</v>
      </c>
      <c r="AE299" s="49">
        <f>_xll.qlTenorBasisForwardRate2($W$17,AA299,AB299,_xll.ohTrigger(trigger,$W$24))</f>
        <v>1.5250917907023783E-2</v>
      </c>
      <c r="AF299" s="49">
        <f>_xll.qlIndexFixing($W$9,_xll.qlInterestRateIndexFixingDate($W$9,AA299,trigger),TRUE,trigger)</f>
        <v>1.5355235339187867E-2</v>
      </c>
      <c r="AG299" s="49">
        <f t="shared" si="13"/>
        <v>-1.0431743216408364E-4</v>
      </c>
      <c r="AH299" s="52">
        <f t="shared" si="14"/>
        <v>1.0068400756465969</v>
      </c>
    </row>
    <row r="300" spans="26:34" x14ac:dyDescent="0.2">
      <c r="Z300" s="44" t="s">
        <v>74</v>
      </c>
      <c r="AA300" s="45">
        <f>_xll.qlCalendarAdvance(calendar,AA299,Z300,,,trigger)</f>
        <v>51529</v>
      </c>
      <c r="AB300" s="45">
        <f>_xll.qlInterestRateIndexMaturity($W$9,AA300,trigger)</f>
        <v>51711</v>
      </c>
      <c r="AC300" s="49">
        <f>_xll.qlTenorBasisValue($W$17,AA300,_xll.ohTrigger(trigger,$W$24))</f>
        <v>3.8027930914354721E-4</v>
      </c>
      <c r="AD300" s="49">
        <f>_xll.qlTenorBasisForwardRate($W$17,AA300,_xll.ohTrigger(trigger,$W$24))</f>
        <v>1.5233331420641007E-2</v>
      </c>
      <c r="AE300" s="49">
        <f>_xll.qlTenorBasisForwardRate2($W$17,AA300,AB300,_xll.ohTrigger(trigger,$W$24))</f>
        <v>1.5233331420641007E-2</v>
      </c>
      <c r="AF300" s="49">
        <f>_xll.qlIndexFixing($W$9,_xll.qlInterestRateIndexFixingDate($W$9,AA300,trigger),TRUE,trigger)</f>
        <v>1.5343411276237579E-2</v>
      </c>
      <c r="AG300" s="49">
        <f t="shared" si="13"/>
        <v>-1.100798555965718E-4</v>
      </c>
      <c r="AH300" s="52">
        <f t="shared" si="14"/>
        <v>1.0072262496335775</v>
      </c>
    </row>
    <row r="301" spans="26:34" x14ac:dyDescent="0.2">
      <c r="Z301" s="44" t="s">
        <v>74</v>
      </c>
      <c r="AA301" s="45">
        <f>_xll.qlCalendarAdvance(calendar,AA300,Z301,,,trigger)</f>
        <v>51560</v>
      </c>
      <c r="AB301" s="45">
        <f>_xll.qlInterestRateIndexMaturity($W$9,AA301,trigger)</f>
        <v>51743</v>
      </c>
      <c r="AC301" s="49">
        <f>_xll.qlTenorBasisValue($W$17,AA301,_xll.ohTrigger(trigger,$W$24))</f>
        <v>3.7770113325623117E-4</v>
      </c>
      <c r="AD301" s="49">
        <f>_xll.qlTenorBasisForwardRate($W$17,AA301,_xll.ohTrigger(trigger,$W$24))</f>
        <v>1.5216796873272369E-2</v>
      </c>
      <c r="AE301" s="49">
        <f>_xll.qlTenorBasisForwardRate2($W$17,AA301,AB301,_xll.ohTrigger(trigger,$W$24))</f>
        <v>1.5216796873272369E-2</v>
      </c>
      <c r="AF301" s="49">
        <f>_xll.qlIndexFixing($W$9,_xll.qlInterestRateIndexFixingDate($W$9,AA301,trigger),TRUE,trigger)</f>
        <v>1.5332447023111165E-2</v>
      </c>
      <c r="AG301" s="49">
        <f t="shared" si="13"/>
        <v>-1.1565014983879601E-4</v>
      </c>
      <c r="AH301" s="52">
        <f t="shared" si="14"/>
        <v>1.0076001638716707</v>
      </c>
    </row>
    <row r="302" spans="26:34" x14ac:dyDescent="0.2">
      <c r="Z302" s="44" t="s">
        <v>74</v>
      </c>
      <c r="AA302" s="45">
        <f>_xll.qlCalendarAdvance(calendar,AA301,Z302,,,trigger)</f>
        <v>51588</v>
      </c>
      <c r="AB302" s="45">
        <f>_xll.qlInterestRateIndexMaturity($W$9,AA302,trigger)</f>
        <v>51774</v>
      </c>
      <c r="AC302" s="49">
        <f>_xll.qlTenorBasisValue($W$17,AA302,_xll.ohTrigger(trigger,$W$24))</f>
        <v>3.7540078572195074E-4</v>
      </c>
      <c r="AD302" s="49">
        <f>_xll.qlTenorBasisForwardRate($W$17,AA302,_xll.ohTrigger(trigger,$W$24))</f>
        <v>1.5202398014971412E-2</v>
      </c>
      <c r="AE302" s="49">
        <f>_xll.qlTenorBasisForwardRate2($W$17,AA302,AB302,_xll.ohTrigger(trigger,$W$24))</f>
        <v>1.5202398014971412E-2</v>
      </c>
      <c r="AF302" s="49">
        <f>_xll.qlIndexFixing($W$9,_xll.qlInterestRateIndexFixingDate($W$9,AA302,trigger),TRUE,trigger)</f>
        <v>1.5323175731839965E-2</v>
      </c>
      <c r="AG302" s="49">
        <f t="shared" si="13"/>
        <v>-1.207777168685531E-4</v>
      </c>
      <c r="AH302" s="52">
        <f t="shared" si="14"/>
        <v>1.0079446490448158</v>
      </c>
    </row>
    <row r="303" spans="26:34" x14ac:dyDescent="0.2">
      <c r="Z303" s="44" t="s">
        <v>74</v>
      </c>
      <c r="AA303" s="45">
        <f>_xll.qlCalendarAdvance(calendar,AA302,Z303,,,trigger)</f>
        <v>51620</v>
      </c>
      <c r="AB303" s="45">
        <f>_xll.qlInterestRateIndexMaturity($W$9,AA303,trigger)</f>
        <v>51803</v>
      </c>
      <c r="AC303" s="49">
        <f>_xll.qlTenorBasisValue($W$17,AA303,_xll.ohTrigger(trigger,$W$24))</f>
        <v>3.7280436526842761E-4</v>
      </c>
      <c r="AD303" s="49">
        <f>_xll.qlTenorBasisForwardRate($W$17,AA303,_xll.ohTrigger(trigger,$W$24))</f>
        <v>1.518593965171236E-2</v>
      </c>
      <c r="AE303" s="49">
        <f>_xll.qlTenorBasisForwardRate2($W$17,AA303,AB303,_xll.ohTrigger(trigger,$W$24))</f>
        <v>1.518593965171236E-2</v>
      </c>
      <c r="AF303" s="49">
        <f>_xll.qlIndexFixing($W$9,_xll.qlInterestRateIndexFixingDate($W$9,AA303,trigger),TRUE,trigger)</f>
        <v>1.5311898056323334E-2</v>
      </c>
      <c r="AG303" s="49">
        <f t="shared" si="13"/>
        <v>-1.2595840461097386E-4</v>
      </c>
      <c r="AH303" s="52">
        <f t="shared" si="14"/>
        <v>1.0082944096644537</v>
      </c>
    </row>
    <row r="304" spans="26:34" x14ac:dyDescent="0.2">
      <c r="Z304" s="44" t="s">
        <v>74</v>
      </c>
      <c r="AA304" s="45">
        <f>_xll.qlCalendarAdvance(calendar,AA303,Z304,,,trigger)</f>
        <v>51650</v>
      </c>
      <c r="AB304" s="45">
        <f>_xll.qlInterestRateIndexMaturity($W$9,AA304,trigger)</f>
        <v>51834</v>
      </c>
      <c r="AC304" s="49">
        <f>_xll.qlTenorBasisValue($W$17,AA304,_xll.ohTrigger(trigger,$W$24))</f>
        <v>3.7040139635612567E-4</v>
      </c>
      <c r="AD304" s="49">
        <f>_xll.qlTenorBasisForwardRate($W$17,AA304,_xll.ohTrigger(trigger,$W$24))</f>
        <v>1.517122923303213E-2</v>
      </c>
      <c r="AE304" s="49">
        <f>_xll.qlTenorBasisForwardRate2($W$17,AA304,AB304,_xll.ohTrigger(trigger,$W$24))</f>
        <v>1.517122923303213E-2</v>
      </c>
      <c r="AF304" s="49">
        <f>_xll.qlIndexFixing($W$9,_xll.qlInterestRateIndexFixingDate($W$9,AA304,trigger),TRUE,trigger)</f>
        <v>1.5302279232940525E-2</v>
      </c>
      <c r="AG304" s="49">
        <f t="shared" si="13"/>
        <v>-1.3104999990839507E-4</v>
      </c>
      <c r="AH304" s="52">
        <f t="shared" si="14"/>
        <v>1.0086380607593128</v>
      </c>
    </row>
    <row r="305" spans="26:34" x14ac:dyDescent="0.2">
      <c r="Z305" s="44" t="s">
        <v>74</v>
      </c>
      <c r="AA305" s="45">
        <f>_xll.qlCalendarAdvance(calendar,AA304,Z305,,,trigger)</f>
        <v>51683</v>
      </c>
      <c r="AB305" s="45">
        <f>_xll.qlInterestRateIndexMaturity($W$9,AA305,trigger)</f>
        <v>51868</v>
      </c>
      <c r="AC305" s="49">
        <f>_xll.qlTenorBasisValue($W$17,AA305,_xll.ohTrigger(trigger,$W$24))</f>
        <v>3.6779256068730391E-4</v>
      </c>
      <c r="AD305" s="49">
        <f>_xll.qlTenorBasisForwardRate($W$17,AA305,_xll.ohTrigger(trigger,$W$24))</f>
        <v>1.5155554344863377E-2</v>
      </c>
      <c r="AE305" s="49">
        <f>_xll.qlTenorBasisForwardRate2($W$17,AA305,AB305,_xll.ohTrigger(trigger,$W$24))</f>
        <v>1.5155554344863377E-2</v>
      </c>
      <c r="AF305" s="49">
        <f>_xll.qlIndexFixing($W$9,_xll.qlInterestRateIndexFixingDate($W$9,AA305,trigger),TRUE,trigger)</f>
        <v>1.529207581128441E-2</v>
      </c>
      <c r="AG305" s="49">
        <f t="shared" si="13"/>
        <v>-1.3652146642103256E-4</v>
      </c>
      <c r="AH305" s="52">
        <f t="shared" si="14"/>
        <v>1.0090080153661487</v>
      </c>
    </row>
    <row r="306" spans="26:34" x14ac:dyDescent="0.2">
      <c r="Z306" s="44" t="s">
        <v>74</v>
      </c>
      <c r="AA306" s="45">
        <f>_xll.qlCalendarAdvance(calendar,AA305,Z306,,,trigger)</f>
        <v>51714</v>
      </c>
      <c r="AB306" s="45">
        <f>_xll.qlInterestRateIndexMaturity($W$9,AA306,trigger)</f>
        <v>51900</v>
      </c>
      <c r="AC306" s="49">
        <f>_xll.qlTenorBasisValue($W$17,AA306,_xll.ohTrigger(trigger,$W$24))</f>
        <v>3.6537430436373887E-4</v>
      </c>
      <c r="AD306" s="49">
        <f>_xll.qlTenorBasisForwardRate($W$17,AA306,_xll.ohTrigger(trigger,$W$24))</f>
        <v>1.5141334542698366E-2</v>
      </c>
      <c r="AE306" s="49">
        <f>_xll.qlTenorBasisForwardRate2($W$17,AA306,AB306,_xll.ohTrigger(trigger,$W$24))</f>
        <v>1.5141334542698366E-2</v>
      </c>
      <c r="AF306" s="49">
        <f>_xll.qlIndexFixing($W$9,_xll.qlInterestRateIndexFixingDate($W$9,AA306,trigger),TRUE,trigger)</f>
        <v>1.528288390623155E-2</v>
      </c>
      <c r="AG306" s="49">
        <f t="shared" si="13"/>
        <v>-1.4154936353318395E-4</v>
      </c>
      <c r="AH306" s="52">
        <f t="shared" si="14"/>
        <v>1.0093485394655284</v>
      </c>
    </row>
    <row r="307" spans="26:34" x14ac:dyDescent="0.2">
      <c r="Z307" s="44" t="s">
        <v>74</v>
      </c>
      <c r="AA307" s="45">
        <f>_xll.qlCalendarAdvance(calendar,AA306,Z307,,,trigger)</f>
        <v>51746</v>
      </c>
      <c r="AB307" s="45">
        <f>_xll.qlInterestRateIndexMaturity($W$9,AA307,trigger)</f>
        <v>51928</v>
      </c>
      <c r="AC307" s="49">
        <f>_xll.qlTenorBasisValue($W$17,AA307,_xll.ohTrigger(trigger,$W$24))</f>
        <v>3.629106320725508E-4</v>
      </c>
      <c r="AD307" s="49">
        <f>_xll.qlTenorBasisForwardRate($W$17,AA307,_xll.ohTrigger(trigger,$W$24))</f>
        <v>1.5126641373255709E-2</v>
      </c>
      <c r="AE307" s="49">
        <f>_xll.qlTenorBasisForwardRate2($W$17,AA307,AB307,_xll.ohTrigger(trigger,$W$24))</f>
        <v>1.5126641373255709E-2</v>
      </c>
      <c r="AF307" s="49">
        <f>_xll.qlIndexFixing($W$9,_xll.qlInterestRateIndexFixingDate($W$9,AA307,trigger),TRUE,trigger)</f>
        <v>1.5272850418584975E-2</v>
      </c>
      <c r="AG307" s="49">
        <f t="shared" si="13"/>
        <v>-1.4620904532926596E-4</v>
      </c>
      <c r="AH307" s="52">
        <f t="shared" si="14"/>
        <v>1.0096656648175562</v>
      </c>
    </row>
    <row r="308" spans="26:34" x14ac:dyDescent="0.2">
      <c r="Z308" s="44" t="s">
        <v>74</v>
      </c>
      <c r="AA308" s="45">
        <f>_xll.qlCalendarAdvance(calendar,AA307,Z308,,,trigger)</f>
        <v>51776</v>
      </c>
      <c r="AB308" s="45">
        <f>_xll.qlInterestRateIndexMaturity($W$9,AA308,trigger)</f>
        <v>51958</v>
      </c>
      <c r="AC308" s="49">
        <f>_xll.qlTenorBasisValue($W$17,AA308,_xll.ohTrigger(trigger,$W$24))</f>
        <v>3.6063065605812012E-4</v>
      </c>
      <c r="AD308" s="49">
        <f>_xll.qlTenorBasisForwardRate($W$17,AA308,_xll.ohTrigger(trigger,$W$24))</f>
        <v>1.5113703527004229E-2</v>
      </c>
      <c r="AE308" s="49">
        <f>_xll.qlTenorBasisForwardRate2($W$17,AA308,AB308,_xll.ohTrigger(trigger,$W$24))</f>
        <v>1.5113703527004229E-2</v>
      </c>
      <c r="AF308" s="49">
        <f>_xll.qlIndexFixing($W$9,_xll.qlInterestRateIndexFixingDate($W$9,AA308,trigger),TRUE,trigger)</f>
        <v>1.5264482216762501E-2</v>
      </c>
      <c r="AG308" s="49">
        <f t="shared" si="13"/>
        <v>-1.5077868975827205E-4</v>
      </c>
      <c r="AH308" s="52">
        <f t="shared" si="14"/>
        <v>1.0099762900263902</v>
      </c>
    </row>
    <row r="309" spans="26:34" x14ac:dyDescent="0.2">
      <c r="Z309" s="44" t="s">
        <v>74</v>
      </c>
      <c r="AA309" s="45">
        <f>_xll.qlCalendarAdvance(calendar,AA308,Z309,,,trigger)</f>
        <v>51809</v>
      </c>
      <c r="AB309" s="45">
        <f>_xll.qlInterestRateIndexMaturity($W$9,AA309,trigger)</f>
        <v>51991</v>
      </c>
      <c r="AC309" s="49">
        <f>_xll.qlTenorBasisValue($W$17,AA309,_xll.ohTrigger(trigger,$W$24))</f>
        <v>3.5815549847098256E-4</v>
      </c>
      <c r="AD309" s="49">
        <f>_xll.qlTenorBasisForwardRate($W$17,AA309,_xll.ohTrigger(trigger,$W$24))</f>
        <v>1.5100005165362744E-2</v>
      </c>
      <c r="AE309" s="49">
        <f>_xll.qlTenorBasisForwardRate2($W$17,AA309,AB309,_xll.ohTrigger(trigger,$W$24))</f>
        <v>1.5100005165362744E-2</v>
      </c>
      <c r="AF309" s="49">
        <f>_xll.qlIndexFixing($W$9,_xll.qlInterestRateIndexFixingDate($W$9,AA309,trigger),TRUE,trigger)</f>
        <v>1.5255685233265247E-2</v>
      </c>
      <c r="AG309" s="49">
        <f t="shared" si="13"/>
        <v>-1.5568006790250312E-4</v>
      </c>
      <c r="AH309" s="52">
        <f t="shared" si="14"/>
        <v>1.0103099347448974</v>
      </c>
    </row>
    <row r="310" spans="26:34" x14ac:dyDescent="0.2">
      <c r="Z310" s="44" t="s">
        <v>74</v>
      </c>
      <c r="AA310" s="45">
        <f>_xll.qlCalendarAdvance(calendar,AA309,Z310,,,trigger)</f>
        <v>51839</v>
      </c>
      <c r="AB310" s="45">
        <f>_xll.qlInterestRateIndexMaturity($W$9,AA310,trigger)</f>
        <v>52021</v>
      </c>
      <c r="AC310" s="49">
        <f>_xll.qlTenorBasisValue($W$17,AA310,_xll.ohTrigger(trigger,$W$24))</f>
        <v>3.5593483582012104E-4</v>
      </c>
      <c r="AD310" s="49">
        <f>_xll.qlTenorBasisForwardRate($W$17,AA310,_xll.ohTrigger(trigger,$W$24))</f>
        <v>1.5088044427677191E-2</v>
      </c>
      <c r="AE310" s="49">
        <f>_xll.qlTenorBasisForwardRate2($W$17,AA310,AB310,_xll.ohTrigger(trigger,$W$24))</f>
        <v>1.5088044427677191E-2</v>
      </c>
      <c r="AF310" s="49">
        <f>_xll.qlIndexFixing($W$9,_xll.qlInterestRateIndexFixingDate($W$9,AA310,trigger),TRUE,trigger)</f>
        <v>1.524806464511704E-2</v>
      </c>
      <c r="AG310" s="49">
        <f t="shared" si="13"/>
        <v>-1.6002021743984941E-4</v>
      </c>
      <c r="AH310" s="52">
        <f t="shared" si="14"/>
        <v>1.0106057626093883</v>
      </c>
    </row>
    <row r="311" spans="26:34" x14ac:dyDescent="0.2">
      <c r="Z311" s="44" t="s">
        <v>74</v>
      </c>
      <c r="AA311" s="45">
        <f>_xll.qlCalendarAdvance(calendar,AA310,Z311,,,trigger)</f>
        <v>51872</v>
      </c>
      <c r="AB311" s="45">
        <f>_xll.qlInterestRateIndexMaturity($W$9,AA311,trigger)</f>
        <v>52054</v>
      </c>
      <c r="AC311" s="49">
        <f>_xll.qlTenorBasisValue($W$17,AA311,_xll.ohTrigger(trigger,$W$24))</f>
        <v>3.5352413972569187E-4</v>
      </c>
      <c r="AD311" s="49">
        <f>_xll.qlTenorBasisForwardRate($W$17,AA311,_xll.ohTrigger(trigger,$W$24))</f>
        <v>1.5075437718680909E-2</v>
      </c>
      <c r="AE311" s="49">
        <f>_xll.qlTenorBasisForwardRate2($W$17,AA311,AB311,_xll.ohTrigger(trigger,$W$24))</f>
        <v>1.5075437718680909E-2</v>
      </c>
      <c r="AF311" s="49">
        <f>_xll.qlIndexFixing($W$9,_xll.qlInterestRateIndexFixingDate($W$9,AA311,trigger),TRUE,trigger)</f>
        <v>1.5240102836018435E-2</v>
      </c>
      <c r="AG311" s="49">
        <f t="shared" si="13"/>
        <v>-1.6466511733752645E-4</v>
      </c>
      <c r="AH311" s="52">
        <f t="shared" si="14"/>
        <v>1.0109227420397537</v>
      </c>
    </row>
    <row r="312" spans="26:34" x14ac:dyDescent="0.2">
      <c r="Z312" s="44" t="s">
        <v>74</v>
      </c>
      <c r="AA312" s="45">
        <f>_xll.qlCalendarAdvance(calendar,AA311,Z312,,,trigger)</f>
        <v>51903</v>
      </c>
      <c r="AB312" s="45">
        <f>_xll.qlInterestRateIndexMaturity($W$9,AA312,trigger)</f>
        <v>52084</v>
      </c>
      <c r="AC312" s="49">
        <f>_xll.qlTenorBasisValue($W$17,AA312,_xll.ohTrigger(trigger,$W$24))</f>
        <v>3.5128974936432132E-4</v>
      </c>
      <c r="AD312" s="49">
        <f>_xll.qlTenorBasisForwardRate($W$17,AA312,_xll.ohTrigger(trigger,$W$24))</f>
        <v>1.5063983660296442E-2</v>
      </c>
      <c r="AE312" s="49">
        <f>_xll.qlTenorBasisForwardRate2($W$17,AA312,AB312,_xll.ohTrigger(trigger,$W$24))</f>
        <v>1.5063983660296442E-2</v>
      </c>
      <c r="AF312" s="49">
        <f>_xll.qlIndexFixing($W$9,_xll.qlInterestRateIndexFixingDate($W$9,AA312,trigger),TRUE,trigger)</f>
        <v>1.5232814367866698E-2</v>
      </c>
      <c r="AG312" s="49">
        <f t="shared" si="13"/>
        <v>-1.6883070757025588E-4</v>
      </c>
      <c r="AH312" s="52">
        <f t="shared" si="14"/>
        <v>1.0112075737319894</v>
      </c>
    </row>
    <row r="313" spans="26:34" x14ac:dyDescent="0.2">
      <c r="Z313" s="44" t="s">
        <v>74</v>
      </c>
      <c r="AA313" s="45">
        <f>_xll.qlCalendarAdvance(calendar,AA312,Z313,,,trigger)</f>
        <v>51931</v>
      </c>
      <c r="AB313" s="45">
        <f>_xll.qlInterestRateIndexMaturity($W$9,AA313,trigger)</f>
        <v>52117</v>
      </c>
      <c r="AC313" s="49">
        <f>_xll.qlTenorBasisValue($W$17,AA313,_xll.ohTrigger(trigger,$W$24))</f>
        <v>3.4929644368245625E-4</v>
      </c>
      <c r="AD313" s="49">
        <f>_xll.qlTenorBasisForwardRate($W$17,AA313,_xll.ohTrigger(trigger,$W$24))</f>
        <v>1.5054971886470663E-2</v>
      </c>
      <c r="AE313" s="49">
        <f>_xll.qlTenorBasisForwardRate2($W$17,AA313,AB313,_xll.ohTrigger(trigger,$W$24))</f>
        <v>1.5054971886470663E-2</v>
      </c>
      <c r="AF313" s="49">
        <f>_xll.qlIndexFixing($W$9,_xll.qlInterestRateIndexFixingDate($W$9,AA313,trigger),TRUE,trigger)</f>
        <v>1.5227880183945892E-2</v>
      </c>
      <c r="AG313" s="49">
        <f t="shared" si="13"/>
        <v>-1.7290829747522961E-4</v>
      </c>
      <c r="AH313" s="52">
        <f t="shared" si="14"/>
        <v>1.0114851292170539</v>
      </c>
    </row>
    <row r="314" spans="26:34" x14ac:dyDescent="0.2">
      <c r="Z314" s="44" t="s">
        <v>74</v>
      </c>
      <c r="AA314" s="45">
        <f>_xll.qlCalendarAdvance(calendar,AA313,Z314,,,trigger)</f>
        <v>51964</v>
      </c>
      <c r="AB314" s="45">
        <f>_xll.qlInterestRateIndexMaturity($W$9,AA314,trigger)</f>
        <v>52147</v>
      </c>
      <c r="AC314" s="49">
        <f>_xll.qlTenorBasisValue($W$17,AA314,_xll.ohTrigger(trigger,$W$24))</f>
        <v>3.4697711853708851E-4</v>
      </c>
      <c r="AD314" s="49">
        <f>_xll.qlTenorBasisForwardRate($W$17,AA314,_xll.ohTrigger(trigger,$W$24))</f>
        <v>1.5043571860422635E-2</v>
      </c>
      <c r="AE314" s="49">
        <f>_xll.qlTenorBasisForwardRate2($W$17,AA314,AB314,_xll.ohTrigger(trigger,$W$24))</f>
        <v>1.5043571860422635E-2</v>
      </c>
      <c r="AF314" s="49">
        <f>_xll.qlIndexFixing($W$9,_xll.qlInterestRateIndexFixingDate($W$9,AA314,trigger),TRUE,trigger)</f>
        <v>1.5220521780242781E-2</v>
      </c>
      <c r="AG314" s="49">
        <f t="shared" si="13"/>
        <v>-1.769499198201463E-4</v>
      </c>
      <c r="AH314" s="52">
        <f t="shared" si="14"/>
        <v>1.011762493738982</v>
      </c>
    </row>
    <row r="315" spans="26:34" x14ac:dyDescent="0.2">
      <c r="Z315" s="44" t="s">
        <v>74</v>
      </c>
      <c r="AA315" s="45">
        <f>_xll.qlCalendarAdvance(calendar,AA314,Z315,,,trigger)</f>
        <v>51994</v>
      </c>
      <c r="AB315" s="45">
        <f>_xll.qlInterestRateIndexMaturity($W$9,AA315,trigger)</f>
        <v>52180</v>
      </c>
      <c r="AC315" s="49">
        <f>_xll.qlTenorBasisValue($W$17,AA315,_xll.ohTrigger(trigger,$W$24))</f>
        <v>3.4489641270617211E-4</v>
      </c>
      <c r="AD315" s="49">
        <f>_xll.qlTenorBasisForwardRate($W$17,AA315,_xll.ohTrigger(trigger,$W$24))</f>
        <v>1.5034661803008744E-2</v>
      </c>
      <c r="AE315" s="49">
        <f>_xll.qlTenorBasisForwardRate2($W$17,AA315,AB315,_xll.ohTrigger(trigger,$W$24))</f>
        <v>1.5034661803008744E-2</v>
      </c>
      <c r="AF315" s="49">
        <f>_xll.qlIndexFixing($W$9,_xll.qlInterestRateIndexFixingDate($W$9,AA315,trigger),TRUE,trigger)</f>
        <v>1.5215554557609545E-2</v>
      </c>
      <c r="AG315" s="49">
        <f t="shared" si="13"/>
        <v>-1.8089275460080045E-4</v>
      </c>
      <c r="AH315" s="52">
        <f t="shared" si="14"/>
        <v>1.0120317142461164</v>
      </c>
    </row>
    <row r="316" spans="26:34" x14ac:dyDescent="0.2">
      <c r="Z316" s="44" t="s">
        <v>74</v>
      </c>
      <c r="AA316" s="45">
        <f>_xll.qlCalendarAdvance(calendar,AA315,Z316,,,trigger)</f>
        <v>52026</v>
      </c>
      <c r="AB316" s="45">
        <f>_xll.qlInterestRateIndexMaturity($W$9,AA316,trigger)</f>
        <v>52209</v>
      </c>
      <c r="AC316" s="49">
        <f>_xll.qlTenorBasisValue($W$17,AA316,_xll.ohTrigger(trigger,$W$24))</f>
        <v>3.4270579040654274E-4</v>
      </c>
      <c r="AD316" s="49">
        <f>_xll.qlTenorBasisForwardRate($W$17,AA316,_xll.ohTrigger(trigger,$W$24))</f>
        <v>1.5024672275891807E-2</v>
      </c>
      <c r="AE316" s="49">
        <f>_xll.qlTenorBasisForwardRate2($W$17,AA316,AB316,_xll.ohTrigger(trigger,$W$24))</f>
        <v>1.5024672275891807E-2</v>
      </c>
      <c r="AF316" s="49">
        <f>_xll.qlIndexFixing($W$9,_xll.qlInterestRateIndexFixingDate($W$9,AA316,trigger),TRUE,trigger)</f>
        <v>1.5209223453522243E-2</v>
      </c>
      <c r="AG316" s="49">
        <f t="shared" si="13"/>
        <v>-1.8455117763043621E-4</v>
      </c>
      <c r="AH316" s="52">
        <f t="shared" si="14"/>
        <v>1.0122832081952671</v>
      </c>
    </row>
    <row r="317" spans="26:34" x14ac:dyDescent="0.2">
      <c r="Z317" s="44" t="s">
        <v>74</v>
      </c>
      <c r="AA317" s="45">
        <f>_xll.qlCalendarAdvance(calendar,AA316,Z317,,,trigger)</f>
        <v>52056</v>
      </c>
      <c r="AB317" s="45">
        <f>_xll.qlInterestRateIndexMaturity($W$9,AA317,trigger)</f>
        <v>52240</v>
      </c>
      <c r="AC317" s="49">
        <f>_xll.qlTenorBasisValue($W$17,AA317,_xll.ohTrigger(trigger,$W$24))</f>
        <v>3.4067875991498344E-4</v>
      </c>
      <c r="AD317" s="49">
        <f>_xll.qlTenorBasisForwardRate($W$17,AA317,_xll.ohTrigger(trigger,$W$24))</f>
        <v>1.501650670254448E-2</v>
      </c>
      <c r="AE317" s="49">
        <f>_xll.qlTenorBasisForwardRate2($W$17,AA317,AB317,_xll.ohTrigger(trigger,$W$24))</f>
        <v>1.501650670254448E-2</v>
      </c>
      <c r="AF317" s="49">
        <f>_xll.qlIndexFixing($W$9,_xll.qlInterestRateIndexFixingDate($W$9,AA317,trigger),TRUE,trigger)</f>
        <v>1.5204612136424609E-2</v>
      </c>
      <c r="AG317" s="49">
        <f t="shared" si="13"/>
        <v>-1.8810543388012892E-4</v>
      </c>
      <c r="AH317" s="52">
        <f t="shared" si="14"/>
        <v>1.0125265774261769</v>
      </c>
    </row>
    <row r="318" spans="26:34" x14ac:dyDescent="0.2">
      <c r="Z318" s="44" t="s">
        <v>74</v>
      </c>
      <c r="AA318" s="45">
        <f>_xll.qlCalendarAdvance(calendar,AA317,Z318,,,trigger)</f>
        <v>52089</v>
      </c>
      <c r="AB318" s="45">
        <f>_xll.qlInterestRateIndexMaturity($W$9,AA318,trigger)</f>
        <v>52273</v>
      </c>
      <c r="AC318" s="49">
        <f>_xll.qlTenorBasisValue($W$17,AA318,_xll.ohTrigger(trigger,$W$24))</f>
        <v>3.3847848039994776E-4</v>
      </c>
      <c r="AD318" s="49">
        <f>_xll.qlTenorBasisForwardRate($W$17,AA318,_xll.ohTrigger(trigger,$W$24))</f>
        <v>1.5007937210960311E-2</v>
      </c>
      <c r="AE318" s="49">
        <f>_xll.qlTenorBasisForwardRate2($W$17,AA318,AB318,_xll.ohTrigger(trigger,$W$24))</f>
        <v>1.5007937210960311E-2</v>
      </c>
      <c r="AF318" s="49">
        <f>_xll.qlIndexFixing($W$9,_xll.qlInterestRateIndexFixingDate($W$9,AA318,trigger),TRUE,trigger)</f>
        <v>1.5199737645687036E-2</v>
      </c>
      <c r="AG318" s="49">
        <f t="shared" si="13"/>
        <v>-1.9180043472672575E-4</v>
      </c>
      <c r="AH318" s="52">
        <f t="shared" si="14"/>
        <v>1.0127799331800678</v>
      </c>
    </row>
    <row r="319" spans="26:34" x14ac:dyDescent="0.2">
      <c r="Z319" s="44" t="s">
        <v>74</v>
      </c>
      <c r="AA319" s="45">
        <f>_xll.qlCalendarAdvance(calendar,AA318,Z319,,,trigger)</f>
        <v>52120</v>
      </c>
      <c r="AB319" s="45">
        <f>_xll.qlInterestRateIndexMaturity($W$9,AA319,trigger)</f>
        <v>52301</v>
      </c>
      <c r="AC319" s="49">
        <f>_xll.qlTenorBasisValue($W$17,AA319,_xll.ohTrigger(trigger,$W$24))</f>
        <v>3.364393182023828E-4</v>
      </c>
      <c r="AD319" s="49">
        <f>_xll.qlTenorBasisForwardRate($W$17,AA319,_xll.ohTrigger(trigger,$W$24))</f>
        <v>1.4999861006801396E-2</v>
      </c>
      <c r="AE319" s="49">
        <f>_xll.qlTenorBasisForwardRate2($W$17,AA319,AB319,_xll.ohTrigger(trigger,$W$24))</f>
        <v>1.4999861006801396E-2</v>
      </c>
      <c r="AF319" s="49">
        <f>_xll.qlIndexFixing($W$9,_xll.qlInterestRateIndexFixingDate($W$9,AA319,trigger),TRUE,trigger)</f>
        <v>1.5194817663844423E-2</v>
      </c>
      <c r="AG319" s="49">
        <f t="shared" si="13"/>
        <v>-1.9495665704302723E-4</v>
      </c>
      <c r="AH319" s="52">
        <f t="shared" si="14"/>
        <v>1.0129972309046482</v>
      </c>
    </row>
    <row r="320" spans="26:34" x14ac:dyDescent="0.2">
      <c r="Z320" s="44" t="s">
        <v>74</v>
      </c>
      <c r="AA320" s="45">
        <f>_xll.qlCalendarAdvance(calendar,AA319,Z320,,,trigger)</f>
        <v>52152</v>
      </c>
      <c r="AB320" s="45">
        <f>_xll.qlInterestRateIndexMaturity($W$9,AA320,trigger)</f>
        <v>52334</v>
      </c>
      <c r="AC320" s="49">
        <f>_xll.qlTenorBasisValue($W$17,AA320,_xll.ohTrigger(trigger,$W$24))</f>
        <v>3.3436224120985249E-4</v>
      </c>
      <c r="AD320" s="49">
        <f>_xll.qlTenorBasisForwardRate($W$17,AA320,_xll.ohTrigger(trigger,$W$24))</f>
        <v>1.4992951198423613E-2</v>
      </c>
      <c r="AE320" s="49">
        <f>_xll.qlTenorBasisForwardRate2($W$17,AA320,AB320,_xll.ohTrigger(trigger,$W$24))</f>
        <v>1.4992951198423613E-2</v>
      </c>
      <c r="AF320" s="49">
        <f>_xll.qlIndexFixing($W$9,_xll.qlInterestRateIndexFixingDate($W$9,AA320,trigger),TRUE,trigger)</f>
        <v>1.5191267746485757E-2</v>
      </c>
      <c r="AG320" s="49">
        <f t="shared" si="13"/>
        <v>-1.9831654806214301E-4</v>
      </c>
      <c r="AH320" s="52">
        <f t="shared" si="14"/>
        <v>1.0132273189872714</v>
      </c>
    </row>
    <row r="321" spans="26:34" x14ac:dyDescent="0.2">
      <c r="Z321" s="44" t="s">
        <v>74</v>
      </c>
      <c r="AA321" s="45">
        <f>_xll.qlCalendarAdvance(calendar,AA320,Z321,,,trigger)</f>
        <v>52183</v>
      </c>
      <c r="AB321" s="45">
        <f>_xll.qlInterestRateIndexMaturity($W$9,AA321,trigger)</f>
        <v>52364</v>
      </c>
      <c r="AC321" s="49">
        <f>_xll.qlTenorBasisValue($W$17,AA321,_xll.ohTrigger(trigger,$W$24))</f>
        <v>3.3237673798206159E-4</v>
      </c>
      <c r="AD321" s="49">
        <f>_xll.qlTenorBasisForwardRate($W$17,AA321,_xll.ohTrigger(trigger,$W$24))</f>
        <v>1.4986430580208664E-2</v>
      </c>
      <c r="AE321" s="49">
        <f>_xll.qlTenorBasisForwardRate2($W$17,AA321,AB321,_xll.ohTrigger(trigger,$W$24))</f>
        <v>1.4986430580208664E-2</v>
      </c>
      <c r="AF321" s="49">
        <f>_xll.qlIndexFixing($W$9,_xll.qlInterestRateIndexFixingDate($W$9,AA321,trigger),TRUE,trigger)</f>
        <v>1.5187750312995791E-2</v>
      </c>
      <c r="AG321" s="49">
        <f t="shared" si="13"/>
        <v>-2.0131973278712627E-4</v>
      </c>
      <c r="AH321" s="52">
        <f t="shared" si="14"/>
        <v>1.0134334678100729</v>
      </c>
    </row>
    <row r="322" spans="26:34" x14ac:dyDescent="0.2">
      <c r="Z322" s="44" t="s">
        <v>74</v>
      </c>
      <c r="AA322" s="45">
        <f>_xll.qlCalendarAdvance(calendar,AA321,Z322,,,trigger)</f>
        <v>52215</v>
      </c>
      <c r="AB322" s="45">
        <f>_xll.qlInterestRateIndexMaturity($W$9,AA322,trigger)</f>
        <v>52397</v>
      </c>
      <c r="AC322" s="49">
        <f>_xll.qlTenorBasisValue($W$17,AA322,_xll.ohTrigger(trigger,$W$24))</f>
        <v>3.3035437216908704E-4</v>
      </c>
      <c r="AD322" s="49">
        <f>_xll.qlTenorBasisForwardRate($W$17,AA322,_xll.ohTrigger(trigger,$W$24))</f>
        <v>1.4980776749036537E-2</v>
      </c>
      <c r="AE322" s="49">
        <f>_xll.qlTenorBasisForwardRate2($W$17,AA322,AB322,_xll.ohTrigger(trigger,$W$24))</f>
        <v>1.4980776749036537E-2</v>
      </c>
      <c r="AF322" s="49">
        <f>_xll.qlIndexFixing($W$9,_xll.qlInterestRateIndexFixingDate($W$9,AA322,trigger),TRUE,trigger)</f>
        <v>1.5185160188729951E-2</v>
      </c>
      <c r="AG322" s="49">
        <f t="shared" si="13"/>
        <v>-2.0438343969341431E-4</v>
      </c>
      <c r="AH322" s="52">
        <f t="shared" si="14"/>
        <v>1.0136430468938507</v>
      </c>
    </row>
    <row r="323" spans="26:34" x14ac:dyDescent="0.2">
      <c r="Z323" s="44" t="s">
        <v>74</v>
      </c>
      <c r="AA323" s="45">
        <f>_xll.qlCalendarAdvance(calendar,AA322,Z323,,,trigger)</f>
        <v>52246</v>
      </c>
      <c r="AB323" s="45">
        <f>_xll.qlInterestRateIndexMaturity($W$9,AA323,trigger)</f>
        <v>52427</v>
      </c>
      <c r="AC323" s="49">
        <f>_xll.qlTenorBasisValue($W$17,AA323,_xll.ohTrigger(trigger,$W$24))</f>
        <v>3.284212197605719E-4</v>
      </c>
      <c r="AD323" s="49">
        <f>_xll.qlTenorBasisForwardRate($W$17,AA323,_xll.ohTrigger(trigger,$W$24))</f>
        <v>1.4975450966195554E-2</v>
      </c>
      <c r="AE323" s="49">
        <f>_xll.qlTenorBasisForwardRate2($W$17,AA323,AB323,_xll.ohTrigger(trigger,$W$24))</f>
        <v>1.4975450966195554E-2</v>
      </c>
      <c r="AF323" s="49">
        <f>_xll.qlIndexFixing($W$9,_xll.qlInterestRateIndexFixingDate($W$9,AA323,trigger),TRUE,trigger)</f>
        <v>1.5182555454592898E-2</v>
      </c>
      <c r="AG323" s="49">
        <f t="shared" si="13"/>
        <v>-2.0710448839734476E-4</v>
      </c>
      <c r="AH323" s="52">
        <f t="shared" si="14"/>
        <v>1.0138295994467776</v>
      </c>
    </row>
    <row r="324" spans="26:34" x14ac:dyDescent="0.2">
      <c r="Z324" s="44" t="s">
        <v>74</v>
      </c>
      <c r="AA324" s="45">
        <f>_xll.qlCalendarAdvance(calendar,AA323,Z324,,,trigger)</f>
        <v>52278</v>
      </c>
      <c r="AB324" s="45">
        <f>_xll.qlInterestRateIndexMaturity($W$9,AA324,trigger)</f>
        <v>52460</v>
      </c>
      <c r="AC324" s="49">
        <f>_xll.qlTenorBasisValue($W$17,AA324,_xll.ohTrigger(trigger,$W$24))</f>
        <v>3.2645222900694126E-4</v>
      </c>
      <c r="AD324" s="49">
        <f>_xll.qlTenorBasisForwardRate($W$17,AA324,_xll.ohTrigger(trigger,$W$24))</f>
        <v>1.4971086572403126E-2</v>
      </c>
      <c r="AE324" s="49">
        <f>_xll.qlTenorBasisForwardRate2($W$17,AA324,AB324,_xll.ohTrigger(trigger,$W$24))</f>
        <v>1.4971086572403126E-2</v>
      </c>
      <c r="AF324" s="49">
        <f>_xll.qlIndexFixing($W$9,_xll.qlInterestRateIndexFixingDate($W$9,AA324,trigger),TRUE,trigger)</f>
        <v>1.5180950424083182E-2</v>
      </c>
      <c r="AG324" s="49">
        <f t="shared" ref="AG324:AG387" si="15">AD324-AF324</f>
        <v>-2.0986385168005571E-4</v>
      </c>
      <c r="AH324" s="52">
        <f t="shared" ref="AH324:AH387" si="16">AF324/AE324</f>
        <v>1.0140179438990693</v>
      </c>
    </row>
    <row r="325" spans="26:34" x14ac:dyDescent="0.2">
      <c r="Z325" s="44" t="s">
        <v>74</v>
      </c>
      <c r="AA325" s="45">
        <f>_xll.qlCalendarAdvance(calendar,AA324,Z325,,,trigger)</f>
        <v>52306</v>
      </c>
      <c r="AB325" s="45">
        <f>_xll.qlInterestRateIndexMaturity($W$9,AA325,trigger)</f>
        <v>52490</v>
      </c>
      <c r="AC325" s="49">
        <f>_xll.qlTenorBasisValue($W$17,AA325,_xll.ohTrigger(trigger,$W$24))</f>
        <v>3.2475120081325423E-4</v>
      </c>
      <c r="AD325" s="49">
        <f>_xll.qlTenorBasisForwardRate($W$17,AA325,_xll.ohTrigger(trigger,$W$24))</f>
        <v>1.4968119390105471E-2</v>
      </c>
      <c r="AE325" s="49">
        <f>_xll.qlTenorBasisForwardRate2($W$17,AA325,AB325,_xll.ohTrigger(trigger,$W$24))</f>
        <v>1.4968119390105471E-2</v>
      </c>
      <c r="AF325" s="49">
        <f>_xll.qlIndexFixing($W$9,_xll.qlInterestRateIndexFixingDate($W$9,AA325,trigger),TRUE,trigger)</f>
        <v>1.5180317512853885E-2</v>
      </c>
      <c r="AG325" s="49">
        <f t="shared" si="15"/>
        <v>-2.1219812274841411E-4</v>
      </c>
      <c r="AH325" s="52">
        <f t="shared" si="16"/>
        <v>1.0141766722470618</v>
      </c>
    </row>
    <row r="326" spans="26:34" x14ac:dyDescent="0.2">
      <c r="Z326" s="44" t="s">
        <v>74</v>
      </c>
      <c r="AA326" s="45">
        <f>_xll.qlCalendarAdvance(calendar,AA325,Z326,,,trigger)</f>
        <v>52337</v>
      </c>
      <c r="AB326" s="45">
        <f>_xll.qlInterestRateIndexMaturity($W$9,AA326,trigger)</f>
        <v>52520</v>
      </c>
      <c r="AC326" s="49">
        <f>_xll.qlTenorBasisValue($W$17,AA326,_xll.ohTrigger(trigger,$W$24))</f>
        <v>3.2289141241247088E-4</v>
      </c>
      <c r="AD326" s="49">
        <f>_xll.qlTenorBasisForwardRate($W$17,AA326,_xll.ohTrigger(trigger,$W$24))</f>
        <v>1.4964594377743898E-2</v>
      </c>
      <c r="AE326" s="49">
        <f>_xll.qlTenorBasisForwardRate2($W$17,AA326,AB326,_xll.ohTrigger(trigger,$W$24))</f>
        <v>1.4964594377743898E-2</v>
      </c>
      <c r="AF326" s="49">
        <f>_xll.qlIndexFixing($W$9,_xll.qlInterestRateIndexFixingDate($W$9,AA326,trigger),TRUE,trigger)</f>
        <v>1.5179087990779756E-2</v>
      </c>
      <c r="AG326" s="49">
        <f t="shared" si="15"/>
        <v>-2.1449361303585782E-4</v>
      </c>
      <c r="AH326" s="52">
        <f t="shared" si="16"/>
        <v>1.0143334064139329</v>
      </c>
    </row>
    <row r="327" spans="26:34" x14ac:dyDescent="0.2">
      <c r="Z327" s="44" t="s">
        <v>74</v>
      </c>
      <c r="AA327" s="45">
        <f>_xll.qlCalendarAdvance(calendar,AA326,Z327,,,trigger)</f>
        <v>52369</v>
      </c>
      <c r="AB327" s="45">
        <f>_xll.qlInterestRateIndexMaturity($W$9,AA327,trigger)</f>
        <v>52553</v>
      </c>
      <c r="AC327" s="49">
        <f>_xll.qlTenorBasisValue($W$17,AA327,_xll.ohTrigger(trigger,$W$24))</f>
        <v>3.2099721714882079E-4</v>
      </c>
      <c r="AD327" s="49">
        <f>_xll.qlTenorBasisForwardRate($W$17,AA327,_xll.ohTrigger(trigger,$W$24))</f>
        <v>1.4962173311559846E-2</v>
      </c>
      <c r="AE327" s="49">
        <f>_xll.qlTenorBasisForwardRate2($W$17,AA327,AB327,_xll.ohTrigger(trigger,$W$24))</f>
        <v>1.4962173311559846E-2</v>
      </c>
      <c r="AF327" s="49">
        <f>_xll.qlIndexFixing($W$9,_xll.qlInterestRateIndexFixingDate($W$9,AA327,trigger),TRUE,trigger)</f>
        <v>1.5178967229221152E-2</v>
      </c>
      <c r="AG327" s="49">
        <f t="shared" si="15"/>
        <v>-2.1679391766130617E-4</v>
      </c>
      <c r="AH327" s="52">
        <f t="shared" si="16"/>
        <v>1.0144894670812168</v>
      </c>
    </row>
    <row r="328" spans="26:34" x14ac:dyDescent="0.2">
      <c r="Z328" s="44" t="s">
        <v>74</v>
      </c>
      <c r="AA328" s="45">
        <f>_xll.qlCalendarAdvance(calendar,AA327,Z328,,,trigger)</f>
        <v>52400</v>
      </c>
      <c r="AB328" s="45">
        <f>_xll.qlInterestRateIndexMaturity($W$9,AA328,trigger)</f>
        <v>52583</v>
      </c>
      <c r="AC328" s="49">
        <f>_xll.qlTenorBasisValue($W$17,AA328,_xll.ohTrigger(trigger,$W$24))</f>
        <v>3.1918669677535459E-4</v>
      </c>
      <c r="AD328" s="49">
        <f>_xll.qlTenorBasisForwardRate($W$17,AA328,_xll.ohTrigger(trigger,$W$24))</f>
        <v>1.4959920088390505E-2</v>
      </c>
      <c r="AE328" s="49">
        <f>_xll.qlTenorBasisForwardRate2($W$17,AA328,AB328,_xll.ohTrigger(trigger,$W$24))</f>
        <v>1.4959920088390505E-2</v>
      </c>
      <c r="AF328" s="49">
        <f>_xll.qlIndexFixing($W$9,_xll.qlInterestRateIndexFixingDate($W$9,AA328,trigger),TRUE,trigger)</f>
        <v>1.5178708526268795E-2</v>
      </c>
      <c r="AG328" s="49">
        <f t="shared" si="15"/>
        <v>-2.1878843787829019E-4</v>
      </c>
      <c r="AH328" s="52">
        <f t="shared" si="16"/>
        <v>1.014624973702104</v>
      </c>
    </row>
    <row r="329" spans="26:34" x14ac:dyDescent="0.2">
      <c r="Z329" s="44" t="s">
        <v>74</v>
      </c>
      <c r="AA329" s="45">
        <f>_xll.qlCalendarAdvance(calendar,AA328,Z329,,,trigger)</f>
        <v>52432</v>
      </c>
      <c r="AB329" s="45">
        <f>_xll.qlInterestRateIndexMaturity($W$9,AA329,trigger)</f>
        <v>52616</v>
      </c>
      <c r="AC329" s="49">
        <f>_xll.qlTenorBasisValue($W$17,AA329,_xll.ohTrigger(trigger,$W$24))</f>
        <v>3.1734272829909321E-4</v>
      </c>
      <c r="AD329" s="49">
        <f>_xll.qlTenorBasisForwardRate($W$17,AA329,_xll.ohTrigger(trigger,$W$24))</f>
        <v>1.4958871048296138E-2</v>
      </c>
      <c r="AE329" s="49">
        <f>_xll.qlTenorBasisForwardRate2($W$17,AA329,AB329,_xll.ohTrigger(trigger,$W$24))</f>
        <v>1.4958871048296138E-2</v>
      </c>
      <c r="AF329" s="49">
        <f>_xll.qlIndexFixing($W$9,_xll.qlInterestRateIndexFixingDate($W$9,AA329,trigger),TRUE,trigger)</f>
        <v>1.5179635216206877E-2</v>
      </c>
      <c r="AG329" s="49">
        <f t="shared" si="15"/>
        <v>-2.2076416791073916E-4</v>
      </c>
      <c r="AH329" s="52">
        <f t="shared" si="16"/>
        <v>1.0147580768092712</v>
      </c>
    </row>
    <row r="330" spans="26:34" x14ac:dyDescent="0.2">
      <c r="Z330" s="44" t="s">
        <v>74</v>
      </c>
      <c r="AA330" s="45">
        <f>_xll.qlCalendarAdvance(calendar,AA329,Z330,,,trigger)</f>
        <v>52463</v>
      </c>
      <c r="AB330" s="45">
        <f>_xll.qlInterestRateIndexMaturity($W$9,AA330,trigger)</f>
        <v>52649</v>
      </c>
      <c r="AC330" s="49">
        <f>_xll.qlTenorBasisValue($W$17,AA330,_xll.ohTrigger(trigger,$W$24))</f>
        <v>3.1558026085350133E-4</v>
      </c>
      <c r="AD330" s="49">
        <f>_xll.qlTenorBasisForwardRate($W$17,AA330,_xll.ohTrigger(trigger,$W$24))</f>
        <v>1.4958868234691279E-2</v>
      </c>
      <c r="AE330" s="49">
        <f>_xll.qlTenorBasisForwardRate2($W$17,AA330,AB330,_xll.ohTrigger(trigger,$W$24))</f>
        <v>1.4958868234691279E-2</v>
      </c>
      <c r="AF330" s="49">
        <f>_xll.qlIndexFixing($W$9,_xll.qlInterestRateIndexFixingDate($W$9,AA330,trigger),TRUE,trigger)</f>
        <v>1.5181417880187967E-2</v>
      </c>
      <c r="AG330" s="49">
        <f t="shared" si="15"/>
        <v>-2.2254964549668806E-4</v>
      </c>
      <c r="AH330" s="52">
        <f t="shared" si="16"/>
        <v>1.0148774387209702</v>
      </c>
    </row>
    <row r="331" spans="26:34" x14ac:dyDescent="0.2">
      <c r="Z331" s="44" t="s">
        <v>74</v>
      </c>
      <c r="AA331" s="45">
        <f>_xll.qlCalendarAdvance(calendar,AA330,Z331,,,trigger)</f>
        <v>52495</v>
      </c>
      <c r="AB331" s="45">
        <f>_xll.qlInterestRateIndexMaturity($W$9,AA331,trigger)</f>
        <v>52677</v>
      </c>
      <c r="AC331" s="49">
        <f>_xll.qlTenorBasisValue($W$17,AA331,_xll.ohTrigger(trigger,$W$24))</f>
        <v>3.1378527842220572E-4</v>
      </c>
      <c r="AD331" s="49">
        <f>_xll.qlTenorBasisForwardRate($W$17,AA331,_xll.ohTrigger(trigger,$W$24))</f>
        <v>1.4957624166214621E-2</v>
      </c>
      <c r="AE331" s="49">
        <f>_xll.qlTenorBasisForwardRate2($W$17,AA331,AB331,_xll.ohTrigger(trigger,$W$24))</f>
        <v>1.4957624166214621E-2</v>
      </c>
      <c r="AF331" s="49">
        <f>_xll.qlIndexFixing($W$9,_xll.qlInterestRateIndexFixingDate($W$9,AA331,trigger),TRUE,trigger)</f>
        <v>1.5181655702391904E-2</v>
      </c>
      <c r="AG331" s="49">
        <f t="shared" si="15"/>
        <v>-2.2403153617728266E-4</v>
      </c>
      <c r="AH331" s="52">
        <f t="shared" si="16"/>
        <v>1.0149777487178286</v>
      </c>
    </row>
    <row r="332" spans="26:34" x14ac:dyDescent="0.2">
      <c r="Z332" s="44" t="s">
        <v>74</v>
      </c>
      <c r="AA332" s="45">
        <f>_xll.qlCalendarAdvance(calendar,AA331,Z332,,,trigger)</f>
        <v>52525</v>
      </c>
      <c r="AB332" s="45">
        <f>_xll.qlInterestRateIndexMaturity($W$9,AA332,trigger)</f>
        <v>52708</v>
      </c>
      <c r="AC332" s="49">
        <f>_xll.qlTenorBasisValue($W$17,AA332,_xll.ohTrigger(trigger,$W$24))</f>
        <v>3.1212466226220584E-4</v>
      </c>
      <c r="AD332" s="49">
        <f>_xll.qlTenorBasisForwardRate($W$17,AA332,_xll.ohTrigger(trigger,$W$24))</f>
        <v>1.4958628222119278E-2</v>
      </c>
      <c r="AE332" s="49">
        <f>_xll.qlTenorBasisForwardRate2($W$17,AA332,AB332,_xll.ohTrigger(trigger,$W$24))</f>
        <v>1.4958628222119278E-2</v>
      </c>
      <c r="AF332" s="49">
        <f>_xll.qlIndexFixing($W$9,_xll.qlInterestRateIndexFixingDate($W$9,AA332,trigger),TRUE,trigger)</f>
        <v>1.5184047948246139E-2</v>
      </c>
      <c r="AG332" s="49">
        <f t="shared" si="15"/>
        <v>-2.2541972612686104E-4</v>
      </c>
      <c r="AH332" s="52">
        <f t="shared" si="16"/>
        <v>1.0150695453339453</v>
      </c>
    </row>
    <row r="333" spans="26:34" x14ac:dyDescent="0.2">
      <c r="Z333" s="44" t="s">
        <v>74</v>
      </c>
      <c r="AA333" s="45">
        <f>_xll.qlCalendarAdvance(calendar,AA332,Z333,,,trigger)</f>
        <v>52558</v>
      </c>
      <c r="AB333" s="45">
        <f>_xll.qlInterestRateIndexMaturity($W$9,AA333,trigger)</f>
        <v>52740</v>
      </c>
      <c r="AC333" s="49">
        <f>_xll.qlTenorBasisValue($W$17,AA333,_xll.ohTrigger(trigger,$W$24))</f>
        <v>3.1032246464646326E-4</v>
      </c>
      <c r="AD333" s="49">
        <f>_xll.qlTenorBasisForwardRate($W$17,AA333,_xll.ohTrigger(trigger,$W$24))</f>
        <v>1.4959759003344113E-2</v>
      </c>
      <c r="AE333" s="49">
        <f>_xll.qlTenorBasisForwardRate2($W$17,AA333,AB333,_xll.ohTrigger(trigger,$W$24))</f>
        <v>1.4959759003344113E-2</v>
      </c>
      <c r="AF333" s="49">
        <f>_xll.qlIndexFixing($W$9,_xll.qlInterestRateIndexFixingDate($W$9,AA333,trigger),TRUE,trigger)</f>
        <v>1.5186472226425583E-2</v>
      </c>
      <c r="AG333" s="49">
        <f t="shared" si="15"/>
        <v>-2.2671322308146988E-4</v>
      </c>
      <c r="AH333" s="52">
        <f t="shared" si="16"/>
        <v>1.0151548713472449</v>
      </c>
    </row>
    <row r="334" spans="26:34" x14ac:dyDescent="0.2">
      <c r="Z334" s="44" t="s">
        <v>74</v>
      </c>
      <c r="AA334" s="45">
        <f>_xll.qlCalendarAdvance(calendar,AA333,Z334,,,trigger)</f>
        <v>52588</v>
      </c>
      <c r="AB334" s="45">
        <f>_xll.qlInterestRateIndexMaturity($W$9,AA334,trigger)</f>
        <v>52771</v>
      </c>
      <c r="AC334" s="49">
        <f>_xll.qlTenorBasisValue($W$17,AA334,_xll.ohTrigger(trigger,$W$24))</f>
        <v>3.0870608391625302E-4</v>
      </c>
      <c r="AD334" s="49">
        <f>_xll.qlTenorBasisForwardRate($W$17,AA334,_xll.ohTrigger(trigger,$W$24))</f>
        <v>1.4962128973179245E-2</v>
      </c>
      <c r="AE334" s="49">
        <f>_xll.qlTenorBasisForwardRate2($W$17,AA334,AB334,_xll.ohTrigger(trigger,$W$24))</f>
        <v>1.4962128973179245E-2</v>
      </c>
      <c r="AF334" s="49">
        <f>_xll.qlIndexFixing($W$9,_xll.qlInterestRateIndexFixingDate($W$9,AA334,trigger),TRUE,trigger)</f>
        <v>1.5189906482480052E-2</v>
      </c>
      <c r="AG334" s="49">
        <f t="shared" si="15"/>
        <v>-2.2777750930080658E-4</v>
      </c>
      <c r="AH334" s="52">
        <f t="shared" si="16"/>
        <v>1.0152236028515136</v>
      </c>
    </row>
    <row r="335" spans="26:34" x14ac:dyDescent="0.2">
      <c r="Z335" s="44" t="s">
        <v>74</v>
      </c>
      <c r="AA335" s="45">
        <f>_xll.qlCalendarAdvance(calendar,AA334,Z335,,,trigger)</f>
        <v>52621</v>
      </c>
      <c r="AB335" s="45">
        <f>_xll.qlInterestRateIndexMaturity($W$9,AA335,trigger)</f>
        <v>52803</v>
      </c>
      <c r="AC335" s="49">
        <f>_xll.qlTenorBasisValue($W$17,AA335,_xll.ohTrigger(trigger,$W$24))</f>
        <v>3.0695193627450635E-4</v>
      </c>
      <c r="AD335" s="49">
        <f>_xll.qlTenorBasisForwardRate($W$17,AA335,_xll.ohTrigger(trigger,$W$24))</f>
        <v>1.4964731194636656E-2</v>
      </c>
      <c r="AE335" s="49">
        <f>_xll.qlTenorBasisForwardRate2($W$17,AA335,AB335,_xll.ohTrigger(trigger,$W$24))</f>
        <v>1.4964731194636656E-2</v>
      </c>
      <c r="AF335" s="49">
        <f>_xll.qlIndexFixing($W$9,_xll.qlInterestRateIndexFixingDate($W$9,AA335,trigger),TRUE,trigger)</f>
        <v>1.5193452823720512E-2</v>
      </c>
      <c r="AG335" s="49">
        <f t="shared" si="15"/>
        <v>-2.2872162908385563E-4</v>
      </c>
      <c r="AH335" s="52">
        <f t="shared" si="16"/>
        <v>1.0152840452734513</v>
      </c>
    </row>
    <row r="336" spans="26:34" x14ac:dyDescent="0.2">
      <c r="Z336" s="44" t="s">
        <v>74</v>
      </c>
      <c r="AA336" s="45">
        <f>_xll.qlCalendarAdvance(calendar,AA335,Z336,,,trigger)</f>
        <v>52652</v>
      </c>
      <c r="AB336" s="45">
        <f>_xll.qlInterestRateIndexMaturity($W$9,AA336,trigger)</f>
        <v>52834</v>
      </c>
      <c r="AC336" s="49">
        <f>_xll.qlTenorBasisValue($W$17,AA336,_xll.ohTrigger(trigger,$W$24))</f>
        <v>3.0532659669602508E-4</v>
      </c>
      <c r="AD336" s="49">
        <f>_xll.qlTenorBasisForwardRate($W$17,AA336,_xll.ohTrigger(trigger,$W$24))</f>
        <v>1.4968239242835838E-2</v>
      </c>
      <c r="AE336" s="49">
        <f>_xll.qlTenorBasisForwardRate2($W$17,AA336,AB336,_xll.ohTrigger(trigger,$W$24))</f>
        <v>1.4968239242835838E-2</v>
      </c>
      <c r="AF336" s="49">
        <f>_xll.qlIndexFixing($W$9,_xll.qlInterestRateIndexFixingDate($W$9,AA336,trigger),TRUE,trigger)</f>
        <v>1.5197697061936773E-2</v>
      </c>
      <c r="AG336" s="49">
        <f t="shared" si="15"/>
        <v>-2.2945781910093527E-4</v>
      </c>
      <c r="AH336" s="52">
        <f t="shared" si="16"/>
        <v>1.0153296466857824</v>
      </c>
    </row>
    <row r="337" spans="26:34" x14ac:dyDescent="0.2">
      <c r="Z337" s="44" t="s">
        <v>74</v>
      </c>
      <c r="AA337" s="45">
        <f>_xll.qlCalendarAdvance(calendar,AA336,Z337,,,trigger)</f>
        <v>52681</v>
      </c>
      <c r="AB337" s="45">
        <f>_xll.qlInterestRateIndexMaturity($W$9,AA337,trigger)</f>
        <v>52866</v>
      </c>
      <c r="AC337" s="49">
        <f>_xll.qlTenorBasisValue($W$17,AA337,_xll.ohTrigger(trigger,$W$24))</f>
        <v>3.0382560315949639E-4</v>
      </c>
      <c r="AD337" s="49">
        <f>_xll.qlTenorBasisForwardRate($W$17,AA337,_xll.ohTrigger(trigger,$W$24))</f>
        <v>1.497335010505811E-2</v>
      </c>
      <c r="AE337" s="49">
        <f>_xll.qlTenorBasisForwardRate2($W$17,AA337,AB337,_xll.ohTrigger(trigger,$W$24))</f>
        <v>1.497335010505811E-2</v>
      </c>
      <c r="AF337" s="49">
        <f>_xll.qlIndexFixing($W$9,_xll.qlInterestRateIndexFixingDate($W$9,AA337,trigger),TRUE,trigger)</f>
        <v>1.5203388124295917E-2</v>
      </c>
      <c r="AG337" s="49">
        <f t="shared" si="15"/>
        <v>-2.3003801923780764E-4</v>
      </c>
      <c r="AH337" s="52">
        <f t="shared" si="16"/>
        <v>1.0153631630612912</v>
      </c>
    </row>
    <row r="338" spans="26:34" x14ac:dyDescent="0.2">
      <c r="Z338" s="44" t="s">
        <v>74</v>
      </c>
      <c r="AA338" s="45">
        <f>_xll.qlCalendarAdvance(calendar,AA337,Z338,,,trigger)</f>
        <v>52712</v>
      </c>
      <c r="AB338" s="45">
        <f>_xll.qlInterestRateIndexMaturity($W$9,AA338,trigger)</f>
        <v>52895</v>
      </c>
      <c r="AC338" s="49">
        <f>_xll.qlTenorBasisValue($W$17,AA338,_xll.ohTrigger(trigger,$W$24))</f>
        <v>3.0224166963554029E-4</v>
      </c>
      <c r="AD338" s="49">
        <f>_xll.qlTenorBasisForwardRate($W$17,AA338,_xll.ohTrigger(trigger,$W$24))</f>
        <v>1.4977461339679162E-2</v>
      </c>
      <c r="AE338" s="49">
        <f>_xll.qlTenorBasisForwardRate2($W$17,AA338,AB338,_xll.ohTrigger(trigger,$W$24))</f>
        <v>1.4977461339679162E-2</v>
      </c>
      <c r="AF338" s="49">
        <f>_xll.qlIndexFixing($W$9,_xll.qlInterestRateIndexFixingDate($W$9,AA338,trigger),TRUE,trigger)</f>
        <v>1.5207874725903911E-2</v>
      </c>
      <c r="AG338" s="49">
        <f t="shared" si="15"/>
        <v>-2.3041338622474886E-4</v>
      </c>
      <c r="AH338" s="52">
        <f t="shared" si="16"/>
        <v>1.0153840080771448</v>
      </c>
    </row>
    <row r="339" spans="26:34" x14ac:dyDescent="0.2">
      <c r="Z339" s="44" t="s">
        <v>74</v>
      </c>
      <c r="AA339" s="45">
        <f>_xll.qlCalendarAdvance(calendar,AA338,Z339,,,trigger)</f>
        <v>52742</v>
      </c>
      <c r="AB339" s="45">
        <f>_xll.qlInterestRateIndexMaturity($W$9,AA339,trigger)</f>
        <v>52926</v>
      </c>
      <c r="AC339" s="49">
        <f>_xll.qlTenorBasisValue($W$17,AA339,_xll.ohTrigger(trigger,$W$24))</f>
        <v>3.0072883265267966E-4</v>
      </c>
      <c r="AD339" s="49">
        <f>_xll.qlTenorBasisForwardRate($W$17,AA339,_xll.ohTrigger(trigger,$W$24))</f>
        <v>1.49833153429576E-2</v>
      </c>
      <c r="AE339" s="49">
        <f>_xll.qlTenorBasisForwardRate2($W$17,AA339,AB339,_xll.ohTrigger(trigger,$W$24))</f>
        <v>1.49833153429576E-2</v>
      </c>
      <c r="AF339" s="49">
        <f>_xll.qlIndexFixing($W$9,_xll.qlInterestRateIndexFixingDate($W$9,AA339,trigger),TRUE,trigger)</f>
        <v>1.5213965458409364E-2</v>
      </c>
      <c r="AG339" s="49">
        <f t="shared" si="15"/>
        <v>-2.3065011545176338E-4</v>
      </c>
      <c r="AH339" s="52">
        <f t="shared" si="16"/>
        <v>1.0153937970450693</v>
      </c>
    </row>
    <row r="340" spans="26:34" x14ac:dyDescent="0.2">
      <c r="Z340" s="44" t="s">
        <v>74</v>
      </c>
      <c r="AA340" s="45">
        <f>_xll.qlCalendarAdvance(calendar,AA339,Z340,,,trigger)</f>
        <v>52775</v>
      </c>
      <c r="AB340" s="45">
        <f>_xll.qlInterestRateIndexMaturity($W$9,AA340,trigger)</f>
        <v>52958</v>
      </c>
      <c r="AC340" s="49">
        <f>_xll.qlTenorBasisValue($W$17,AA340,_xll.ohTrigger(trigger,$W$24))</f>
        <v>2.9908715024577461E-4</v>
      </c>
      <c r="AD340" s="49">
        <f>_xll.qlTenorBasisForwardRate($W$17,AA340,_xll.ohTrigger(trigger,$W$24))</f>
        <v>1.4989668092471115E-2</v>
      </c>
      <c r="AE340" s="49">
        <f>_xll.qlTenorBasisForwardRate2($W$17,AA340,AB340,_xll.ohTrigger(trigger,$W$24))</f>
        <v>1.4989668092471115E-2</v>
      </c>
      <c r="AF340" s="49">
        <f>_xll.qlIndexFixing($W$9,_xll.qlInterestRateIndexFixingDate($W$9,AA340,trigger),TRUE,trigger)</f>
        <v>1.5220370322899066E-2</v>
      </c>
      <c r="AG340" s="49">
        <f t="shared" si="15"/>
        <v>-2.3070223042795032E-4</v>
      </c>
      <c r="AH340" s="52">
        <f t="shared" si="16"/>
        <v>1.0153907497487435</v>
      </c>
    </row>
    <row r="341" spans="26:34" x14ac:dyDescent="0.2">
      <c r="Z341" s="44" t="s">
        <v>74</v>
      </c>
      <c r="AA341" s="45">
        <f>_xll.qlCalendarAdvance(calendar,AA340,Z341,,,trigger)</f>
        <v>52805</v>
      </c>
      <c r="AB341" s="45">
        <f>_xll.qlInterestRateIndexMaturity($W$9,AA341,trigger)</f>
        <v>52989</v>
      </c>
      <c r="AC341" s="49">
        <f>_xll.qlTenorBasisValue($W$17,AA341,_xll.ohTrigger(trigger,$W$24))</f>
        <v>2.9761485642746814E-4</v>
      </c>
      <c r="AD341" s="49">
        <f>_xll.qlTenorBasisForwardRate($W$17,AA341,_xll.ohTrigger(trigger,$W$24))</f>
        <v>1.4996997333802666E-2</v>
      </c>
      <c r="AE341" s="49">
        <f>_xll.qlTenorBasisForwardRate2($W$17,AA341,AB341,_xll.ohTrigger(trigger,$W$24))</f>
        <v>1.4996997333802666E-2</v>
      </c>
      <c r="AF341" s="49">
        <f>_xll.qlIndexFixing($W$9,_xll.qlInterestRateIndexFixingDate($W$9,AA341,trigger),TRUE,trigger)</f>
        <v>1.5227585237576445E-2</v>
      </c>
      <c r="AG341" s="49">
        <f t="shared" si="15"/>
        <v>-2.3058790377377889E-4</v>
      </c>
      <c r="AH341" s="52">
        <f t="shared" si="16"/>
        <v>1.015375604772166</v>
      </c>
    </row>
    <row r="342" spans="26:34" x14ac:dyDescent="0.2">
      <c r="Z342" s="44" t="s">
        <v>74</v>
      </c>
      <c r="AA342" s="45">
        <f>_xll.qlCalendarAdvance(calendar,AA341,Z342,,,trigger)</f>
        <v>52838</v>
      </c>
      <c r="AB342" s="45">
        <f>_xll.qlInterestRateIndexMaturity($W$9,AA342,trigger)</f>
        <v>53021</v>
      </c>
      <c r="AC342" s="49">
        <f>_xll.qlTenorBasisValue($W$17,AA342,_xll.ohTrigger(trigger,$W$24))</f>
        <v>2.9601720759640505E-4</v>
      </c>
      <c r="AD342" s="49">
        <f>_xll.qlTenorBasisForwardRate($W$17,AA342,_xll.ohTrigger(trigger,$W$24))</f>
        <v>1.5004937196926251E-2</v>
      </c>
      <c r="AE342" s="49">
        <f>_xll.qlTenorBasisForwardRate2($W$17,AA342,AB342,_xll.ohTrigger(trigger,$W$24))</f>
        <v>1.5004937196926251E-2</v>
      </c>
      <c r="AF342" s="49">
        <f>_xll.qlIndexFixing($W$9,_xll.qlInterestRateIndexFixingDate($W$9,AA342,trigger),TRUE,trigger)</f>
        <v>1.5235199055144245E-2</v>
      </c>
      <c r="AG342" s="49">
        <f t="shared" si="15"/>
        <v>-2.302618582179939E-4</v>
      </c>
      <c r="AH342" s="52">
        <f t="shared" si="16"/>
        <v>1.0153457395519898</v>
      </c>
    </row>
    <row r="343" spans="26:34" x14ac:dyDescent="0.2">
      <c r="Z343" s="44" t="s">
        <v>74</v>
      </c>
      <c r="AA343" s="45">
        <f>_xll.qlCalendarAdvance(calendar,AA342,Z343,,,trigger)</f>
        <v>52869</v>
      </c>
      <c r="AB343" s="45">
        <f>_xll.qlInterestRateIndexMaturity($W$9,AA343,trigger)</f>
        <v>53050</v>
      </c>
      <c r="AC343" s="49">
        <f>_xll.qlTenorBasisValue($W$17,AA343,_xll.ohTrigger(trigger,$W$24))</f>
        <v>2.945369976455053E-4</v>
      </c>
      <c r="AD343" s="49">
        <f>_xll.qlTenorBasisForwardRate($W$17,AA343,_xll.ohTrigger(trigger,$W$24))</f>
        <v>1.5012654828993994E-2</v>
      </c>
      <c r="AE343" s="49">
        <f>_xll.qlTenorBasisForwardRate2($W$17,AA343,AB343,_xll.ohTrigger(trigger,$W$24))</f>
        <v>1.5012654828993994E-2</v>
      </c>
      <c r="AF343" s="49">
        <f>_xll.qlIndexFixing($W$9,_xll.qlInterestRateIndexFixingDate($W$9,AA343,trigger),TRUE,trigger)</f>
        <v>1.5242432472457478E-2</v>
      </c>
      <c r="AG343" s="49">
        <f t="shared" si="15"/>
        <v>-2.2977764346348434E-4</v>
      </c>
      <c r="AH343" s="52">
        <f t="shared" si="16"/>
        <v>1.0153055969167901</v>
      </c>
    </row>
    <row r="344" spans="26:34" x14ac:dyDescent="0.2">
      <c r="Z344" s="44" t="s">
        <v>74</v>
      </c>
      <c r="AA344" s="45">
        <f>_xll.qlCalendarAdvance(calendar,AA343,Z344,,,trigger)</f>
        <v>52901</v>
      </c>
      <c r="AB344" s="45">
        <f>_xll.qlInterestRateIndexMaturity($W$9,AA344,trigger)</f>
        <v>53080</v>
      </c>
      <c r="AC344" s="49">
        <f>_xll.qlTenorBasisValue($W$17,AA344,_xll.ohTrigger(trigger,$W$24))</f>
        <v>2.9302971311881627E-4</v>
      </c>
      <c r="AD344" s="49">
        <f>_xll.qlTenorBasisForwardRate($W$17,AA344,_xll.ohTrigger(trigger,$W$24))</f>
        <v>1.5021402150736364E-2</v>
      </c>
      <c r="AE344" s="49">
        <f>_xll.qlTenorBasisForwardRate2($W$17,AA344,AB344,_xll.ohTrigger(trigger,$W$24))</f>
        <v>1.5021402150736364E-2</v>
      </c>
      <c r="AF344" s="49">
        <f>_xll.qlIndexFixing($W$9,_xll.qlInterestRateIndexFixingDate($W$9,AA344,trigger),TRUE,trigger)</f>
        <v>1.5250500559619662E-2</v>
      </c>
      <c r="AG344" s="49">
        <f t="shared" si="15"/>
        <v>-2.2909840888329751E-4</v>
      </c>
      <c r="AH344" s="52">
        <f t="shared" si="16"/>
        <v>1.0152514663134871</v>
      </c>
    </row>
    <row r="345" spans="26:34" x14ac:dyDescent="0.2">
      <c r="Z345" s="44" t="s">
        <v>74</v>
      </c>
      <c r="AA345" s="45">
        <f>_xll.qlCalendarAdvance(calendar,AA344,Z345,,,trigger)</f>
        <v>52931</v>
      </c>
      <c r="AB345" s="45">
        <f>_xll.qlInterestRateIndexMaturity($W$9,AA345,trigger)</f>
        <v>53113</v>
      </c>
      <c r="AC345" s="49">
        <f>_xll.qlTenorBasisValue($W$17,AA345,_xll.ohTrigger(trigger,$W$24))</f>
        <v>2.9163546963836227E-4</v>
      </c>
      <c r="AD345" s="49">
        <f>_xll.qlTenorBasisForwardRate($W$17,AA345,_xll.ohTrigger(trigger,$W$24))</f>
        <v>1.5032716477342535E-2</v>
      </c>
      <c r="AE345" s="49">
        <f>_xll.qlTenorBasisForwardRate2($W$17,AA345,AB345,_xll.ohTrigger(trigger,$W$24))</f>
        <v>1.5032716477342535E-2</v>
      </c>
      <c r="AF345" s="49">
        <f>_xll.qlIndexFixing($W$9,_xll.qlInterestRateIndexFixingDate($W$9,AA345,trigger),TRUE,trigger)</f>
        <v>1.5260969595535209E-2</v>
      </c>
      <c r="AG345" s="49">
        <f t="shared" si="15"/>
        <v>-2.2825311819267384E-4</v>
      </c>
      <c r="AH345" s="52">
        <f t="shared" si="16"/>
        <v>1.0151837572761184</v>
      </c>
    </row>
    <row r="346" spans="26:34" x14ac:dyDescent="0.2">
      <c r="Z346" s="44" t="s">
        <v>74</v>
      </c>
      <c r="AA346" s="45">
        <f>_xll.qlCalendarAdvance(calendar,AA345,Z346,,,trigger)</f>
        <v>52961</v>
      </c>
      <c r="AB346" s="45">
        <f>_xll.qlInterestRateIndexMaturity($W$9,AA346,trigger)</f>
        <v>53143</v>
      </c>
      <c r="AC346" s="49">
        <f>_xll.qlTenorBasisValue($W$17,AA346,_xll.ohTrigger(trigger,$W$24))</f>
        <v>2.9025922844032152E-4</v>
      </c>
      <c r="AD346" s="49">
        <f>_xll.qlTenorBasisForwardRate($W$17,AA346,_xll.ohTrigger(trigger,$W$24))</f>
        <v>1.5043313351927391E-2</v>
      </c>
      <c r="AE346" s="49">
        <f>_xll.qlTenorBasisForwardRate2($W$17,AA346,AB346,_xll.ohTrigger(trigger,$W$24))</f>
        <v>1.5043313351927391E-2</v>
      </c>
      <c r="AF346" s="49">
        <f>_xll.qlIndexFixing($W$9,_xll.qlInterestRateIndexFixingDate($W$9,AA346,trigger),TRUE,trigger)</f>
        <v>1.5270563420916808E-2</v>
      </c>
      <c r="AG346" s="49">
        <f t="shared" si="15"/>
        <v>-2.2725006898941663E-4</v>
      </c>
      <c r="AH346" s="52">
        <f t="shared" si="16"/>
        <v>1.0151063840573593</v>
      </c>
    </row>
    <row r="347" spans="26:34" x14ac:dyDescent="0.2">
      <c r="Z347" s="44" t="s">
        <v>74</v>
      </c>
      <c r="AA347" s="45">
        <f>_xll.qlCalendarAdvance(calendar,AA346,Z347,,,trigger)</f>
        <v>52992</v>
      </c>
      <c r="AB347" s="45">
        <f>_xll.qlInterestRateIndexMaturity($W$9,AA347,trigger)</f>
        <v>53174</v>
      </c>
      <c r="AC347" s="49">
        <f>_xll.qlTenorBasisValue($W$17,AA347,_xll.ohTrigger(trigger,$W$24))</f>
        <v>2.8885579282497703E-4</v>
      </c>
      <c r="AD347" s="49">
        <f>_xll.qlTenorBasisForwardRate($W$17,AA347,_xll.ohTrigger(trigger,$W$24))</f>
        <v>1.5055038855265339E-2</v>
      </c>
      <c r="AE347" s="49">
        <f>_xll.qlTenorBasisForwardRate2($W$17,AA347,AB347,_xll.ohTrigger(trigger,$W$24))</f>
        <v>1.5055038855265339E-2</v>
      </c>
      <c r="AF347" s="49">
        <f>_xll.qlIndexFixing($W$9,_xll.qlInterestRateIndexFixingDate($W$9,AA347,trigger),TRUE,trigger)</f>
        <v>1.5281067230712382E-2</v>
      </c>
      <c r="AG347" s="49">
        <f t="shared" si="15"/>
        <v>-2.2602837544704289E-4</v>
      </c>
      <c r="AH347" s="52">
        <f t="shared" si="16"/>
        <v>1.0150134700826754</v>
      </c>
    </row>
    <row r="348" spans="26:34" x14ac:dyDescent="0.2">
      <c r="Z348" s="44" t="s">
        <v>74</v>
      </c>
      <c r="AA348" s="45">
        <f>_xll.qlCalendarAdvance(calendar,AA347,Z348,,,trigger)</f>
        <v>53021</v>
      </c>
      <c r="AB348" s="45">
        <f>_xll.qlInterestRateIndexMaturity($W$9,AA348,trigger)</f>
        <v>53205</v>
      </c>
      <c r="AC348" s="49">
        <f>_xll.qlTenorBasisValue($W$17,AA348,_xll.ohTrigger(trigger,$W$24))</f>
        <v>2.8755988114299852E-4</v>
      </c>
      <c r="AD348" s="49">
        <f>_xll.qlTenorBasisForwardRate($W$17,AA348,_xll.ohTrigger(trigger,$W$24))</f>
        <v>1.5067798295286696E-2</v>
      </c>
      <c r="AE348" s="49">
        <f>_xll.qlTenorBasisForwardRate2($W$17,AA348,AB348,_xll.ohTrigger(trigger,$W$24))</f>
        <v>1.5067798295286696E-2</v>
      </c>
      <c r="AF348" s="49">
        <f>_xll.qlIndexFixing($W$9,_xll.qlInterestRateIndexFixingDate($W$9,AA348,trigger),TRUE,trigger)</f>
        <v>1.529247610289584E-2</v>
      </c>
      <c r="AG348" s="49">
        <f t="shared" si="15"/>
        <v>-2.2467780760914401E-4</v>
      </c>
      <c r="AH348" s="52">
        <f t="shared" si="16"/>
        <v>1.0149111239217627</v>
      </c>
    </row>
    <row r="349" spans="26:34" x14ac:dyDescent="0.2">
      <c r="Z349" s="44" t="s">
        <v>74</v>
      </c>
      <c r="AA349" s="45">
        <f>_xll.qlCalendarAdvance(calendar,AA348,Z349,,,trigger)</f>
        <v>53049</v>
      </c>
      <c r="AB349" s="45">
        <f>_xll.qlInterestRateIndexMaturity($W$9,AA349,trigger)</f>
        <v>53233</v>
      </c>
      <c r="AC349" s="49">
        <f>_xll.qlTenorBasisValue($W$17,AA349,_xll.ohTrigger(trigger,$W$24))</f>
        <v>2.8632404517933501E-4</v>
      </c>
      <c r="AD349" s="49">
        <f>_xll.qlTenorBasisForwardRate($W$17,AA349,_xll.ohTrigger(trigger,$W$24))</f>
        <v>1.5079776109364666E-2</v>
      </c>
      <c r="AE349" s="49">
        <f>_xll.qlTenorBasisForwardRate2($W$17,AA349,AB349,_xll.ohTrigger(trigger,$W$24))</f>
        <v>1.5079776109364666E-2</v>
      </c>
      <c r="AF349" s="49">
        <f>_xll.qlIndexFixing($W$9,_xll.qlInterestRateIndexFixingDate($W$9,AA349,trigger),TRUE,trigger)</f>
        <v>1.5303019029063147E-2</v>
      </c>
      <c r="AG349" s="49">
        <f t="shared" si="15"/>
        <v>-2.232429196984808E-4</v>
      </c>
      <c r="AH349" s="52">
        <f t="shared" si="16"/>
        <v>1.0148041269365959</v>
      </c>
    </row>
    <row r="350" spans="26:34" x14ac:dyDescent="0.2">
      <c r="Z350" s="44" t="s">
        <v>74</v>
      </c>
      <c r="AA350" s="45">
        <f>_xll.qlCalendarAdvance(calendar,AA349,Z350,,,trigger)</f>
        <v>53080</v>
      </c>
      <c r="AB350" s="45">
        <f>_xll.qlInterestRateIndexMaturity($W$9,AA350,trigger)</f>
        <v>53266</v>
      </c>
      <c r="AC350" s="49">
        <f>_xll.qlTenorBasisValue($W$17,AA350,_xll.ohTrigger(trigger,$W$24))</f>
        <v>2.8497322384645298E-4</v>
      </c>
      <c r="AD350" s="49">
        <f>_xll.qlTenorBasisForwardRate($W$17,AA350,_xll.ohTrigger(trigger,$W$24))</f>
        <v>1.509490688841169E-2</v>
      </c>
      <c r="AE350" s="49">
        <f>_xll.qlTenorBasisForwardRate2($W$17,AA350,AB350,_xll.ohTrigger(trigger,$W$24))</f>
        <v>1.509490688841169E-2</v>
      </c>
      <c r="AF350" s="49">
        <f>_xll.qlIndexFixing($W$9,_xll.qlInterestRateIndexFixingDate($W$9,AA350,trigger),TRUE,trigger)</f>
        <v>1.5316442013417536E-2</v>
      </c>
      <c r="AG350" s="49">
        <f t="shared" si="15"/>
        <v>-2.2153512500584609E-4</v>
      </c>
      <c r="AH350" s="52">
        <f t="shared" si="16"/>
        <v>1.0146761504819826</v>
      </c>
    </row>
    <row r="351" spans="26:34" x14ac:dyDescent="0.2">
      <c r="Z351" s="44" t="s">
        <v>74</v>
      </c>
      <c r="AA351" s="45">
        <f>_xll.qlCalendarAdvance(calendar,AA350,Z351,,,trigger)</f>
        <v>53111</v>
      </c>
      <c r="AB351" s="45">
        <f>_xll.qlInterestRateIndexMaturity($W$9,AA351,trigger)</f>
        <v>53295</v>
      </c>
      <c r="AC351" s="49">
        <f>_xll.qlTenorBasisValue($W$17,AA351,_xll.ohTrigger(trigger,$W$24))</f>
        <v>2.8364049079987225E-4</v>
      </c>
      <c r="AD351" s="49">
        <f>_xll.qlTenorBasisForwardRate($W$17,AA351,_xll.ohTrigger(trigger,$W$24))</f>
        <v>1.510845157210421E-2</v>
      </c>
      <c r="AE351" s="49">
        <f>_xll.qlTenorBasisForwardRate2($W$17,AA351,AB351,_xll.ohTrigger(trigger,$W$24))</f>
        <v>1.510845157210421E-2</v>
      </c>
      <c r="AF351" s="49">
        <f>_xll.qlIndexFixing($W$9,_xll.qlInterestRateIndexFixingDate($W$9,AA351,trigger),TRUE,trigger)</f>
        <v>1.5328421858005254E-2</v>
      </c>
      <c r="AG351" s="49">
        <f t="shared" si="15"/>
        <v>-2.1997028590104405E-4</v>
      </c>
      <c r="AH351" s="52">
        <f t="shared" si="16"/>
        <v>1.0145594195971208</v>
      </c>
    </row>
    <row r="352" spans="26:34" x14ac:dyDescent="0.2">
      <c r="Z352" s="44" t="s">
        <v>74</v>
      </c>
      <c r="AA352" s="45">
        <f>_xll.qlCalendarAdvance(calendar,AA351,Z352,,,trigger)</f>
        <v>53142</v>
      </c>
      <c r="AB352" s="45">
        <f>_xll.qlInterestRateIndexMaturity($W$9,AA352,trigger)</f>
        <v>53325</v>
      </c>
      <c r="AC352" s="49">
        <f>_xll.qlTenorBasisValue($W$17,AA352,_xll.ohTrigger(trigger,$W$24))</f>
        <v>2.8232561775764326E-4</v>
      </c>
      <c r="AD352" s="49">
        <f>_xll.qlTenorBasisForwardRate($W$17,AA352,_xll.ohTrigger(trigger,$W$24))</f>
        <v>1.5123014208686525E-2</v>
      </c>
      <c r="AE352" s="49">
        <f>_xll.qlTenorBasisForwardRate2($W$17,AA352,AB352,_xll.ohTrigger(trigger,$W$24))</f>
        <v>1.5123014208686525E-2</v>
      </c>
      <c r="AF352" s="49">
        <f>_xll.qlIndexFixing($W$9,_xll.qlInterestRateIndexFixingDate($W$9,AA352,trigger),TRUE,trigger)</f>
        <v>1.5341491232023011E-2</v>
      </c>
      <c r="AG352" s="49">
        <f t="shared" si="15"/>
        <v>-2.1847702333648543E-4</v>
      </c>
      <c r="AH352" s="52">
        <f t="shared" si="16"/>
        <v>1.01444665860401</v>
      </c>
    </row>
    <row r="353" spans="26:34" x14ac:dyDescent="0.2">
      <c r="Z353" s="44" t="s">
        <v>74</v>
      </c>
      <c r="AA353" s="45">
        <f>_xll.qlCalendarAdvance(calendar,AA352,Z353,,,trigger)</f>
        <v>53174</v>
      </c>
      <c r="AB353" s="45">
        <f>_xll.qlInterestRateIndexMaturity($W$9,AA353,trigger)</f>
        <v>53358</v>
      </c>
      <c r="AC353" s="49">
        <f>_xll.qlTenorBasisValue($W$17,AA353,_xll.ohTrigger(trigger,$W$24))</f>
        <v>2.809868236976189E-4</v>
      </c>
      <c r="AD353" s="49">
        <f>_xll.qlTenorBasisForwardRate($W$17,AA353,_xll.ohTrigger(trigger,$W$24))</f>
        <v>1.5139493430298558E-2</v>
      </c>
      <c r="AE353" s="49">
        <f>_xll.qlTenorBasisForwardRate2($W$17,AA353,AB353,_xll.ohTrigger(trigger,$W$24))</f>
        <v>1.5139493430298558E-2</v>
      </c>
      <c r="AF353" s="49">
        <f>_xll.qlIndexFixing($W$9,_xll.qlInterestRateIndexFixingDate($W$9,AA353,trigger),TRUE,trigger)</f>
        <v>1.5356526746103348E-2</v>
      </c>
      <c r="AG353" s="49">
        <f t="shared" si="15"/>
        <v>-2.1703331580479046E-4</v>
      </c>
      <c r="AH353" s="52">
        <f t="shared" si="16"/>
        <v>1.0143355731685475</v>
      </c>
    </row>
    <row r="354" spans="26:34" x14ac:dyDescent="0.2">
      <c r="Z354" s="44" t="s">
        <v>74</v>
      </c>
      <c r="AA354" s="45">
        <f>_xll.qlCalendarAdvance(calendar,AA353,Z354,,,trigger)</f>
        <v>53205</v>
      </c>
      <c r="AB354" s="45">
        <f>_xll.qlInterestRateIndexMaturity($W$9,AA354,trigger)</f>
        <v>53386</v>
      </c>
      <c r="AC354" s="49">
        <f>_xll.qlTenorBasisValue($W$17,AA354,_xll.ohTrigger(trigger,$W$24))</f>
        <v>2.7970755413779156E-4</v>
      </c>
      <c r="AD354" s="49">
        <f>_xll.qlTenorBasisForwardRate($W$17,AA354,_xll.ohTrigger(trigger,$W$24))</f>
        <v>1.5153301679371003E-2</v>
      </c>
      <c r="AE354" s="49">
        <f>_xll.qlTenorBasisForwardRate2($W$17,AA354,AB354,_xll.ohTrigger(trigger,$W$24))</f>
        <v>1.5153301679371003E-2</v>
      </c>
      <c r="AF354" s="49">
        <f>_xll.qlIndexFixing($W$9,_xll.qlInterestRateIndexFixingDate($W$9,AA354,trigger),TRUE,trigger)</f>
        <v>1.5369104001047155E-2</v>
      </c>
      <c r="AG354" s="49">
        <f t="shared" si="15"/>
        <v>-2.1580232167615204E-4</v>
      </c>
      <c r="AH354" s="52">
        <f t="shared" si="16"/>
        <v>1.0142412740300641</v>
      </c>
    </row>
    <row r="355" spans="26:34" x14ac:dyDescent="0.2">
      <c r="Z355" s="44" t="s">
        <v>74</v>
      </c>
      <c r="AA355" s="45">
        <f>_xll.qlCalendarAdvance(calendar,AA354,Z355,,,trigger)</f>
        <v>53237</v>
      </c>
      <c r="AB355" s="45">
        <f>_xll.qlInterestRateIndexMaturity($W$9,AA355,trigger)</f>
        <v>53419</v>
      </c>
      <c r="AC355" s="49">
        <f>_xll.qlTenorBasisValue($W$17,AA355,_xll.ohTrigger(trigger,$W$24))</f>
        <v>2.7840503931412657E-4</v>
      </c>
      <c r="AD355" s="49">
        <f>_xll.qlTenorBasisForwardRate($W$17,AA355,_xll.ohTrigger(trigger,$W$24))</f>
        <v>1.516976327290896E-2</v>
      </c>
      <c r="AE355" s="49">
        <f>_xll.qlTenorBasisForwardRate2($W$17,AA355,AB355,_xll.ohTrigger(trigger,$W$24))</f>
        <v>1.516976327290896E-2</v>
      </c>
      <c r="AF355" s="49">
        <f>_xll.qlIndexFixing($W$9,_xll.qlInterestRateIndexFixingDate($W$9,AA355,trigger),TRUE,trigger)</f>
        <v>1.538442175065574E-2</v>
      </c>
      <c r="AG355" s="49">
        <f t="shared" si="15"/>
        <v>-2.1465847774677915E-4</v>
      </c>
      <c r="AH355" s="52">
        <f t="shared" si="16"/>
        <v>1.0141504171083624</v>
      </c>
    </row>
    <row r="356" spans="26:34" x14ac:dyDescent="0.2">
      <c r="Z356" s="44" t="s">
        <v>74</v>
      </c>
      <c r="AA356" s="45">
        <f>_xll.qlCalendarAdvance(calendar,AA355,Z356,,,trigger)</f>
        <v>53268</v>
      </c>
      <c r="AB356" s="45">
        <f>_xll.qlInterestRateIndexMaturity($W$9,AA356,trigger)</f>
        <v>53449</v>
      </c>
      <c r="AC356" s="49">
        <f>_xll.qlTenorBasisValue($W$17,AA356,_xll.ohTrigger(trigger,$W$24))</f>
        <v>2.7716046258473813E-4</v>
      </c>
      <c r="AD356" s="49">
        <f>_xll.qlTenorBasisForwardRate($W$17,AA356,_xll.ohTrigger(trigger,$W$24))</f>
        <v>1.5184330654780408E-2</v>
      </c>
      <c r="AE356" s="49">
        <f>_xll.qlTenorBasisForwardRate2($W$17,AA356,AB356,_xll.ohTrigger(trigger,$W$24))</f>
        <v>1.5184330654780408E-2</v>
      </c>
      <c r="AF356" s="49">
        <f>_xll.qlIndexFixing($W$9,_xll.qlInterestRateIndexFixingDate($W$9,AA356,trigger),TRUE,trigger)</f>
        <v>1.5397940856516405E-2</v>
      </c>
      <c r="AG356" s="49">
        <f t="shared" si="15"/>
        <v>-2.1361020173599719E-4</v>
      </c>
      <c r="AH356" s="52">
        <f t="shared" si="16"/>
        <v>1.0140678049360541</v>
      </c>
    </row>
    <row r="357" spans="26:34" x14ac:dyDescent="0.2">
      <c r="Z357" s="44" t="s">
        <v>74</v>
      </c>
      <c r="AA357" s="45">
        <f>_xll.qlCalendarAdvance(calendar,AA356,Z357,,,trigger)</f>
        <v>53300</v>
      </c>
      <c r="AB357" s="45">
        <f>_xll.qlInterestRateIndexMaturity($W$9,AA357,trigger)</f>
        <v>53482</v>
      </c>
      <c r="AC357" s="49">
        <f>_xll.qlTenorBasisValue($W$17,AA357,_xll.ohTrigger(trigger,$W$24))</f>
        <v>2.7589329790291006E-4</v>
      </c>
      <c r="AD357" s="49">
        <f>_xll.qlTenorBasisForwardRate($W$17,AA357,_xll.ohTrigger(trigger,$W$24))</f>
        <v>1.5200171869335784E-2</v>
      </c>
      <c r="AE357" s="49">
        <f>_xll.qlTenorBasisForwardRate2($W$17,AA357,AB357,_xll.ohTrigger(trigger,$W$24))</f>
        <v>1.5200171869335784E-2</v>
      </c>
      <c r="AF357" s="49">
        <f>_xll.qlIndexFixing($W$9,_xll.qlInterestRateIndexFixingDate($W$9,AA357,trigger),TRUE,trigger)</f>
        <v>1.5412587676728083E-2</v>
      </c>
      <c r="AG357" s="49">
        <f t="shared" si="15"/>
        <v>-2.1241580739229937E-4</v>
      </c>
      <c r="AH357" s="52">
        <f t="shared" si="16"/>
        <v>1.0139745661574273</v>
      </c>
    </row>
    <row r="358" spans="26:34" x14ac:dyDescent="0.2">
      <c r="Z358" s="44" t="s">
        <v>74</v>
      </c>
      <c r="AA358" s="45">
        <f>_xll.qlCalendarAdvance(calendar,AA357,Z358,,,trigger)</f>
        <v>53331</v>
      </c>
      <c r="AB358" s="45">
        <f>_xll.qlInterestRateIndexMaturity($W$9,AA358,trigger)</f>
        <v>53512</v>
      </c>
      <c r="AC358" s="49">
        <f>_xll.qlTenorBasisValue($W$17,AA358,_xll.ohTrigger(trigger,$W$24))</f>
        <v>2.7468252443757892E-4</v>
      </c>
      <c r="AD358" s="49">
        <f>_xll.qlTenorBasisForwardRate($W$17,AA358,_xll.ohTrigger(trigger,$W$24))</f>
        <v>1.5214111768958894E-2</v>
      </c>
      <c r="AE358" s="49">
        <f>_xll.qlTenorBasisForwardRate2($W$17,AA358,AB358,_xll.ohTrigger(trigger,$W$24))</f>
        <v>1.5214111768958894E-2</v>
      </c>
      <c r="AF358" s="49">
        <f>_xll.qlIndexFixing($W$9,_xll.qlInterestRateIndexFixingDate($W$9,AA358,trigger),TRUE,trigger)</f>
        <v>1.5425303645279612E-2</v>
      </c>
      <c r="AG358" s="49">
        <f t="shared" si="15"/>
        <v>-2.1119187632071858E-4</v>
      </c>
      <c r="AH358" s="52">
        <f t="shared" si="16"/>
        <v>1.0138813148955308</v>
      </c>
    </row>
    <row r="359" spans="26:34" x14ac:dyDescent="0.2">
      <c r="Z359" s="44" t="s">
        <v>74</v>
      </c>
      <c r="AA359" s="45">
        <f>_xll.qlCalendarAdvance(calendar,AA358,Z359,,,trigger)</f>
        <v>53363</v>
      </c>
      <c r="AB359" s="45">
        <f>_xll.qlInterestRateIndexMaturity($W$9,AA359,trigger)</f>
        <v>53545</v>
      </c>
      <c r="AC359" s="49">
        <f>_xll.qlTenorBasisValue($W$17,AA359,_xll.ohTrigger(trigger,$W$24))</f>
        <v>2.7344980236634756E-4</v>
      </c>
      <c r="AD359" s="49">
        <f>_xll.qlTenorBasisForwardRate($W$17,AA359,_xll.ohTrigger(trigger,$W$24))</f>
        <v>1.5229275932691152E-2</v>
      </c>
      <c r="AE359" s="49">
        <f>_xll.qlTenorBasisForwardRate2($W$17,AA359,AB359,_xll.ohTrigger(trigger,$W$24))</f>
        <v>1.5229275932691152E-2</v>
      </c>
      <c r="AF359" s="49">
        <f>_xll.qlIndexFixing($W$9,_xll.qlInterestRateIndexFixingDate($W$9,AA359,trigger),TRUE,trigger)</f>
        <v>1.5439084225723853E-2</v>
      </c>
      <c r="AG359" s="49">
        <f t="shared" si="15"/>
        <v>-2.098082930327011E-4</v>
      </c>
      <c r="AH359" s="52">
        <f t="shared" si="16"/>
        <v>1.0137766426952923</v>
      </c>
    </row>
    <row r="360" spans="26:34" x14ac:dyDescent="0.2">
      <c r="Z360" s="44" t="s">
        <v>74</v>
      </c>
      <c r="AA360" s="45">
        <f>_xll.qlCalendarAdvance(calendar,AA359,Z360,,,trigger)</f>
        <v>53391</v>
      </c>
      <c r="AB360" s="45">
        <f>_xll.qlInterestRateIndexMaturity($W$9,AA360,trigger)</f>
        <v>53575</v>
      </c>
      <c r="AC360" s="49">
        <f>_xll.qlTenorBasisValue($W$17,AA360,_xll.ohTrigger(trigger,$W$24))</f>
        <v>2.7238524985670264E-4</v>
      </c>
      <c r="AD360" s="49">
        <f>_xll.qlTenorBasisForwardRate($W$17,AA360,_xll.ohTrigger(trigger,$W$24))</f>
        <v>1.5242856390366157E-2</v>
      </c>
      <c r="AE360" s="49">
        <f>_xll.qlTenorBasisForwardRate2($W$17,AA360,AB360,_xll.ohTrigger(trigger,$W$24))</f>
        <v>1.5242856390366157E-2</v>
      </c>
      <c r="AF360" s="49">
        <f>_xll.qlIndexFixing($W$9,_xll.qlInterestRateIndexFixingDate($W$9,AA360,trigger),TRUE,trigger)</f>
        <v>1.545135468838668E-2</v>
      </c>
      <c r="AG360" s="49">
        <f t="shared" si="15"/>
        <v>-2.0849829802052286E-4</v>
      </c>
      <c r="AH360" s="52">
        <f t="shared" si="16"/>
        <v>1.0136784269746384</v>
      </c>
    </row>
    <row r="361" spans="26:34" x14ac:dyDescent="0.2">
      <c r="Z361" s="44" t="s">
        <v>74</v>
      </c>
      <c r="AA361" s="45">
        <f>_xll.qlCalendarAdvance(calendar,AA360,Z361,,,trigger)</f>
        <v>53422</v>
      </c>
      <c r="AB361" s="45">
        <f>_xll.qlInterestRateIndexMaturity($W$9,AA361,trigger)</f>
        <v>53605</v>
      </c>
      <c r="AC361" s="49">
        <f>_xll.qlTenorBasisValue($W$17,AA361,_xll.ohTrigger(trigger,$W$24))</f>
        <v>2.7122177471765882E-4</v>
      </c>
      <c r="AD361" s="49">
        <f>_xll.qlTenorBasisForwardRate($W$17,AA361,_xll.ohTrigger(trigger,$W$24))</f>
        <v>1.5255845064387897E-2</v>
      </c>
      <c r="AE361" s="49">
        <f>_xll.qlTenorBasisForwardRate2($W$17,AA361,AB361,_xll.ohTrigger(trigger,$W$24))</f>
        <v>1.5255845064387897E-2</v>
      </c>
      <c r="AF361" s="49">
        <f>_xll.qlIndexFixing($W$9,_xll.qlInterestRateIndexFixingDate($W$9,AA361,trigger),TRUE,trigger)</f>
        <v>1.5462856798559974E-2</v>
      </c>
      <c r="AG361" s="49">
        <f t="shared" si="15"/>
        <v>-2.070117341720773E-4</v>
      </c>
      <c r="AH361" s="52">
        <f t="shared" si="16"/>
        <v>1.013569339049943</v>
      </c>
    </row>
    <row r="362" spans="26:34" x14ac:dyDescent="0.2">
      <c r="Z362" s="44" t="s">
        <v>74</v>
      </c>
      <c r="AA362" s="45">
        <f>_xll.qlCalendarAdvance(calendar,AA361,Z362,,,trigger)</f>
        <v>53454</v>
      </c>
      <c r="AB362" s="45">
        <f>_xll.qlInterestRateIndexMaturity($W$9,AA362,trigger)</f>
        <v>53638</v>
      </c>
      <c r="AC362" s="49">
        <f>_xll.qlTenorBasisValue($W$17,AA362,_xll.ohTrigger(trigger,$W$24))</f>
        <v>2.7003724370036728E-4</v>
      </c>
      <c r="AD362" s="49">
        <f>_xll.qlTenorBasisForwardRate($W$17,AA362,_xll.ohTrigger(trigger,$W$24))</f>
        <v>1.5269983034771244E-2</v>
      </c>
      <c r="AE362" s="49">
        <f>_xll.qlTenorBasisForwardRate2($W$17,AA362,AB362,_xll.ohTrigger(trigger,$W$24))</f>
        <v>1.5269983034771244E-2</v>
      </c>
      <c r="AF362" s="49">
        <f>_xll.qlIndexFixing($W$9,_xll.qlInterestRateIndexFixingDate($W$9,AA362,trigger),TRUE,trigger)</f>
        <v>1.5475328265107429E-2</v>
      </c>
      <c r="AG362" s="49">
        <f t="shared" si="15"/>
        <v>-2.0534523033618503E-4</v>
      </c>
      <c r="AH362" s="52">
        <f t="shared" si="16"/>
        <v>1.013447639716992</v>
      </c>
    </row>
    <row r="363" spans="26:34" x14ac:dyDescent="0.2">
      <c r="Z363" s="44" t="s">
        <v>74</v>
      </c>
      <c r="AA363" s="45">
        <f>_xll.qlCalendarAdvance(calendar,AA362,Z363,,,trigger)</f>
        <v>53485</v>
      </c>
      <c r="AB363" s="45">
        <f>_xll.qlInterestRateIndexMaturity($W$9,AA363,trigger)</f>
        <v>53668</v>
      </c>
      <c r="AC363" s="49">
        <f>_xll.qlTenorBasisValue($W$17,AA363,_xll.ohTrigger(trigger,$W$24))</f>
        <v>2.6890548366050873E-4</v>
      </c>
      <c r="AD363" s="49">
        <f>_xll.qlTenorBasisForwardRate($W$17,AA363,_xll.ohTrigger(trigger,$W$24))</f>
        <v>1.528229502010601E-2</v>
      </c>
      <c r="AE363" s="49">
        <f>_xll.qlTenorBasisForwardRate2($W$17,AA363,AB363,_xll.ohTrigger(trigger,$W$24))</f>
        <v>1.528229502010601E-2</v>
      </c>
      <c r="AF363" s="49">
        <f>_xll.qlIndexFixing($W$9,_xll.qlInterestRateIndexFixingDate($W$9,AA363,trigger),TRUE,trigger)</f>
        <v>1.5485969772558505E-2</v>
      </c>
      <c r="AG363" s="49">
        <f t="shared" si="15"/>
        <v>-2.0367475245249532E-4</v>
      </c>
      <c r="AH363" s="52">
        <f t="shared" si="16"/>
        <v>1.0133274977471991</v>
      </c>
    </row>
    <row r="364" spans="26:34" x14ac:dyDescent="0.2">
      <c r="Z364" s="44" t="s">
        <v>74</v>
      </c>
      <c r="AA364" s="45">
        <f>_xll.qlCalendarAdvance(calendar,AA363,Z364,,,trigger)</f>
        <v>53517</v>
      </c>
      <c r="AB364" s="45">
        <f>_xll.qlInterestRateIndexMaturity($W$9,AA364,trigger)</f>
        <v>53701</v>
      </c>
      <c r="AC364" s="49">
        <f>_xll.qlTenorBasisValue($W$17,AA364,_xll.ohTrigger(trigger,$W$24))</f>
        <v>2.6775326511579035E-4</v>
      </c>
      <c r="AD364" s="49">
        <f>_xll.qlTenorBasisForwardRate($W$17,AA364,_xll.ohTrigger(trigger,$W$24))</f>
        <v>1.5295703249791204E-2</v>
      </c>
      <c r="AE364" s="49">
        <f>_xll.qlTenorBasisForwardRate2($W$17,AA364,AB364,_xll.ohTrigger(trigger,$W$24))</f>
        <v>1.5295703249791204E-2</v>
      </c>
      <c r="AF364" s="49">
        <f>_xll.qlIndexFixing($W$9,_xll.qlInterestRateIndexFixingDate($W$9,AA364,trigger),TRUE,trigger)</f>
        <v>1.5497513395359866E-2</v>
      </c>
      <c r="AG364" s="49">
        <f t="shared" si="15"/>
        <v>-2.0181014556866148E-4</v>
      </c>
      <c r="AH364" s="52">
        <f t="shared" si="16"/>
        <v>1.013193910882876</v>
      </c>
    </row>
    <row r="365" spans="26:34" x14ac:dyDescent="0.2">
      <c r="Z365" s="44" t="s">
        <v>74</v>
      </c>
      <c r="AA365" s="45">
        <f>_xll.qlCalendarAdvance(calendar,AA364,Z365,,,trigger)</f>
        <v>53548</v>
      </c>
      <c r="AB365" s="45">
        <f>_xll.qlInterestRateIndexMaturity($W$9,AA365,trigger)</f>
        <v>53734</v>
      </c>
      <c r="AC365" s="49">
        <f>_xll.qlTenorBasisValue($W$17,AA365,_xll.ohTrigger(trigger,$W$24))</f>
        <v>2.666524002556184E-4</v>
      </c>
      <c r="AD365" s="49">
        <f>_xll.qlTenorBasisForwardRate($W$17,AA365,_xll.ohTrigger(trigger,$W$24))</f>
        <v>1.5308853506476001E-2</v>
      </c>
      <c r="AE365" s="49">
        <f>_xll.qlTenorBasisForwardRate2($W$17,AA365,AB365,_xll.ohTrigger(trigger,$W$24))</f>
        <v>1.5308853506476001E-2</v>
      </c>
      <c r="AF365" s="49">
        <f>_xll.qlIndexFixing($W$9,_xll.qlInterestRateIndexFixingDate($W$9,AA365,trigger),TRUE,trigger)</f>
        <v>1.5508733495723719E-2</v>
      </c>
      <c r="AG365" s="49">
        <f t="shared" si="15"/>
        <v>-1.9987998924771849E-4</v>
      </c>
      <c r="AH365" s="52">
        <f t="shared" si="16"/>
        <v>1.0130564963054329</v>
      </c>
    </row>
    <row r="366" spans="26:34" x14ac:dyDescent="0.2">
      <c r="Z366" s="44" t="s">
        <v>74</v>
      </c>
      <c r="AA366" s="45">
        <f>_xll.qlCalendarAdvance(calendar,AA365,Z366,,,trigger)</f>
        <v>53580</v>
      </c>
      <c r="AB366" s="45">
        <f>_xll.qlInterestRateIndexMaturity($W$9,AA366,trigger)</f>
        <v>53762</v>
      </c>
      <c r="AC366" s="49">
        <f>_xll.qlTenorBasisValue($W$17,AA366,_xll.ohTrigger(trigger,$W$24))</f>
        <v>2.6553165785924988E-4</v>
      </c>
      <c r="AD366" s="49">
        <f>_xll.qlTenorBasisForwardRate($W$17,AA366,_xll.ohTrigger(trigger,$W$24))</f>
        <v>1.5318963210288295E-2</v>
      </c>
      <c r="AE366" s="49">
        <f>_xll.qlTenorBasisForwardRate2($W$17,AA366,AB366,_xll.ohTrigger(trigger,$W$24))</f>
        <v>1.5318963210288295E-2</v>
      </c>
      <c r="AF366" s="49">
        <f>_xll.qlIndexFixing($W$9,_xll.qlInterestRateIndexFixingDate($W$9,AA366,trigger),TRUE,trigger)</f>
        <v>1.5516900737360459E-2</v>
      </c>
      <c r="AG366" s="49">
        <f t="shared" si="15"/>
        <v>-1.9793752707216415E-4</v>
      </c>
      <c r="AH366" s="52">
        <f t="shared" si="16"/>
        <v>1.0129210785583209</v>
      </c>
    </row>
    <row r="367" spans="26:34" x14ac:dyDescent="0.2">
      <c r="Z367" s="44" t="s">
        <v>74</v>
      </c>
      <c r="AA367" s="45">
        <f>_xll.qlCalendarAdvance(calendar,AA366,Z367,,,trigger)</f>
        <v>53610</v>
      </c>
      <c r="AB367" s="45">
        <f>_xll.qlInterestRateIndexMaturity($W$9,AA367,trigger)</f>
        <v>53792</v>
      </c>
      <c r="AC367" s="49">
        <f>_xll.qlTenorBasisValue($W$17,AA367,_xll.ohTrigger(trigger,$W$24))</f>
        <v>2.6449520094542236E-4</v>
      </c>
      <c r="AD367" s="49">
        <f>_xll.qlTenorBasisForwardRate($W$17,AA367,_xll.ohTrigger(trigger,$W$24))</f>
        <v>1.5330011263350148E-2</v>
      </c>
      <c r="AE367" s="49">
        <f>_xll.qlTenorBasisForwardRate2($W$17,AA367,AB367,_xll.ohTrigger(trigger,$W$24))</f>
        <v>1.5330011263350148E-2</v>
      </c>
      <c r="AF367" s="49">
        <f>_xll.qlIndexFixing($W$9,_xll.qlInterestRateIndexFixingDate($W$9,AA367,trigger),TRUE,trigger)</f>
        <v>1.5525944557061938E-2</v>
      </c>
      <c r="AG367" s="49">
        <f t="shared" si="15"/>
        <v>-1.9593329371178983E-4</v>
      </c>
      <c r="AH367" s="52">
        <f t="shared" si="16"/>
        <v>1.0127810273812528</v>
      </c>
    </row>
    <row r="368" spans="26:34" x14ac:dyDescent="0.2">
      <c r="Z368" s="44" t="s">
        <v>74</v>
      </c>
      <c r="AA368" s="45">
        <f>_xll.qlCalendarAdvance(calendar,AA367,Z368,,,trigger)</f>
        <v>53643</v>
      </c>
      <c r="AB368" s="45">
        <f>_xll.qlInterestRateIndexMaturity($W$9,AA368,trigger)</f>
        <v>53825</v>
      </c>
      <c r="AC368" s="49">
        <f>_xll.qlTenorBasisValue($W$17,AA368,_xll.ohTrigger(trigger,$W$24))</f>
        <v>2.6337080484875553E-4</v>
      </c>
      <c r="AD368" s="49">
        <f>_xll.qlTenorBasisForwardRate($W$17,AA368,_xll.ohTrigger(trigger,$W$24))</f>
        <v>1.5341769036325168E-2</v>
      </c>
      <c r="AE368" s="49">
        <f>_xll.qlTenorBasisForwardRate2($W$17,AA368,AB368,_xll.ohTrigger(trigger,$W$24))</f>
        <v>1.5341769036325168E-2</v>
      </c>
      <c r="AF368" s="49">
        <f>_xll.qlIndexFixing($W$9,_xll.qlInterestRateIndexFixingDate($W$9,AA368,trigger),TRUE,trigger)</f>
        <v>1.5535393053064676E-2</v>
      </c>
      <c r="AG368" s="49">
        <f t="shared" si="15"/>
        <v>-1.9362401673950723E-4</v>
      </c>
      <c r="AH368" s="52">
        <f t="shared" si="16"/>
        <v>1.0126207099247198</v>
      </c>
    </row>
    <row r="369" spans="26:34" x14ac:dyDescent="0.2">
      <c r="Z369" s="44" t="s">
        <v>74</v>
      </c>
      <c r="AA369" s="45">
        <f>_xll.qlCalendarAdvance(calendar,AA368,Z369,,,trigger)</f>
        <v>53673</v>
      </c>
      <c r="AB369" s="45">
        <f>_xll.qlInterestRateIndexMaturity($W$9,AA369,trigger)</f>
        <v>53855</v>
      </c>
      <c r="AC369" s="49">
        <f>_xll.qlTenorBasisValue($W$17,AA369,_xll.ohTrigger(trigger,$W$24))</f>
        <v>2.6236272133366449E-4</v>
      </c>
      <c r="AD369" s="49">
        <f>_xll.qlTenorBasisForwardRate($W$17,AA369,_xll.ohTrigger(trigger,$W$24))</f>
        <v>1.5352093924179744E-2</v>
      </c>
      <c r="AE369" s="49">
        <f>_xll.qlTenorBasisForwardRate2($W$17,AA369,AB369,_xll.ohTrigger(trigger,$W$24))</f>
        <v>1.5352093924179744E-2</v>
      </c>
      <c r="AF369" s="49">
        <f>_xll.qlIndexFixing($W$9,_xll.qlInterestRateIndexFixingDate($W$9,AA369,trigger),TRUE,trigger)</f>
        <v>1.5543522655520951E-2</v>
      </c>
      <c r="AG369" s="49">
        <f t="shared" si="15"/>
        <v>-1.9142873134120678E-4</v>
      </c>
      <c r="AH369" s="52">
        <f t="shared" si="16"/>
        <v>1.0124692261711417</v>
      </c>
    </row>
    <row r="370" spans="26:34" x14ac:dyDescent="0.2">
      <c r="Z370" s="44" t="s">
        <v>74</v>
      </c>
      <c r="AA370" s="45">
        <f>_xll.qlCalendarAdvance(calendar,AA369,Z370,,,trigger)</f>
        <v>53706</v>
      </c>
      <c r="AB370" s="45">
        <f>_xll.qlInterestRateIndexMaturity($W$9,AA370,trigger)</f>
        <v>53888</v>
      </c>
      <c r="AC370" s="49">
        <f>_xll.qlTenorBasisValue($W$17,AA370,_xll.ohTrigger(trigger,$W$24))</f>
        <v>2.6126912739731563E-4</v>
      </c>
      <c r="AD370" s="49">
        <f>_xll.qlTenorBasisForwardRate($W$17,AA370,_xll.ohTrigger(trigger,$W$24))</f>
        <v>1.5363045424821911E-2</v>
      </c>
      <c r="AE370" s="49">
        <f>_xll.qlTenorBasisForwardRate2($W$17,AA370,AB370,_xll.ohTrigger(trigger,$W$24))</f>
        <v>1.5363045424821911E-2</v>
      </c>
      <c r="AF370" s="49">
        <f>_xll.qlIndexFixing($W$9,_xll.qlInterestRateIndexFixingDate($W$9,AA370,trigger),TRUE,trigger)</f>
        <v>1.5551952856654602E-2</v>
      </c>
      <c r="AG370" s="49">
        <f t="shared" si="15"/>
        <v>-1.8890743183269144E-4</v>
      </c>
      <c r="AH370" s="52">
        <f t="shared" si="16"/>
        <v>1.0122962229563857</v>
      </c>
    </row>
    <row r="371" spans="26:34" x14ac:dyDescent="0.2">
      <c r="Z371" s="44" t="s">
        <v>74</v>
      </c>
      <c r="AA371" s="45">
        <f>_xll.qlCalendarAdvance(calendar,AA370,Z371,,,trigger)</f>
        <v>53737</v>
      </c>
      <c r="AB371" s="45">
        <f>_xll.qlInterestRateIndexMaturity($W$9,AA371,trigger)</f>
        <v>53918</v>
      </c>
      <c r="AC371" s="49">
        <f>_xll.qlTenorBasisValue($W$17,AA371,_xll.ohTrigger(trigger,$W$24))</f>
        <v>2.6025622033518906E-4</v>
      </c>
      <c r="AD371" s="49">
        <f>_xll.qlTenorBasisForwardRate($W$17,AA371,_xll.ohTrigger(trigger,$W$24))</f>
        <v>1.537246287956524E-2</v>
      </c>
      <c r="AE371" s="49">
        <f>_xll.qlTenorBasisForwardRate2($W$17,AA371,AB371,_xll.ohTrigger(trigger,$W$24))</f>
        <v>1.537246287956524E-2</v>
      </c>
      <c r="AF371" s="49">
        <f>_xll.qlIndexFixing($W$9,_xll.qlInterestRateIndexFixingDate($W$9,AA371,trigger),TRUE,trigger)</f>
        <v>1.555893355313125E-2</v>
      </c>
      <c r="AG371" s="49">
        <f t="shared" si="15"/>
        <v>-1.864706735660096E-4</v>
      </c>
      <c r="AH371" s="52">
        <f t="shared" si="16"/>
        <v>1.0121301755630769</v>
      </c>
    </row>
    <row r="372" spans="26:34" x14ac:dyDescent="0.2">
      <c r="Z372" s="44" t="s">
        <v>74</v>
      </c>
      <c r="AA372" s="45">
        <f>_xll.qlCalendarAdvance(calendar,AA371,Z372,,,trigger)</f>
        <v>53765</v>
      </c>
      <c r="AB372" s="45">
        <f>_xll.qlInterestRateIndexMaturity($W$9,AA372,trigger)</f>
        <v>53951</v>
      </c>
      <c r="AC372" s="49">
        <f>_xll.qlTenorBasisValue($W$17,AA372,_xll.ohTrigger(trigger,$W$24))</f>
        <v>2.5935318051296979E-4</v>
      </c>
      <c r="AD372" s="49">
        <f>_xll.qlTenorBasisForwardRate($W$17,AA372,_xll.ohTrigger(trigger,$W$24))</f>
        <v>1.5383436458619277E-2</v>
      </c>
      <c r="AE372" s="49">
        <f>_xll.qlTenorBasisForwardRate2($W$17,AA372,AB372,_xll.ohTrigger(trigger,$W$24))</f>
        <v>1.5383436458619277E-2</v>
      </c>
      <c r="AF372" s="49">
        <f>_xll.qlIndexFixing($W$9,_xll.qlInterestRateIndexFixingDate($W$9,AA372,trigger),TRUE,trigger)</f>
        <v>1.5567411284499991E-2</v>
      </c>
      <c r="AG372" s="49">
        <f t="shared" si="15"/>
        <v>-1.8397482588071445E-4</v>
      </c>
      <c r="AH372" s="52">
        <f t="shared" si="16"/>
        <v>1.0119592801241515</v>
      </c>
    </row>
    <row r="373" spans="26:34" x14ac:dyDescent="0.2">
      <c r="Z373" s="44" t="s">
        <v>74</v>
      </c>
      <c r="AA373" s="45">
        <f>_xll.qlCalendarAdvance(calendar,AA372,Z373,,,trigger)</f>
        <v>53798</v>
      </c>
      <c r="AB373" s="45">
        <f>_xll.qlInterestRateIndexMaturity($W$9,AA373,trigger)</f>
        <v>53981</v>
      </c>
      <c r="AC373" s="49">
        <f>_xll.qlTenorBasisValue($W$17,AA373,_xll.ohTrigger(trigger,$W$24))</f>
        <v>2.5830313106913339E-4</v>
      </c>
      <c r="AD373" s="49">
        <f>_xll.qlTenorBasisForwardRate($W$17,AA373,_xll.ohTrigger(trigger,$W$24))</f>
        <v>1.5391748876524591E-2</v>
      </c>
      <c r="AE373" s="49">
        <f>_xll.qlTenorBasisForwardRate2($W$17,AA373,AB373,_xll.ohTrigger(trigger,$W$24))</f>
        <v>1.5391748876524591E-2</v>
      </c>
      <c r="AF373" s="49">
        <f>_xll.qlIndexFixing($W$9,_xll.qlInterestRateIndexFixingDate($W$9,AA373,trigger),TRUE,trigger)</f>
        <v>1.5572991974951234E-2</v>
      </c>
      <c r="AG373" s="49">
        <f t="shared" si="15"/>
        <v>-1.8124309842664291E-4</v>
      </c>
      <c r="AH373" s="52">
        <f t="shared" si="16"/>
        <v>1.0117753414430426</v>
      </c>
    </row>
    <row r="374" spans="26:34" x14ac:dyDescent="0.2">
      <c r="Z374" s="44" t="s">
        <v>74</v>
      </c>
      <c r="AA374" s="45">
        <f>_xll.qlCalendarAdvance(calendar,AA373,Z374,,,trigger)</f>
        <v>53828</v>
      </c>
      <c r="AB374" s="45">
        <f>_xll.qlInterestRateIndexMaturity($W$9,AA374,trigger)</f>
        <v>54014</v>
      </c>
      <c r="AC374" s="49">
        <f>_xll.qlTenorBasisValue($W$17,AA374,_xll.ohTrigger(trigger,$W$24))</f>
        <v>2.5736174810119092E-4</v>
      </c>
      <c r="AD374" s="49">
        <f>_xll.qlTenorBasisForwardRate($W$17,AA374,_xll.ohTrigger(trigger,$W$24))</f>
        <v>1.5401584724179301E-2</v>
      </c>
      <c r="AE374" s="49">
        <f>_xll.qlTenorBasisForwardRate2($W$17,AA374,AB374,_xll.ohTrigger(trigger,$W$24))</f>
        <v>1.5401584724179301E-2</v>
      </c>
      <c r="AF374" s="49">
        <f>_xll.qlIndexFixing($W$9,_xll.qlInterestRateIndexFixingDate($W$9,AA374,trigger),TRUE,trigger)</f>
        <v>1.5580027694953553E-2</v>
      </c>
      <c r="AG374" s="49">
        <f t="shared" si="15"/>
        <v>-1.7844297077425179E-4</v>
      </c>
      <c r="AH374" s="52">
        <f t="shared" si="16"/>
        <v>1.0115860136453432</v>
      </c>
    </row>
    <row r="375" spans="26:34" x14ac:dyDescent="0.2">
      <c r="Z375" s="44" t="s">
        <v>74</v>
      </c>
      <c r="AA375" s="45">
        <f>_xll.qlCalendarAdvance(calendar,AA374,Z375,,,trigger)</f>
        <v>53860</v>
      </c>
      <c r="AB375" s="45">
        <f>_xll.qlInterestRateIndexMaturity($W$9,AA375,trigger)</f>
        <v>54043</v>
      </c>
      <c r="AC375" s="49">
        <f>_xll.qlTenorBasisValue($W$17,AA375,_xll.ohTrigger(trigger,$W$24))</f>
        <v>2.5637128703507304E-4</v>
      </c>
      <c r="AD375" s="49">
        <f>_xll.qlTenorBasisForwardRate($W$17,AA375,_xll.ohTrigger(trigger,$W$24))</f>
        <v>1.5408812562458992E-2</v>
      </c>
      <c r="AE375" s="49">
        <f>_xll.qlTenorBasisForwardRate2($W$17,AA375,AB375,_xll.ohTrigger(trigger,$W$24))</f>
        <v>1.5408812562458992E-2</v>
      </c>
      <c r="AF375" s="49">
        <f>_xll.qlIndexFixing($W$9,_xll.qlInterestRateIndexFixingDate($W$9,AA375,trigger),TRUE,trigger)</f>
        <v>1.5584407759732535E-2</v>
      </c>
      <c r="AG375" s="49">
        <f t="shared" si="15"/>
        <v>-1.755951972735436E-4</v>
      </c>
      <c r="AH375" s="52">
        <f t="shared" si="16"/>
        <v>1.011395764375858</v>
      </c>
    </row>
    <row r="376" spans="26:34" x14ac:dyDescent="0.2">
      <c r="Z376" s="44" t="s">
        <v>74</v>
      </c>
      <c r="AA376" s="45">
        <f>_xll.qlCalendarAdvance(calendar,AA375,Z376,,,trigger)</f>
        <v>53890</v>
      </c>
      <c r="AB376" s="45">
        <f>_xll.qlInterestRateIndexMaturity($W$9,AA376,trigger)</f>
        <v>54074</v>
      </c>
      <c r="AC376" s="49">
        <f>_xll.qlTenorBasisValue($W$17,AA376,_xll.ohTrigger(trigger,$W$24))</f>
        <v>2.5545539086834434E-4</v>
      </c>
      <c r="AD376" s="49">
        <f>_xll.qlTenorBasisForwardRate($W$17,AA376,_xll.ohTrigger(trigger,$W$24))</f>
        <v>1.541693788118207E-2</v>
      </c>
      <c r="AE376" s="49">
        <f>_xll.qlTenorBasisForwardRate2($W$17,AA376,AB376,_xll.ohTrigger(trigger,$W$24))</f>
        <v>1.541693788118207E-2</v>
      </c>
      <c r="AF376" s="49">
        <f>_xll.qlIndexFixing($W$9,_xll.qlInterestRateIndexFixingDate($W$9,AA376,trigger),TRUE,trigger)</f>
        <v>1.5589608773721973E-2</v>
      </c>
      <c r="AG376" s="49">
        <f t="shared" si="15"/>
        <v>-1.7267089253990286E-4</v>
      </c>
      <c r="AH376" s="52">
        <f t="shared" si="16"/>
        <v>1.0112000770756602</v>
      </c>
    </row>
    <row r="377" spans="26:34" x14ac:dyDescent="0.2">
      <c r="Z377" s="44" t="s">
        <v>74</v>
      </c>
      <c r="AA377" s="45">
        <f>_xll.qlCalendarAdvance(calendar,AA376,Z377,,,trigger)</f>
        <v>53923</v>
      </c>
      <c r="AB377" s="45">
        <f>_xll.qlInterestRateIndexMaturity($W$9,AA377,trigger)</f>
        <v>54107</v>
      </c>
      <c r="AC377" s="49">
        <f>_xll.qlTenorBasisValue($W$17,AA377,_xll.ohTrigger(trigger,$W$24))</f>
        <v>2.54461869178173E-4</v>
      </c>
      <c r="AD377" s="49">
        <f>_xll.qlTenorBasisForwardRate($W$17,AA377,_xll.ohTrigger(trigger,$W$24))</f>
        <v>1.5424933642410406E-2</v>
      </c>
      <c r="AE377" s="49">
        <f>_xll.qlTenorBasisForwardRate2($W$17,AA377,AB377,_xll.ohTrigger(trigger,$W$24))</f>
        <v>1.5424933642410406E-2</v>
      </c>
      <c r="AF377" s="49">
        <f>_xll.qlIndexFixing($W$9,_xll.qlInterestRateIndexFixingDate($W$9,AA377,trigger),TRUE,trigger)</f>
        <v>1.5594320258847058E-2</v>
      </c>
      <c r="AG377" s="49">
        <f t="shared" si="15"/>
        <v>-1.6938661643665226E-4</v>
      </c>
      <c r="AH377" s="52">
        <f t="shared" si="16"/>
        <v>1.010981351386234</v>
      </c>
    </row>
    <row r="378" spans="26:34" x14ac:dyDescent="0.2">
      <c r="Z378" s="44" t="s">
        <v>74</v>
      </c>
      <c r="AA378" s="45">
        <f>_xll.qlCalendarAdvance(calendar,AA377,Z378,,,trigger)</f>
        <v>53954</v>
      </c>
      <c r="AB378" s="45">
        <f>_xll.qlInterestRateIndexMaturity($W$9,AA378,trigger)</f>
        <v>54136</v>
      </c>
      <c r="AC378" s="49">
        <f>_xll.qlTenorBasisValue($W$17,AA378,_xll.ohTrigger(trigger,$W$24))</f>
        <v>2.5354171181961684E-4</v>
      </c>
      <c r="AD378" s="49">
        <f>_xll.qlTenorBasisForwardRate($W$17,AA378,_xll.ohTrigger(trigger,$W$24))</f>
        <v>1.543114838547386E-2</v>
      </c>
      <c r="AE378" s="49">
        <f>_xll.qlTenorBasisForwardRate2($W$17,AA378,AB378,_xll.ohTrigger(trigger,$W$24))</f>
        <v>1.543114838547386E-2</v>
      </c>
      <c r="AF378" s="49">
        <f>_xll.qlIndexFixing($W$9,_xll.qlInterestRateIndexFixingDate($W$9,AA378,trigger),TRUE,trigger)</f>
        <v>1.5597434794094589E-2</v>
      </c>
      <c r="AG378" s="49">
        <f t="shared" si="15"/>
        <v>-1.6628640862072913E-4</v>
      </c>
      <c r="AH378" s="52">
        <f t="shared" si="16"/>
        <v>1.0107760229159135</v>
      </c>
    </row>
    <row r="379" spans="26:34" x14ac:dyDescent="0.2">
      <c r="Z379" s="44" t="s">
        <v>74</v>
      </c>
      <c r="AA379" s="45">
        <f>_xll.qlCalendarAdvance(calendar,AA378,Z379,,,trigger)</f>
        <v>53986</v>
      </c>
      <c r="AB379" s="45">
        <f>_xll.qlInterestRateIndexMaturity($W$9,AA379,trigger)</f>
        <v>54169</v>
      </c>
      <c r="AC379" s="49">
        <f>_xll.qlTenorBasisValue($W$17,AA379,_xll.ohTrigger(trigger,$W$24))</f>
        <v>2.5260505547154797E-4</v>
      </c>
      <c r="AD379" s="49">
        <f>_xll.qlTenorBasisForwardRate($W$17,AA379,_xll.ohTrigger(trigger,$W$24))</f>
        <v>1.5438460877023946E-2</v>
      </c>
      <c r="AE379" s="49">
        <f>_xll.qlTenorBasisForwardRate2($W$17,AA379,AB379,_xll.ohTrigger(trigger,$W$24))</f>
        <v>1.5438460877023946E-2</v>
      </c>
      <c r="AF379" s="49">
        <f>_xll.qlIndexFixing($W$9,_xll.qlInterestRateIndexFixingDate($W$9,AA379,trigger),TRUE,trigger)</f>
        <v>1.560129388186153E-2</v>
      </c>
      <c r="AG379" s="49">
        <f t="shared" si="15"/>
        <v>-1.6283300483758457E-4</v>
      </c>
      <c r="AH379" s="52">
        <f t="shared" si="16"/>
        <v>1.0105472304612901</v>
      </c>
    </row>
    <row r="380" spans="26:34" x14ac:dyDescent="0.2">
      <c r="Z380" s="44" t="s">
        <v>74</v>
      </c>
      <c r="AA380" s="45">
        <f>_xll.qlCalendarAdvance(calendar,AA379,Z380,,,trigger)</f>
        <v>54017</v>
      </c>
      <c r="AB380" s="45">
        <f>_xll.qlInterestRateIndexMaturity($W$9,AA380,trigger)</f>
        <v>54199</v>
      </c>
      <c r="AC380" s="49">
        <f>_xll.qlTenorBasisValue($W$17,AA380,_xll.ohTrigger(trigger,$W$24))</f>
        <v>2.51710272983885E-4</v>
      </c>
      <c r="AD380" s="49">
        <f>_xll.qlTenorBasisForwardRate($W$17,AA380,_xll.ohTrigger(trigger,$W$24))</f>
        <v>1.5444272019328664E-2</v>
      </c>
      <c r="AE380" s="49">
        <f>_xll.qlTenorBasisForwardRate2($W$17,AA380,AB380,_xll.ohTrigger(trigger,$W$24))</f>
        <v>1.5444272019328664E-2</v>
      </c>
      <c r="AF380" s="49">
        <f>_xll.qlIndexFixing($W$9,_xll.qlInterestRateIndexFixingDate($W$9,AA380,trigger),TRUE,trigger)</f>
        <v>1.5603746797555594E-2</v>
      </c>
      <c r="AG380" s="49">
        <f t="shared" si="15"/>
        <v>-1.5947477822693054E-4</v>
      </c>
      <c r="AH380" s="52">
        <f t="shared" si="16"/>
        <v>1.0103258203447432</v>
      </c>
    </row>
    <row r="381" spans="26:34" x14ac:dyDescent="0.2">
      <c r="Z381" s="44" t="s">
        <v>74</v>
      </c>
      <c r="AA381" s="45">
        <f>_xll.qlCalendarAdvance(calendar,AA380,Z381,,,trigger)</f>
        <v>54049</v>
      </c>
      <c r="AB381" s="45">
        <f>_xll.qlInterestRateIndexMaturity($W$9,AA381,trigger)</f>
        <v>54232</v>
      </c>
      <c r="AC381" s="49">
        <f>_xll.qlTenorBasisValue($W$17,AA381,_xll.ohTrigger(trigger,$W$24))</f>
        <v>2.5079946315839619E-4</v>
      </c>
      <c r="AD381" s="49">
        <f>_xll.qlTenorBasisForwardRate($W$17,AA381,_xll.ohTrigger(trigger,$W$24))</f>
        <v>1.5450675170537607E-2</v>
      </c>
      <c r="AE381" s="49">
        <f>_xll.qlTenorBasisForwardRate2($W$17,AA381,AB381,_xll.ohTrigger(trigger,$W$24))</f>
        <v>1.5450675170537607E-2</v>
      </c>
      <c r="AF381" s="49">
        <f>_xll.qlIndexFixing($W$9,_xll.qlInterestRateIndexFixingDate($W$9,AA381,trigger),TRUE,trigger)</f>
        <v>1.5606467080597364E-2</v>
      </c>
      <c r="AG381" s="49">
        <f t="shared" si="15"/>
        <v>-1.5579191005975733E-4</v>
      </c>
      <c r="AH381" s="52">
        <f t="shared" si="16"/>
        <v>1.0100831781355957</v>
      </c>
    </row>
    <row r="382" spans="26:34" x14ac:dyDescent="0.2">
      <c r="Z382" s="44" t="s">
        <v>74</v>
      </c>
      <c r="AA382" s="45">
        <f>_xll.qlCalendarAdvance(calendar,AA381,Z382,,,trigger)</f>
        <v>54080</v>
      </c>
      <c r="AB382" s="45">
        <f>_xll.qlInterestRateIndexMaturity($W$9,AA382,trigger)</f>
        <v>54262</v>
      </c>
      <c r="AC382" s="49">
        <f>_xll.qlTenorBasisValue($W$17,AA382,_xll.ohTrigger(trigger,$W$24))</f>
        <v>2.4992938753318054E-4</v>
      </c>
      <c r="AD382" s="49">
        <f>_xll.qlTenorBasisForwardRate($W$17,AA382,_xll.ohTrigger(trigger,$W$24))</f>
        <v>1.5455622305825718E-2</v>
      </c>
      <c r="AE382" s="49">
        <f>_xll.qlTenorBasisForwardRate2($W$17,AA382,AB382,_xll.ohTrigger(trigger,$W$24))</f>
        <v>1.5455622305825718E-2</v>
      </c>
      <c r="AF382" s="49">
        <f>_xll.qlIndexFixing($W$9,_xll.qlInterestRateIndexFixingDate($W$9,AA382,trigger),TRUE,trigger)</f>
        <v>1.5607839508158982E-2</v>
      </c>
      <c r="AG382" s="49">
        <f t="shared" si="15"/>
        <v>-1.5221720233326436E-4</v>
      </c>
      <c r="AH382" s="52">
        <f t="shared" si="16"/>
        <v>1.0098486621451592</v>
      </c>
    </row>
    <row r="383" spans="26:34" x14ac:dyDescent="0.2">
      <c r="Z383" s="44" t="s">
        <v>74</v>
      </c>
      <c r="AA383" s="45">
        <f>_xll.qlCalendarAdvance(calendar,AA382,Z383,,,trigger)</f>
        <v>54112</v>
      </c>
      <c r="AB383" s="45">
        <f>_xll.qlInterestRateIndexMaturity($W$9,AA383,trigger)</f>
        <v>54294</v>
      </c>
      <c r="AC383" s="49">
        <f>_xll.qlTenorBasisValue($W$17,AA383,_xll.ohTrigger(trigger,$W$24))</f>
        <v>2.4904374312914888E-4</v>
      </c>
      <c r="AD383" s="49">
        <f>_xll.qlTenorBasisForwardRate($W$17,AA383,_xll.ohTrigger(trigger,$W$24))</f>
        <v>1.546069528161593E-2</v>
      </c>
      <c r="AE383" s="49">
        <f>_xll.qlTenorBasisForwardRate2($W$17,AA383,AB383,_xll.ohTrigger(trigger,$W$24))</f>
        <v>1.546069528161593E-2</v>
      </c>
      <c r="AF383" s="49">
        <f>_xll.qlIndexFixing($W$9,_xll.qlInterestRateIndexFixingDate($W$9,AA383,trigger),TRUE,trigger)</f>
        <v>1.5609052967620248E-2</v>
      </c>
      <c r="AG383" s="49">
        <f t="shared" si="15"/>
        <v>-1.4835768600431759E-4</v>
      </c>
      <c r="AH383" s="52">
        <f t="shared" si="16"/>
        <v>1.0095957965215656</v>
      </c>
    </row>
    <row r="384" spans="26:34" x14ac:dyDescent="0.2">
      <c r="Z384" s="44" t="s">
        <v>74</v>
      </c>
      <c r="AA384" s="45">
        <f>_xll.qlCalendarAdvance(calendar,AA383,Z384,,,trigger)</f>
        <v>54141</v>
      </c>
      <c r="AB384" s="45">
        <f>_xll.qlInterestRateIndexMaturity($W$9,AA384,trigger)</f>
        <v>54325</v>
      </c>
      <c r="AC384" s="49">
        <f>_xll.qlTenorBasisValue($W$17,AA384,_xll.ohTrigger(trigger,$W$24))</f>
        <v>2.4825195286162549E-4</v>
      </c>
      <c r="AD384" s="49">
        <f>_xll.qlTenorBasisForwardRate($W$17,AA384,_xll.ohTrigger(trigger,$W$24))</f>
        <v>1.5465669699308536E-2</v>
      </c>
      <c r="AE384" s="49">
        <f>_xll.qlTenorBasisForwardRate2($W$17,AA384,AB384,_xll.ohTrigger(trigger,$W$24))</f>
        <v>1.5465669699308536E-2</v>
      </c>
      <c r="AF384" s="49">
        <f>_xll.qlIndexFixing($W$9,_xll.qlInterestRateIndexFixingDate($W$9,AA384,trigger),TRUE,trigger)</f>
        <v>1.56103109199106E-2</v>
      </c>
      <c r="AG384" s="49">
        <f t="shared" si="15"/>
        <v>-1.4464122060206357E-4</v>
      </c>
      <c r="AH384" s="52">
        <f t="shared" si="16"/>
        <v>1.0093524059038019</v>
      </c>
    </row>
    <row r="385" spans="26:34" x14ac:dyDescent="0.2">
      <c r="Z385" s="44" t="s">
        <v>74</v>
      </c>
      <c r="AA385" s="45">
        <f>_xll.qlCalendarAdvance(calendar,AA384,Z385,,,trigger)</f>
        <v>54172</v>
      </c>
      <c r="AB385" s="45">
        <f>_xll.qlInterestRateIndexMaturity($W$9,AA385,trigger)</f>
        <v>54357</v>
      </c>
      <c r="AC385" s="49">
        <f>_xll.qlTenorBasisValue($W$17,AA385,_xll.ohTrigger(trigger,$W$24))</f>
        <v>2.4741679076161686E-4</v>
      </c>
      <c r="AD385" s="49">
        <f>_xll.qlTenorBasisForwardRate($W$17,AA385,_xll.ohTrigger(trigger,$W$24))</f>
        <v>1.5470083780808368E-2</v>
      </c>
      <c r="AE385" s="49">
        <f>_xll.qlTenorBasisForwardRate2($W$17,AA385,AB385,_xll.ohTrigger(trigger,$W$24))</f>
        <v>1.5470083780808368E-2</v>
      </c>
      <c r="AF385" s="49">
        <f>_xll.qlIndexFixing($W$9,_xll.qlInterestRateIndexFixingDate($W$9,AA385,trigger),TRUE,trigger)</f>
        <v>1.5610704843221379E-2</v>
      </c>
      <c r="AG385" s="49">
        <f t="shared" si="15"/>
        <v>-1.4062106241301102E-4</v>
      </c>
      <c r="AH385" s="52">
        <f t="shared" si="16"/>
        <v>1.0090898707728695</v>
      </c>
    </row>
    <row r="386" spans="26:34" x14ac:dyDescent="0.2">
      <c r="Z386" s="44" t="s">
        <v>74</v>
      </c>
      <c r="AA386" s="45">
        <f>_xll.qlCalendarAdvance(calendar,AA385,Z386,,,trigger)</f>
        <v>54203</v>
      </c>
      <c r="AB386" s="45">
        <f>_xll.qlInterestRateIndexMaturity($W$9,AA386,trigger)</f>
        <v>54387</v>
      </c>
      <c r="AC386" s="49">
        <f>_xll.qlTenorBasisValue($W$17,AA386,_xll.ohTrigger(trigger,$W$24))</f>
        <v>2.4659308865875208E-4</v>
      </c>
      <c r="AD386" s="49">
        <f>_xll.qlTenorBasisForwardRate($W$17,AA386,_xll.ohTrigger(trigger,$W$24))</f>
        <v>1.5473272874370253E-2</v>
      </c>
      <c r="AE386" s="49">
        <f>_xll.qlTenorBasisForwardRate2($W$17,AA386,AB386,_xll.ohTrigger(trigger,$W$24))</f>
        <v>1.5473272874370253E-2</v>
      </c>
      <c r="AF386" s="49">
        <f>_xll.qlIndexFixing($W$9,_xll.qlInterestRateIndexFixingDate($W$9,AA386,trigger),TRUE,trigger)</f>
        <v>1.5609882457268277E-2</v>
      </c>
      <c r="AG386" s="49">
        <f t="shared" si="15"/>
        <v>-1.3660958289802433E-4</v>
      </c>
      <c r="AH386" s="52">
        <f t="shared" si="16"/>
        <v>1.008828745153477</v>
      </c>
    </row>
    <row r="387" spans="26:34" x14ac:dyDescent="0.2">
      <c r="Z387" s="44" t="s">
        <v>74</v>
      </c>
      <c r="AA387" s="45">
        <f>_xll.qlCalendarAdvance(calendar,AA386,Z387,,,trigger)</f>
        <v>54234</v>
      </c>
      <c r="AB387" s="45">
        <f>_xll.qlInterestRateIndexMaturity($W$9,AA387,trigger)</f>
        <v>54420</v>
      </c>
      <c r="AC387" s="49">
        <f>_xll.qlTenorBasisValue($W$17,AA387,_xll.ohTrigger(trigger,$W$24))</f>
        <v>2.457806962277254E-4</v>
      </c>
      <c r="AD387" s="49">
        <f>_xll.qlTenorBasisForwardRate($W$17,AA387,_xll.ohTrigger(trigger,$W$24))</f>
        <v>1.5477130202316969E-2</v>
      </c>
      <c r="AE387" s="49">
        <f>_xll.qlTenorBasisForwardRate2($W$17,AA387,AB387,_xll.ohTrigger(trigger,$W$24))</f>
        <v>1.5477130202316969E-2</v>
      </c>
      <c r="AF387" s="49">
        <f>_xll.qlIndexFixing($W$9,_xll.qlInterestRateIndexFixingDate($W$9,AA387,trigger),TRUE,trigger)</f>
        <v>1.5609425305332254E-2</v>
      </c>
      <c r="AG387" s="49">
        <f t="shared" si="15"/>
        <v>-1.3229510301528483E-4</v>
      </c>
      <c r="AH387" s="52">
        <f t="shared" si="16"/>
        <v>1.0085477799363269</v>
      </c>
    </row>
    <row r="388" spans="26:34" x14ac:dyDescent="0.2">
      <c r="Z388" s="44" t="s">
        <v>74</v>
      </c>
      <c r="AA388" s="45">
        <f>_xll.qlCalendarAdvance(calendar,AA387,Z388,,,trigger)</f>
        <v>54266</v>
      </c>
      <c r="AB388" s="45">
        <f>_xll.qlInterestRateIndexMaturity($W$9,AA388,trigger)</f>
        <v>54450</v>
      </c>
      <c r="AC388" s="49">
        <f>_xll.qlTenorBasisValue($W$17,AA388,_xll.ohTrigger(trigger,$W$24))</f>
        <v>2.4495380297338425E-4</v>
      </c>
      <c r="AD388" s="49">
        <f>_xll.qlTenorBasisForwardRate($W$17,AA388,_xll.ohTrigger(trigger,$W$24))</f>
        <v>1.5479118534137802E-2</v>
      </c>
      <c r="AE388" s="49">
        <f>_xll.qlTenorBasisForwardRate2($W$17,AA388,AB388,_xll.ohTrigger(trigger,$W$24))</f>
        <v>1.5479118534137802E-2</v>
      </c>
      <c r="AF388" s="49">
        <f>_xll.qlIndexFixing($W$9,_xll.qlInterestRateIndexFixingDate($W$9,AA388,trigger),TRUE,trigger)</f>
        <v>1.5607102780287947E-2</v>
      </c>
      <c r="AG388" s="49">
        <f t="shared" ref="AG388:AG451" si="17">AD388-AF388</f>
        <v>-1.279842461501448E-4</v>
      </c>
      <c r="AH388" s="52">
        <f t="shared" ref="AH388:AH451" si="18">AF388/AE388</f>
        <v>1.0082681869686498</v>
      </c>
    </row>
    <row r="389" spans="26:34" x14ac:dyDescent="0.2">
      <c r="Z389" s="44" t="s">
        <v>74</v>
      </c>
      <c r="AA389" s="45">
        <f>_xll.qlCalendarAdvance(calendar,AA388,Z389,,,trigger)</f>
        <v>54297</v>
      </c>
      <c r="AB389" s="45">
        <f>_xll.qlInterestRateIndexMaturity($W$9,AA389,trigger)</f>
        <v>54480</v>
      </c>
      <c r="AC389" s="49">
        <f>_xll.qlTenorBasisValue($W$17,AA389,_xll.ohTrigger(trigger,$W$24))</f>
        <v>2.4416393910623704E-4</v>
      </c>
      <c r="AD389" s="49">
        <f>_xll.qlTenorBasisForwardRate($W$17,AA389,_xll.ohTrigger(trigger,$W$24))</f>
        <v>1.5480931186819705E-2</v>
      </c>
      <c r="AE389" s="49">
        <f>_xll.qlTenorBasisForwardRate2($W$17,AA389,AB389,_xll.ohTrigger(trigger,$W$24))</f>
        <v>1.5480931186819705E-2</v>
      </c>
      <c r="AF389" s="49">
        <f>_xll.qlIndexFixing($W$9,_xll.qlInterestRateIndexFixingDate($W$9,AA389,trigger),TRUE,trigger)</f>
        <v>1.5604565928402566E-2</v>
      </c>
      <c r="AG389" s="49">
        <f t="shared" si="17"/>
        <v>-1.2363474158286029E-4</v>
      </c>
      <c r="AH389" s="52">
        <f t="shared" si="18"/>
        <v>1.0079862600053491</v>
      </c>
    </row>
    <row r="390" spans="26:34" x14ac:dyDescent="0.2">
      <c r="Z390" s="44" t="s">
        <v>74</v>
      </c>
      <c r="AA390" s="45">
        <f>_xll.qlCalendarAdvance(calendar,AA389,Z390,,,trigger)</f>
        <v>54329</v>
      </c>
      <c r="AB390" s="45">
        <f>_xll.qlInterestRateIndexMaturity($W$9,AA390,trigger)</f>
        <v>54511</v>
      </c>
      <c r="AC390" s="49">
        <f>_xll.qlTenorBasisValue($W$17,AA390,_xll.ohTrigger(trigger,$W$24))</f>
        <v>2.4335999048927964E-4</v>
      </c>
      <c r="AD390" s="49">
        <f>_xll.qlTenorBasisForwardRate($W$17,AA390,_xll.ohTrigger(trigger,$W$24))</f>
        <v>1.5482332694626252E-2</v>
      </c>
      <c r="AE390" s="49">
        <f>_xll.qlTenorBasisForwardRate2($W$17,AA390,AB390,_xll.ohTrigger(trigger,$W$24))</f>
        <v>1.5482332694626252E-2</v>
      </c>
      <c r="AF390" s="49">
        <f>_xll.qlIndexFixing($W$9,_xll.qlInterestRateIndexFixingDate($W$9,AA390,trigger),TRUE,trigger)</f>
        <v>1.5601358033808348E-2</v>
      </c>
      <c r="AG390" s="49">
        <f t="shared" si="17"/>
        <v>-1.1902533918209564E-4</v>
      </c>
      <c r="AH390" s="52">
        <f t="shared" si="18"/>
        <v>1.0076878169155614</v>
      </c>
    </row>
    <row r="391" spans="26:34" x14ac:dyDescent="0.2">
      <c r="Z391" s="44" t="s">
        <v>74</v>
      </c>
      <c r="AA391" s="45">
        <f>_xll.qlCalendarAdvance(calendar,AA390,Z391,,,trigger)</f>
        <v>54359</v>
      </c>
      <c r="AB391" s="45">
        <f>_xll.qlInterestRateIndexMaturity($W$9,AA391,trigger)</f>
        <v>54541</v>
      </c>
      <c r="AC391" s="49">
        <f>_xll.qlTenorBasisValue($W$17,AA391,_xll.ohTrigger(trigger,$W$24))</f>
        <v>2.4261666323058086E-4</v>
      </c>
      <c r="AD391" s="49">
        <f>_xll.qlTenorBasisForwardRate($W$17,AA391,_xll.ohTrigger(trigger,$W$24))</f>
        <v>1.5483517345726106E-2</v>
      </c>
      <c r="AE391" s="49">
        <f>_xll.qlTenorBasisForwardRate2($W$17,AA391,AB391,_xll.ohTrigger(trigger,$W$24))</f>
        <v>1.5483517345726106E-2</v>
      </c>
      <c r="AF391" s="49">
        <f>_xll.qlIndexFixing($W$9,_xll.qlInterestRateIndexFixingDate($W$9,AA391,trigger),TRUE,trigger)</f>
        <v>1.5598043956742387E-2</v>
      </c>
      <c r="AG391" s="49">
        <f t="shared" si="17"/>
        <v>-1.1452661101628119E-4</v>
      </c>
      <c r="AH391" s="52">
        <f t="shared" si="18"/>
        <v>1.0073966792208162</v>
      </c>
    </row>
    <row r="392" spans="26:34" x14ac:dyDescent="0.2">
      <c r="Z392" s="44" t="s">
        <v>74</v>
      </c>
      <c r="AA392" s="45">
        <f>_xll.qlCalendarAdvance(calendar,AA391,Z392,,,trigger)</f>
        <v>54392</v>
      </c>
      <c r="AB392" s="45">
        <f>_xll.qlInterestRateIndexMaturity($W$9,AA392,trigger)</f>
        <v>54574</v>
      </c>
      <c r="AC392" s="49">
        <f>_xll.qlTenorBasisValue($W$17,AA392,_xll.ohTrigger(trigger,$W$24))</f>
        <v>2.4181044325713658E-4</v>
      </c>
      <c r="AD392" s="49">
        <f>_xll.qlTenorBasisForwardRate($W$17,AA392,_xll.ohTrigger(trigger,$W$24))</f>
        <v>1.5484297726950364E-2</v>
      </c>
      <c r="AE392" s="49">
        <f>_xll.qlTenorBasisForwardRate2($W$17,AA392,AB392,_xll.ohTrigger(trigger,$W$24))</f>
        <v>1.5484297726950364E-2</v>
      </c>
      <c r="AF392" s="49">
        <f>_xll.qlIndexFixing($W$9,_xll.qlInterestRateIndexFixingDate($W$9,AA392,trigger),TRUE,trigger)</f>
        <v>1.5593748400422072E-2</v>
      </c>
      <c r="AG392" s="49">
        <f t="shared" si="17"/>
        <v>-1.0945067347170774E-4</v>
      </c>
      <c r="AH392" s="52">
        <f t="shared" si="18"/>
        <v>1.007068494509842</v>
      </c>
    </row>
    <row r="393" spans="26:34" x14ac:dyDescent="0.2">
      <c r="Z393" s="44" t="s">
        <v>74</v>
      </c>
      <c r="AA393" s="45">
        <f>_xll.qlCalendarAdvance(calendar,AA392,Z393,,,trigger)</f>
        <v>54422</v>
      </c>
      <c r="AB393" s="45">
        <f>_xll.qlInterestRateIndexMaturity($W$9,AA393,trigger)</f>
        <v>54604</v>
      </c>
      <c r="AC393" s="49">
        <f>_xll.qlTenorBasisValue($W$17,AA393,_xll.ohTrigger(trigger,$W$24))</f>
        <v>2.4108777883529976E-4</v>
      </c>
      <c r="AD393" s="49">
        <f>_xll.qlTenorBasisForwardRate($W$17,AA393,_xll.ohTrigger(trigger,$W$24))</f>
        <v>1.548452717426909E-2</v>
      </c>
      <c r="AE393" s="49">
        <f>_xll.qlTenorBasisForwardRate2($W$17,AA393,AB393,_xll.ohTrigger(trigger,$W$24))</f>
        <v>1.548452717426909E-2</v>
      </c>
      <c r="AF393" s="49">
        <f>_xll.qlIndexFixing($W$9,_xll.qlInterestRateIndexFixingDate($W$9,AA393,trigger),TRUE,trigger)</f>
        <v>1.5589246723130478E-2</v>
      </c>
      <c r="AG393" s="49">
        <f t="shared" si="17"/>
        <v>-1.0471954886138828E-4</v>
      </c>
      <c r="AH393" s="52">
        <f t="shared" si="18"/>
        <v>1.0067628509209763</v>
      </c>
    </row>
    <row r="394" spans="26:34" x14ac:dyDescent="0.2">
      <c r="Z394" s="44" t="s">
        <v>74</v>
      </c>
      <c r="AA394" s="45">
        <f>_xll.qlCalendarAdvance(calendar,AA393,Z394,,,trigger)</f>
        <v>54455</v>
      </c>
      <c r="AB394" s="45">
        <f>_xll.qlInterestRateIndexMaturity($W$9,AA394,trigger)</f>
        <v>54637</v>
      </c>
      <c r="AC394" s="49">
        <f>_xll.qlTenorBasisValue($W$17,AA394,_xll.ohTrigger(trigger,$W$24))</f>
        <v>2.4030398325914889E-4</v>
      </c>
      <c r="AD394" s="49">
        <f>_xll.qlTenorBasisForwardRate($W$17,AA394,_xll.ohTrigger(trigger,$W$24))</f>
        <v>1.548424615580872E-2</v>
      </c>
      <c r="AE394" s="49">
        <f>_xll.qlTenorBasisForwardRate2($W$17,AA394,AB394,_xll.ohTrigger(trigger,$W$24))</f>
        <v>1.548424615580872E-2</v>
      </c>
      <c r="AF394" s="49">
        <f>_xll.qlIndexFixing($W$9,_xll.qlInterestRateIndexFixingDate($W$9,AA394,trigger),TRUE,trigger)</f>
        <v>1.5583632172384834E-2</v>
      </c>
      <c r="AG394" s="49">
        <f t="shared" si="17"/>
        <v>-9.9386016576113664E-5</v>
      </c>
      <c r="AH394" s="52">
        <f t="shared" si="18"/>
        <v>1.0064185247106028</v>
      </c>
    </row>
    <row r="395" spans="26:34" x14ac:dyDescent="0.2">
      <c r="Z395" s="44" t="s">
        <v>74</v>
      </c>
      <c r="AA395" s="45">
        <f>_xll.qlCalendarAdvance(calendar,AA394,Z395,,,trigger)</f>
        <v>54483</v>
      </c>
      <c r="AB395" s="45">
        <f>_xll.qlInterestRateIndexMaturity($W$9,AA395,trigger)</f>
        <v>54667</v>
      </c>
      <c r="AC395" s="49">
        <f>_xll.qlTenorBasisValue($W$17,AA395,_xll.ohTrigger(trigger,$W$24))</f>
        <v>2.3964797445792034E-4</v>
      </c>
      <c r="AD395" s="49">
        <f>_xll.qlTenorBasisForwardRate($W$17,AA395,_xll.ohTrigger(trigger,$W$24))</f>
        <v>1.5484181671518464E-2</v>
      </c>
      <c r="AE395" s="49">
        <f>_xll.qlTenorBasisForwardRate2($W$17,AA395,AB395,_xll.ohTrigger(trigger,$W$24))</f>
        <v>1.5484181671518464E-2</v>
      </c>
      <c r="AF395" s="49">
        <f>_xll.qlIndexFixing($W$9,_xll.qlInterestRateIndexFixingDate($W$9,AA395,trigger),TRUE,trigger)</f>
        <v>1.5578772277713187E-2</v>
      </c>
      <c r="AG395" s="49">
        <f t="shared" si="17"/>
        <v>-9.459060619472319E-5</v>
      </c>
      <c r="AH395" s="52">
        <f t="shared" si="18"/>
        <v>1.0061088540680656</v>
      </c>
    </row>
    <row r="396" spans="26:34" x14ac:dyDescent="0.2">
      <c r="Z396" s="44" t="s">
        <v>74</v>
      </c>
      <c r="AA396" s="45">
        <f>_xll.qlCalendarAdvance(calendar,AA395,Z396,,,trigger)</f>
        <v>54514</v>
      </c>
      <c r="AB396" s="45">
        <f>_xll.qlInterestRateIndexMaturity($W$9,AA396,trigger)</f>
        <v>54697</v>
      </c>
      <c r="AC396" s="49">
        <f>_xll.qlTenorBasisValue($W$17,AA396,_xll.ohTrigger(trigger,$W$24))</f>
        <v>2.3893122204164297E-4</v>
      </c>
      <c r="AD396" s="49">
        <f>_xll.qlTenorBasisForwardRate($W$17,AA396,_xll.ohTrigger(trigger,$W$24))</f>
        <v>1.548263309380226E-2</v>
      </c>
      <c r="AE396" s="49">
        <f>_xll.qlTenorBasisForwardRate2($W$17,AA396,AB396,_xll.ohTrigger(trigger,$W$24))</f>
        <v>1.548263309380226E-2</v>
      </c>
      <c r="AF396" s="49">
        <f>_xll.qlIndexFixing($W$9,_xll.qlInterestRateIndexFixingDate($W$9,AA396,trigger),TRUE,trigger)</f>
        <v>1.5572058843829572E-2</v>
      </c>
      <c r="AG396" s="49">
        <f t="shared" si="17"/>
        <v>-8.9425750027311707E-5</v>
      </c>
      <c r="AH396" s="52">
        <f t="shared" si="18"/>
        <v>1.0057758747808283</v>
      </c>
    </row>
    <row r="397" spans="26:34" x14ac:dyDescent="0.2">
      <c r="Z397" s="44" t="s">
        <v>74</v>
      </c>
      <c r="AA397" s="45">
        <f>_xll.qlCalendarAdvance(calendar,AA396,Z397,,,trigger)</f>
        <v>54546</v>
      </c>
      <c r="AB397" s="45">
        <f>_xll.qlInterestRateIndexMaturity($W$9,AA397,trigger)</f>
        <v>54730</v>
      </c>
      <c r="AC397" s="49">
        <f>_xll.qlTenorBasisValue($W$17,AA397,_xll.ohTrigger(trigger,$W$24))</f>
        <v>2.3820173107216586E-4</v>
      </c>
      <c r="AD397" s="49">
        <f>_xll.qlTenorBasisForwardRate($W$17,AA397,_xll.ohTrigger(trigger,$W$24))</f>
        <v>1.5481111460860581E-2</v>
      </c>
      <c r="AE397" s="49">
        <f>_xll.qlTenorBasisForwardRate2($W$17,AA397,AB397,_xll.ohTrigger(trigger,$W$24))</f>
        <v>1.5481111460860581E-2</v>
      </c>
      <c r="AF397" s="49">
        <f>_xll.qlIndexFixing($W$9,_xll.qlInterestRateIndexFixingDate($W$9,AA397,trigger),TRUE,trigger)</f>
        <v>1.5564907414218055E-2</v>
      </c>
      <c r="AG397" s="49">
        <f t="shared" si="17"/>
        <v>-8.3795953357473918E-5</v>
      </c>
      <c r="AH397" s="52">
        <f t="shared" si="18"/>
        <v>1.0054127866445073</v>
      </c>
    </row>
    <row r="398" spans="26:34" x14ac:dyDescent="0.2">
      <c r="Z398" s="44" t="s">
        <v>74</v>
      </c>
      <c r="AA398" s="45">
        <f>_xll.qlCalendarAdvance(calendar,AA397,Z398,,,trigger)</f>
        <v>54577</v>
      </c>
      <c r="AB398" s="45">
        <f>_xll.qlInterestRateIndexMaturity($W$9,AA398,trigger)</f>
        <v>54760</v>
      </c>
      <c r="AC398" s="49">
        <f>_xll.qlTenorBasisValue($W$17,AA398,_xll.ohTrigger(trigger,$W$24))</f>
        <v>2.3750496005622775E-4</v>
      </c>
      <c r="AD398" s="49">
        <f>_xll.qlTenorBasisForwardRate($W$17,AA398,_xll.ohTrigger(trigger,$W$24))</f>
        <v>1.5478543415788314E-2</v>
      </c>
      <c r="AE398" s="49">
        <f>_xll.qlTenorBasisForwardRate2($W$17,AA398,AB398,_xll.ohTrigger(trigger,$W$24))</f>
        <v>1.5478543415788314E-2</v>
      </c>
      <c r="AF398" s="49">
        <f>_xll.qlIndexFixing($W$9,_xll.qlInterestRateIndexFixingDate($W$9,AA398,trigger),TRUE,trigger)</f>
        <v>1.555692977725562E-2</v>
      </c>
      <c r="AG398" s="49">
        <f t="shared" si="17"/>
        <v>-7.8386361467305474E-5</v>
      </c>
      <c r="AH398" s="52">
        <f t="shared" si="18"/>
        <v>1.0050641949543748</v>
      </c>
    </row>
    <row r="399" spans="26:34" x14ac:dyDescent="0.2">
      <c r="Z399" s="44" t="s">
        <v>74</v>
      </c>
      <c r="AA399" s="45">
        <f>_xll.qlCalendarAdvance(calendar,AA398,Z399,,,trigger)</f>
        <v>54609</v>
      </c>
      <c r="AB399" s="45">
        <f>_xll.qlInterestRateIndexMaturity($W$9,AA399,trigger)</f>
        <v>54793</v>
      </c>
      <c r="AC399" s="49">
        <f>_xll.qlTenorBasisValue($W$17,AA399,_xll.ohTrigger(trigger,$W$24))</f>
        <v>2.3679581729288749E-4</v>
      </c>
      <c r="AD399" s="49">
        <f>_xll.qlTenorBasisForwardRate($W$17,AA399,_xll.ohTrigger(trigger,$W$24))</f>
        <v>1.5475924287069648E-2</v>
      </c>
      <c r="AE399" s="49">
        <f>_xll.qlTenorBasisForwardRate2($W$17,AA399,AB399,_xll.ohTrigger(trigger,$W$24))</f>
        <v>1.5475924287069648E-2</v>
      </c>
      <c r="AF399" s="49">
        <f>_xll.qlIndexFixing($W$9,_xll.qlInterestRateIndexFixingDate($W$9,AA399,trigger),TRUE,trigger)</f>
        <v>1.5548417079545069E-2</v>
      </c>
      <c r="AG399" s="49">
        <f t="shared" si="17"/>
        <v>-7.2492792475420745E-5</v>
      </c>
      <c r="AH399" s="52">
        <f t="shared" si="18"/>
        <v>1.0046842302359924</v>
      </c>
    </row>
    <row r="400" spans="26:34" x14ac:dyDescent="0.2">
      <c r="Z400" s="44" t="s">
        <v>74</v>
      </c>
      <c r="AA400" s="45">
        <f>_xll.qlCalendarAdvance(calendar,AA399,Z400,,,trigger)</f>
        <v>54640</v>
      </c>
      <c r="AB400" s="45">
        <f>_xll.qlInterestRateIndexMaturity($W$9,AA400,trigger)</f>
        <v>54826</v>
      </c>
      <c r="AC400" s="49">
        <f>_xll.qlTenorBasisValue($W$17,AA400,_xll.ohTrigger(trigger,$W$24))</f>
        <v>2.3611849290066801E-4</v>
      </c>
      <c r="AD400" s="49">
        <f>_xll.qlTenorBasisForwardRate($W$17,AA400,_xll.ohTrigger(trigger,$W$24))</f>
        <v>1.5473112125355062E-2</v>
      </c>
      <c r="AE400" s="49">
        <f>_xll.qlTenorBasisForwardRate2($W$17,AA400,AB400,_xll.ohTrigger(trigger,$W$24))</f>
        <v>1.5473112125355062E-2</v>
      </c>
      <c r="AF400" s="49">
        <f>_xll.qlIndexFixing($W$9,_xll.qlInterestRateIndexFixingDate($W$9,AA400,trigger),TRUE,trigger)</f>
        <v>1.5539668142016448E-2</v>
      </c>
      <c r="AG400" s="49">
        <f t="shared" si="17"/>
        <v>-6.6556016661386413E-5</v>
      </c>
      <c r="AH400" s="52">
        <f t="shared" si="18"/>
        <v>1.0043013982010978</v>
      </c>
    </row>
    <row r="401" spans="26:34" x14ac:dyDescent="0.2">
      <c r="Z401" s="44" t="s">
        <v>74</v>
      </c>
      <c r="AA401" s="45">
        <f>_xll.qlCalendarAdvance(calendar,AA400,Z401,,,trigger)</f>
        <v>54672</v>
      </c>
      <c r="AB401" s="45">
        <f>_xll.qlInterestRateIndexMaturity($W$9,AA401,trigger)</f>
        <v>54854</v>
      </c>
      <c r="AC401" s="49">
        <f>_xll.qlTenorBasisValue($W$17,AA401,_xll.ohTrigger(trigger,$W$24))</f>
        <v>2.3542915328077921E-4</v>
      </c>
      <c r="AD401" s="49">
        <f>_xll.qlTenorBasisForwardRate($W$17,AA401,_xll.ohTrigger(trigger,$W$24))</f>
        <v>1.5468067115933418E-2</v>
      </c>
      <c r="AE401" s="49">
        <f>_xll.qlTenorBasisForwardRate2($W$17,AA401,AB401,_xll.ohTrigger(trigger,$W$24))</f>
        <v>1.5468067115933418E-2</v>
      </c>
      <c r="AF401" s="49">
        <f>_xll.qlIndexFixing($W$9,_xll.qlInterestRateIndexFixingDate($W$9,AA401,trigger),TRUE,trigger)</f>
        <v>1.552893117103126E-2</v>
      </c>
      <c r="AG401" s="49">
        <f t="shared" si="17"/>
        <v>-6.0864055097841971E-5</v>
      </c>
      <c r="AH401" s="52">
        <f t="shared" si="18"/>
        <v>1.0039348196928333</v>
      </c>
    </row>
    <row r="402" spans="26:34" x14ac:dyDescent="0.2">
      <c r="Z402" s="44" t="s">
        <v>74</v>
      </c>
      <c r="AA402" s="45">
        <f>_xll.qlCalendarAdvance(calendar,AA401,Z402,,,trigger)</f>
        <v>54702</v>
      </c>
      <c r="AB402" s="45">
        <f>_xll.qlInterestRateIndexMaturity($W$9,AA402,trigger)</f>
        <v>54884</v>
      </c>
      <c r="AC402" s="49">
        <f>_xll.qlTenorBasisValue($W$17,AA402,_xll.ohTrigger(trigger,$W$24))</f>
        <v>2.3479184974889287E-4</v>
      </c>
      <c r="AD402" s="49">
        <f>_xll.qlTenorBasisForwardRate($W$17,AA402,_xll.ohTrigger(trigger,$W$24))</f>
        <v>1.5463816656063634E-2</v>
      </c>
      <c r="AE402" s="49">
        <f>_xll.qlTenorBasisForwardRate2($W$17,AA402,AB402,_xll.ohTrigger(trigger,$W$24))</f>
        <v>1.5463816656063634E-2</v>
      </c>
      <c r="AF402" s="49">
        <f>_xll.qlIndexFixing($W$9,_xll.qlInterestRateIndexFixingDate($W$9,AA402,trigger),TRUE,trigger)</f>
        <v>1.5518873435545484E-2</v>
      </c>
      <c r="AG402" s="49">
        <f t="shared" si="17"/>
        <v>-5.5056779481850102E-5</v>
      </c>
      <c r="AH402" s="52">
        <f t="shared" si="18"/>
        <v>1.0035603616304039</v>
      </c>
    </row>
    <row r="403" spans="26:34" x14ac:dyDescent="0.2">
      <c r="Z403" s="44" t="s">
        <v>74</v>
      </c>
      <c r="AA403" s="45">
        <f>_xll.qlCalendarAdvance(calendar,AA402,Z403,,,trigger)</f>
        <v>54735</v>
      </c>
      <c r="AB403" s="45">
        <f>_xll.qlInterestRateIndexMaturity($W$9,AA403,trigger)</f>
        <v>54917</v>
      </c>
      <c r="AC403" s="49">
        <f>_xll.qlTenorBasisValue($W$17,AA403,_xll.ohTrigger(trigger,$W$24))</f>
        <v>2.3410068631268577E-4</v>
      </c>
      <c r="AD403" s="49">
        <f>_xll.qlTenorBasisForwardRate($W$17,AA403,_xll.ohTrigger(trigger,$W$24))</f>
        <v>1.5458560403291258E-2</v>
      </c>
      <c r="AE403" s="49">
        <f>_xll.qlTenorBasisForwardRate2($W$17,AA403,AB403,_xll.ohTrigger(trigger,$W$24))</f>
        <v>1.5458560403291258E-2</v>
      </c>
      <c r="AF403" s="49">
        <f>_xll.qlIndexFixing($W$9,_xll.qlInterestRateIndexFixingDate($W$9,AA403,trigger),TRUE,trigger)</f>
        <v>1.5507091104801019E-2</v>
      </c>
      <c r="AG403" s="49">
        <f t="shared" si="17"/>
        <v>-4.8530701509761492E-5</v>
      </c>
      <c r="AH403" s="52">
        <f t="shared" si="18"/>
        <v>1.0031394062735253</v>
      </c>
    </row>
    <row r="404" spans="26:34" x14ac:dyDescent="0.2">
      <c r="Z404" s="44" t="s">
        <v>74</v>
      </c>
      <c r="AA404" s="45">
        <f>_xll.qlCalendarAdvance(calendar,AA403,Z404,,,trigger)</f>
        <v>54765</v>
      </c>
      <c r="AB404" s="45">
        <f>_xll.qlInterestRateIndexMaturity($W$9,AA404,trigger)</f>
        <v>54947</v>
      </c>
      <c r="AC404" s="49">
        <f>_xll.qlTenorBasisValue($W$17,AA404,_xll.ohTrigger(trigger,$W$24))</f>
        <v>2.3348120955817608E-4</v>
      </c>
      <c r="AD404" s="49">
        <f>_xll.qlTenorBasisForwardRate($W$17,AA404,_xll.ohTrigger(trigger,$W$24))</f>
        <v>1.5453249285525895E-2</v>
      </c>
      <c r="AE404" s="49">
        <f>_xll.qlTenorBasisForwardRate2($W$17,AA404,AB404,_xll.ohTrigger(trigger,$W$24))</f>
        <v>1.5453249285525895E-2</v>
      </c>
      <c r="AF404" s="49">
        <f>_xll.qlIndexFixing($W$9,_xll.qlInterestRateIndexFixingDate($W$9,AA404,trigger),TRUE,trigger)</f>
        <v>1.5495720776352129E-2</v>
      </c>
      <c r="AG404" s="49">
        <f t="shared" si="17"/>
        <v>-4.2471490826234345E-5</v>
      </c>
      <c r="AH404" s="52">
        <f t="shared" si="18"/>
        <v>1.0027483857952135</v>
      </c>
    </row>
    <row r="405" spans="26:34" x14ac:dyDescent="0.2">
      <c r="Z405" s="44" t="s">
        <v>74</v>
      </c>
      <c r="AA405" s="45">
        <f>_xll.qlCalendarAdvance(calendar,AA404,Z405,,,trigger)</f>
        <v>54798</v>
      </c>
      <c r="AB405" s="45">
        <f>_xll.qlInterestRateIndexMaturity($W$9,AA405,trigger)</f>
        <v>54980</v>
      </c>
      <c r="AC405" s="49">
        <f>_xll.qlTenorBasisValue($W$17,AA405,_xll.ohTrigger(trigger,$W$24))</f>
        <v>2.3280939017577326E-4</v>
      </c>
      <c r="AD405" s="49">
        <f>_xll.qlTenorBasisForwardRate($W$17,AA405,_xll.ohTrigger(trigger,$W$24))</f>
        <v>1.5446815682931051E-2</v>
      </c>
      <c r="AE405" s="49">
        <f>_xll.qlTenorBasisForwardRate2($W$17,AA405,AB405,_xll.ohTrigger(trigger,$W$24))</f>
        <v>1.5446815682931051E-2</v>
      </c>
      <c r="AF405" s="49">
        <f>_xll.qlIndexFixing($W$9,_xll.qlInterestRateIndexFixingDate($W$9,AA405,trigger),TRUE,trigger)</f>
        <v>1.54824819763047E-2</v>
      </c>
      <c r="AG405" s="49">
        <f t="shared" si="17"/>
        <v>-3.5666293373648461E-5</v>
      </c>
      <c r="AH405" s="52">
        <f t="shared" si="18"/>
        <v>1.0023089738432667</v>
      </c>
    </row>
    <row r="406" spans="26:34" x14ac:dyDescent="0.2">
      <c r="Z406" s="44" t="s">
        <v>74</v>
      </c>
      <c r="AA406" s="45">
        <f>_xll.qlCalendarAdvance(calendar,AA405,Z406,,,trigger)</f>
        <v>54829</v>
      </c>
      <c r="AB406" s="45">
        <f>_xll.qlInterestRateIndexMaturity($W$9,AA406,trigger)</f>
        <v>55010</v>
      </c>
      <c r="AC406" s="49">
        <f>_xll.qlTenorBasisValue($W$17,AA406,_xll.ohTrigger(trigger,$W$24))</f>
        <v>2.3218732969527251E-4</v>
      </c>
      <c r="AD406" s="49">
        <f>_xll.qlTenorBasisForwardRate($W$17,AA406,_xll.ohTrigger(trigger,$W$24))</f>
        <v>1.5439992175609334E-2</v>
      </c>
      <c r="AE406" s="49">
        <f>_xll.qlTenorBasisForwardRate2($W$17,AA406,AB406,_xll.ohTrigger(trigger,$W$24))</f>
        <v>1.5439992175609334E-2</v>
      </c>
      <c r="AF406" s="49">
        <f>_xll.qlIndexFixing($W$9,_xll.qlInterestRateIndexFixingDate($W$9,AA406,trigger),TRUE,trigger)</f>
        <v>1.5469238232519935E-2</v>
      </c>
      <c r="AG406" s="49">
        <f t="shared" si="17"/>
        <v>-2.9246056910601365E-5</v>
      </c>
      <c r="AH406" s="52">
        <f t="shared" si="18"/>
        <v>1.0018941756302702</v>
      </c>
    </row>
    <row r="407" spans="26:34" x14ac:dyDescent="0.2">
      <c r="Z407" s="44" t="s">
        <v>74</v>
      </c>
      <c r="AA407" s="45">
        <f>_xll.qlCalendarAdvance(calendar,AA406,Z407,,,trigger)</f>
        <v>54857</v>
      </c>
      <c r="AB407" s="45">
        <f>_xll.qlInterestRateIndexMaturity($W$9,AA407,trigger)</f>
        <v>55043</v>
      </c>
      <c r="AC407" s="49">
        <f>_xll.qlTenorBasisValue($W$17,AA407,_xll.ohTrigger(trigger,$W$24))</f>
        <v>2.3163289855981166E-4</v>
      </c>
      <c r="AD407" s="49">
        <f>_xll.qlTenorBasisForwardRate($W$17,AA407,_xll.ohTrigger(trigger,$W$24))</f>
        <v>1.5434557088448321E-2</v>
      </c>
      <c r="AE407" s="49">
        <f>_xll.qlTenorBasisForwardRate2($W$17,AA407,AB407,_xll.ohTrigger(trigger,$W$24))</f>
        <v>1.5434557088448321E-2</v>
      </c>
      <c r="AF407" s="49">
        <f>_xll.qlIndexFixing($W$9,_xll.qlInterestRateIndexFixingDate($W$9,AA407,trigger),TRUE,trigger)</f>
        <v>1.5457249593348005E-2</v>
      </c>
      <c r="AG407" s="49">
        <f t="shared" si="17"/>
        <v>-2.2692504899684066E-5</v>
      </c>
      <c r="AH407" s="52">
        <f t="shared" si="18"/>
        <v>1.001470240109233</v>
      </c>
    </row>
    <row r="408" spans="26:34" x14ac:dyDescent="0.2">
      <c r="Z408" s="44" t="s">
        <v>74</v>
      </c>
      <c r="AA408" s="45">
        <f>_xll.qlCalendarAdvance(calendar,AA407,Z408,,,trigger)</f>
        <v>54890</v>
      </c>
      <c r="AB408" s="45">
        <f>_xll.qlInterestRateIndexMaturity($W$9,AA408,trigger)</f>
        <v>55073</v>
      </c>
      <c r="AC408" s="49">
        <f>_xll.qlTenorBasisValue($W$17,AA408,_xll.ohTrigger(trigger,$W$24))</f>
        <v>2.3098839576272305E-4</v>
      </c>
      <c r="AD408" s="49">
        <f>_xll.qlTenorBasisForwardRate($W$17,AA408,_xll.ohTrigger(trigger,$W$24))</f>
        <v>1.5425751872812959E-2</v>
      </c>
      <c r="AE408" s="49">
        <f>_xll.qlTenorBasisForwardRate2($W$17,AA408,AB408,_xll.ohTrigger(trigger,$W$24))</f>
        <v>1.5425751872812959E-2</v>
      </c>
      <c r="AF408" s="49">
        <f>_xll.qlIndexFixing($W$9,_xll.qlInterestRateIndexFixingDate($W$9,AA408,trigger),TRUE,trigger)</f>
        <v>1.544160101180871E-2</v>
      </c>
      <c r="AG408" s="49">
        <f t="shared" si="17"/>
        <v>-1.5849138995750744E-5</v>
      </c>
      <c r="AH408" s="52">
        <f t="shared" si="18"/>
        <v>1.0010274467738383</v>
      </c>
    </row>
    <row r="409" spans="26:34" x14ac:dyDescent="0.2">
      <c r="Z409" s="44" t="s">
        <v>74</v>
      </c>
      <c r="AA409" s="45">
        <f>_xll.qlCalendarAdvance(calendar,AA408,Z409,,,trigger)</f>
        <v>54920</v>
      </c>
      <c r="AB409" s="45">
        <f>_xll.qlInterestRateIndexMaturity($W$9,AA409,trigger)</f>
        <v>55106</v>
      </c>
      <c r="AC409" s="49">
        <f>_xll.qlTenorBasisValue($W$17,AA409,_xll.ohTrigger(trigger,$W$24))</f>
        <v>2.3041076238931082E-4</v>
      </c>
      <c r="AD409" s="49">
        <f>_xll.qlTenorBasisForwardRate($W$17,AA409,_xll.ohTrigger(trigger,$W$24))</f>
        <v>1.5418285561368188E-2</v>
      </c>
      <c r="AE409" s="49">
        <f>_xll.qlTenorBasisForwardRate2($W$17,AA409,AB409,_xll.ohTrigger(trigger,$W$24))</f>
        <v>1.5418285561368188E-2</v>
      </c>
      <c r="AF409" s="49">
        <f>_xll.qlIndexFixing($W$9,_xll.qlInterestRateIndexFixingDate($W$9,AA409,trigger),TRUE,trigger)</f>
        <v>1.5428137163899789E-2</v>
      </c>
      <c r="AG409" s="49">
        <f t="shared" si="17"/>
        <v>-9.8516025316009587E-6</v>
      </c>
      <c r="AH409" s="52">
        <f t="shared" si="18"/>
        <v>1.0006389557705615</v>
      </c>
    </row>
    <row r="410" spans="26:34" x14ac:dyDescent="0.2">
      <c r="Z410" s="44" t="s">
        <v>74</v>
      </c>
      <c r="AA410" s="45">
        <f>_xll.qlCalendarAdvance(calendar,AA409,Z410,,,trigger)</f>
        <v>54952</v>
      </c>
      <c r="AB410" s="45">
        <f>_xll.qlInterestRateIndexMaturity($W$9,AA410,trigger)</f>
        <v>55135</v>
      </c>
      <c r="AC410" s="49">
        <f>_xll.qlTenorBasisValue($W$17,AA410,_xll.ohTrigger(trigger,$W$24))</f>
        <v>2.2980319133544195E-4</v>
      </c>
      <c r="AD410" s="49">
        <f>_xll.qlTenorBasisForwardRate($W$17,AA410,_xll.ohTrigger(trigger,$W$24))</f>
        <v>1.540860411211523E-2</v>
      </c>
      <c r="AE410" s="49">
        <f>_xll.qlTenorBasisForwardRate2($W$17,AA410,AB410,_xll.ohTrigger(trigger,$W$24))</f>
        <v>1.540860411211523E-2</v>
      </c>
      <c r="AF410" s="49">
        <f>_xll.qlIndexFixing($W$9,_xll.qlInterestRateIndexFixingDate($W$9,AA410,trigger),TRUE,trigger)</f>
        <v>1.5413616372980384E-2</v>
      </c>
      <c r="AG410" s="49">
        <f t="shared" si="17"/>
        <v>-5.0122608651545497E-6</v>
      </c>
      <c r="AH410" s="52">
        <f t="shared" si="18"/>
        <v>1.0003252897425805</v>
      </c>
    </row>
    <row r="411" spans="26:34" x14ac:dyDescent="0.2">
      <c r="Z411" s="44" t="s">
        <v>74</v>
      </c>
      <c r="AA411" s="45">
        <f>_xll.qlCalendarAdvance(calendar,AA410,Z411,,,trigger)</f>
        <v>54982</v>
      </c>
      <c r="AB411" s="45">
        <f>_xll.qlInterestRateIndexMaturity($W$9,AA411,trigger)</f>
        <v>55166</v>
      </c>
      <c r="AC411" s="49">
        <f>_xll.qlTenorBasisValue($W$17,AA411,_xll.ohTrigger(trigger,$W$24))</f>
        <v>2.2924152252055746E-4</v>
      </c>
      <c r="AD411" s="49">
        <f>_xll.qlTenorBasisForwardRate($W$17,AA411,_xll.ohTrigger(trigger,$W$24))</f>
        <v>1.5399645028487481E-2</v>
      </c>
      <c r="AE411" s="49">
        <f>_xll.qlTenorBasisForwardRate2($W$17,AA411,AB411,_xll.ohTrigger(trigger,$W$24))</f>
        <v>1.5399645028487481E-2</v>
      </c>
      <c r="AF411" s="49">
        <f>_xll.qlIndexFixing($W$9,_xll.qlInterestRateIndexFixingDate($W$9,AA411,trigger),TRUE,trigger)</f>
        <v>1.5400978154635217E-2</v>
      </c>
      <c r="AG411" s="49">
        <f t="shared" si="17"/>
        <v>-1.3331261477355499E-6</v>
      </c>
      <c r="AH411" s="52">
        <f t="shared" si="18"/>
        <v>1.0000865686283853</v>
      </c>
    </row>
    <row r="412" spans="26:34" x14ac:dyDescent="0.2">
      <c r="Z412" s="44" t="s">
        <v>74</v>
      </c>
      <c r="AA412" s="45">
        <f>_xll.qlCalendarAdvance(calendar,AA411,Z412,,,trigger)</f>
        <v>55015</v>
      </c>
      <c r="AB412" s="45">
        <f>_xll.qlInterestRateIndexMaturity($W$9,AA412,trigger)</f>
        <v>55199</v>
      </c>
      <c r="AC412" s="49">
        <f>_xll.qlTenorBasisValue($W$17,AA412,_xll.ohTrigger(trigger,$W$24))</f>
        <v>2.2863242813943313E-4</v>
      </c>
      <c r="AD412" s="49">
        <f>_xll.qlTenorBasisForwardRate($W$17,AA412,_xll.ohTrigger(trigger,$W$24))</f>
        <v>1.5388972560360842E-2</v>
      </c>
      <c r="AE412" s="49">
        <f>_xll.qlTenorBasisForwardRate2($W$17,AA412,AB412,_xll.ohTrigger(trigger,$W$24))</f>
        <v>1.5388972560360842E-2</v>
      </c>
      <c r="AF412" s="49">
        <f>_xll.qlIndexFixing($W$9,_xll.qlInterestRateIndexFixingDate($W$9,AA412,trigger),TRUE,trigger)</f>
        <v>1.5387525479351908E-2</v>
      </c>
      <c r="AG412" s="49">
        <f t="shared" si="17"/>
        <v>1.4470810089338426E-6</v>
      </c>
      <c r="AH412" s="52">
        <f t="shared" si="18"/>
        <v>0.9999059663662887</v>
      </c>
    </row>
    <row r="413" spans="26:34" x14ac:dyDescent="0.2">
      <c r="Z413" s="44" t="s">
        <v>74</v>
      </c>
      <c r="AA413" s="45">
        <f>_xll.qlCalendarAdvance(calendar,AA412,Z413,,,trigger)</f>
        <v>55046</v>
      </c>
      <c r="AB413" s="45">
        <f>_xll.qlInterestRateIndexMaturity($W$9,AA413,trigger)</f>
        <v>55227</v>
      </c>
      <c r="AC413" s="49">
        <f>_xll.qlTenorBasisValue($W$17,AA413,_xll.ohTrigger(trigger,$W$24))</f>
        <v>2.2806847736851833E-4</v>
      </c>
      <c r="AD413" s="49">
        <f>_xll.qlTenorBasisForwardRate($W$17,AA413,_xll.ohTrigger(trigger,$W$24))</f>
        <v>1.5377915552547101E-2</v>
      </c>
      <c r="AE413" s="49">
        <f>_xll.qlTenorBasisForwardRate2($W$17,AA413,AB413,_xll.ohTrigger(trigger,$W$24))</f>
        <v>1.5377915552547101E-2</v>
      </c>
      <c r="AF413" s="49">
        <f>_xll.qlIndexFixing($W$9,_xll.qlInterestRateIndexFixingDate($W$9,AA413,trigger),TRUE,trigger)</f>
        <v>1.5375052590269243E-2</v>
      </c>
      <c r="AG413" s="49">
        <f t="shared" si="17"/>
        <v>2.8629622778574004E-6</v>
      </c>
      <c r="AH413" s="52">
        <f t="shared" si="18"/>
        <v>0.99981382637535787</v>
      </c>
    </row>
    <row r="414" spans="26:34" x14ac:dyDescent="0.2">
      <c r="Z414" s="44" t="s">
        <v>74</v>
      </c>
      <c r="AA414" s="45">
        <f>_xll.qlCalendarAdvance(calendar,AA413,Z414,,,trigger)</f>
        <v>55078</v>
      </c>
      <c r="AB414" s="45">
        <f>_xll.qlInterestRateIndexMaturity($W$9,AA414,trigger)</f>
        <v>55260</v>
      </c>
      <c r="AC414" s="49">
        <f>_xll.qlTenorBasisValue($W$17,AA414,_xll.ohTrigger(trigger,$W$24))</f>
        <v>2.2749458031797156E-4</v>
      </c>
      <c r="AD414" s="49">
        <f>_xll.qlTenorBasisForwardRate($W$17,AA414,_xll.ohTrigger(trigger,$W$24))</f>
        <v>1.5366486530143478E-2</v>
      </c>
      <c r="AE414" s="49">
        <f>_xll.qlTenorBasisForwardRate2($W$17,AA414,AB414,_xll.ohTrigger(trigger,$W$24))</f>
        <v>1.5366486530143478E-2</v>
      </c>
      <c r="AF414" s="49">
        <f>_xll.qlIndexFixing($W$9,_xll.qlInterestRateIndexFixingDate($W$9,AA414,trigger),TRUE,trigger)</f>
        <v>1.5363246012002622E-2</v>
      </c>
      <c r="AG414" s="49">
        <f t="shared" si="17"/>
        <v>3.2405181408564493E-6</v>
      </c>
      <c r="AH414" s="52">
        <f t="shared" si="18"/>
        <v>0.99978911782244428</v>
      </c>
    </row>
    <row r="415" spans="26:34" x14ac:dyDescent="0.2">
      <c r="Z415" s="44" t="s">
        <v>74</v>
      </c>
      <c r="AA415" s="45">
        <f>_xll.qlCalendarAdvance(calendar,AA414,Z415,,,trigger)</f>
        <v>55109</v>
      </c>
      <c r="AB415" s="45">
        <f>_xll.qlInterestRateIndexMaturity($W$9,AA415,trigger)</f>
        <v>55290</v>
      </c>
      <c r="AC415" s="49">
        <f>_xll.qlTenorBasisValue($W$17,AA415,_xll.ohTrigger(trigger,$W$24))</f>
        <v>2.2694649709622524E-4</v>
      </c>
      <c r="AD415" s="49">
        <f>_xll.qlTenorBasisForwardRate($W$17,AA415,_xll.ohTrigger(trigger,$W$24))</f>
        <v>1.5354549950649596E-2</v>
      </c>
      <c r="AE415" s="49">
        <f>_xll.qlTenorBasisForwardRate2($W$17,AA415,AB415,_xll.ohTrigger(trigger,$W$24))</f>
        <v>1.5354549950649596E-2</v>
      </c>
      <c r="AF415" s="49">
        <f>_xll.qlIndexFixing($W$9,_xll.qlInterestRateIndexFixingDate($W$9,AA415,trigger),TRUE,trigger)</f>
        <v>1.5351130714884354E-2</v>
      </c>
      <c r="AG415" s="49">
        <f t="shared" si="17"/>
        <v>3.419235765241696E-6</v>
      </c>
      <c r="AH415" s="52">
        <f t="shared" si="18"/>
        <v>0.99977731449138973</v>
      </c>
    </row>
    <row r="416" spans="26:34" x14ac:dyDescent="0.2">
      <c r="Z416" s="44" t="s">
        <v>74</v>
      </c>
      <c r="AA416" s="45">
        <f>_xll.qlCalendarAdvance(calendar,AA415,Z416,,,trigger)</f>
        <v>55141</v>
      </c>
      <c r="AB416" s="45">
        <f>_xll.qlInterestRateIndexMaturity($W$9,AA416,trigger)</f>
        <v>55323</v>
      </c>
      <c r="AC416" s="49">
        <f>_xll.qlTenorBasisValue($W$17,AA416,_xll.ohTrigger(trigger,$W$24))</f>
        <v>2.2638875580704594E-4</v>
      </c>
      <c r="AD416" s="49">
        <f>_xll.qlTenorBasisForwardRate($W$17,AA416,_xll.ohTrigger(trigger,$W$24))</f>
        <v>1.5341846516399393E-2</v>
      </c>
      <c r="AE416" s="49">
        <f>_xll.qlTenorBasisForwardRate2($W$17,AA416,AB416,_xll.ohTrigger(trigger,$W$24))</f>
        <v>1.5341846516399393E-2</v>
      </c>
      <c r="AF416" s="49">
        <f>_xll.qlIndexFixing($W$9,_xll.qlInterestRateIndexFixingDate($W$9,AA416,trigger),TRUE,trigger)</f>
        <v>1.5338217874369904E-2</v>
      </c>
      <c r="AG416" s="49">
        <f t="shared" si="17"/>
        <v>3.6286420294889127E-6</v>
      </c>
      <c r="AH416" s="52">
        <f t="shared" si="18"/>
        <v>0.99976348075014243</v>
      </c>
    </row>
    <row r="417" spans="26:34" x14ac:dyDescent="0.2">
      <c r="Z417" s="44" t="s">
        <v>74</v>
      </c>
      <c r="AA417" s="45">
        <f>_xll.qlCalendarAdvance(calendar,AA416,Z417,,,trigger)</f>
        <v>55172</v>
      </c>
      <c r="AB417" s="45">
        <f>_xll.qlInterestRateIndexMaturity($W$9,AA417,trigger)</f>
        <v>55353</v>
      </c>
      <c r="AC417" s="49">
        <f>_xll.qlTenorBasisValue($W$17,AA417,_xll.ohTrigger(trigger,$W$24))</f>
        <v>2.2585610960360069E-4</v>
      </c>
      <c r="AD417" s="49">
        <f>_xll.qlTenorBasisForwardRate($W$17,AA417,_xll.ohTrigger(trigger,$W$24))</f>
        <v>1.5328706506225569E-2</v>
      </c>
      <c r="AE417" s="49">
        <f>_xll.qlTenorBasisForwardRate2($W$17,AA417,AB417,_xll.ohTrigger(trigger,$W$24))</f>
        <v>1.5328706506225569E-2</v>
      </c>
      <c r="AF417" s="49">
        <f>_xll.qlIndexFixing($W$9,_xll.qlInterestRateIndexFixingDate($W$9,AA417,trigger),TRUE,trigger)</f>
        <v>1.5324864899579958E-2</v>
      </c>
      <c r="AG417" s="49">
        <f t="shared" si="17"/>
        <v>3.8416066456114367E-6</v>
      </c>
      <c r="AH417" s="52">
        <f t="shared" si="18"/>
        <v>0.99974938481312492</v>
      </c>
    </row>
    <row r="418" spans="26:34" x14ac:dyDescent="0.2">
      <c r="Z418" s="44" t="s">
        <v>74</v>
      </c>
      <c r="AA418" s="45">
        <f>_xll.qlCalendarAdvance(calendar,AA417,Z418,,,trigger)</f>
        <v>55204</v>
      </c>
      <c r="AB418" s="45">
        <f>_xll.qlInterestRateIndexMaturity($W$9,AA418,trigger)</f>
        <v>55386</v>
      </c>
      <c r="AC418" s="49">
        <f>_xll.qlTenorBasisValue($W$17,AA418,_xll.ohTrigger(trigger,$W$24))</f>
        <v>2.2531408539247567E-4</v>
      </c>
      <c r="AD418" s="49">
        <f>_xll.qlTenorBasisForwardRate($W$17,AA418,_xll.ohTrigger(trigger,$W$24))</f>
        <v>1.5314707734659275E-2</v>
      </c>
      <c r="AE418" s="49">
        <f>_xll.qlTenorBasisForwardRate2($W$17,AA418,AB418,_xll.ohTrigger(trigger,$W$24))</f>
        <v>1.5314707734659275E-2</v>
      </c>
      <c r="AF418" s="49">
        <f>_xll.qlIndexFixing($W$9,_xll.qlInterestRateIndexFixingDate($W$9,AA418,trigger),TRUE,trigger)</f>
        <v>1.5310619592506122E-2</v>
      </c>
      <c r="AG418" s="49">
        <f t="shared" si="17"/>
        <v>4.0881421531531459E-6</v>
      </c>
      <c r="AH418" s="52">
        <f t="shared" si="18"/>
        <v>0.99973305777531096</v>
      </c>
    </row>
    <row r="419" spans="26:34" x14ac:dyDescent="0.2">
      <c r="Z419" s="44" t="s">
        <v>74</v>
      </c>
      <c r="AA419" s="45">
        <f>_xll.qlCalendarAdvance(calendar,AA418,Z419,,,trigger)</f>
        <v>55232</v>
      </c>
      <c r="AB419" s="45">
        <f>_xll.qlInterestRateIndexMaturity($W$9,AA419,trigger)</f>
        <v>55416</v>
      </c>
      <c r="AC419" s="49">
        <f>_xll.qlTenorBasisValue($W$17,AA419,_xll.ohTrigger(trigger,$W$24))</f>
        <v>2.2484623187821043E-4</v>
      </c>
      <c r="AD419" s="49">
        <f>_xll.qlTenorBasisForwardRate($W$17,AA419,_xll.ohTrigger(trigger,$W$24))</f>
        <v>1.5301993365981289E-2</v>
      </c>
      <c r="AE419" s="49">
        <f>_xll.qlTenorBasisForwardRate2($W$17,AA419,AB419,_xll.ohTrigger(trigger,$W$24))</f>
        <v>1.5301993365981289E-2</v>
      </c>
      <c r="AF419" s="49">
        <f>_xll.qlIndexFixing($W$9,_xll.qlInterestRateIndexFixingDate($W$9,AA419,trigger),TRUE,trigger)</f>
        <v>1.5297668153312833E-2</v>
      </c>
      <c r="AG419" s="49">
        <f t="shared" si="17"/>
        <v>4.3252126684552306E-6</v>
      </c>
      <c r="AH419" s="52">
        <f t="shared" si="18"/>
        <v>0.99971734318758299</v>
      </c>
    </row>
    <row r="420" spans="26:34" x14ac:dyDescent="0.2">
      <c r="Z420" s="44" t="s">
        <v>74</v>
      </c>
      <c r="AA420" s="45">
        <f>_xll.qlCalendarAdvance(calendar,AA419,Z420,,,trigger)</f>
        <v>55263</v>
      </c>
      <c r="AB420" s="45">
        <f>_xll.qlInterestRateIndexMaturity($W$9,AA420,trigger)</f>
        <v>55446</v>
      </c>
      <c r="AC420" s="49">
        <f>_xll.qlTenorBasisValue($W$17,AA420,_xll.ohTrigger(trigger,$W$24))</f>
        <v>2.243351458534356E-4</v>
      </c>
      <c r="AD420" s="49">
        <f>_xll.qlTenorBasisForwardRate($W$17,AA420,_xll.ohTrigger(trigger,$W$24))</f>
        <v>1.5287059773383842E-2</v>
      </c>
      <c r="AE420" s="49">
        <f>_xll.qlTenorBasisForwardRate2($W$17,AA420,AB420,_xll.ohTrigger(trigger,$W$24))</f>
        <v>1.5287059773383842E-2</v>
      </c>
      <c r="AF420" s="49">
        <f>_xll.qlIndexFixing($W$9,_xll.qlInterestRateIndexFixingDate($W$9,AA420,trigger),TRUE,trigger)</f>
        <v>1.5282469592078188E-2</v>
      </c>
      <c r="AG420" s="49">
        <f t="shared" si="17"/>
        <v>4.5901813056532792E-6</v>
      </c>
      <c r="AH420" s="52">
        <f t="shared" si="18"/>
        <v>0.99969973419521485</v>
      </c>
    </row>
    <row r="421" spans="26:34" x14ac:dyDescent="0.2">
      <c r="Z421" s="44" t="s">
        <v>74</v>
      </c>
      <c r="AA421" s="45">
        <f>_xll.qlCalendarAdvance(calendar,AA420,Z421,,,trigger)</f>
        <v>55295</v>
      </c>
      <c r="AB421" s="45">
        <f>_xll.qlInterestRateIndexMaturity($W$9,AA421,trigger)</f>
        <v>55479</v>
      </c>
      <c r="AC421" s="49">
        <f>_xll.qlTenorBasisValue($W$17,AA421,_xll.ohTrigger(trigger,$W$24))</f>
        <v>2.2381507240968479E-4</v>
      </c>
      <c r="AD421" s="49">
        <f>_xll.qlTenorBasisForwardRate($W$17,AA421,_xll.ohTrigger(trigger,$W$24))</f>
        <v>1.5271130215690633E-2</v>
      </c>
      <c r="AE421" s="49">
        <f>_xll.qlTenorBasisForwardRate2($W$17,AA421,AB421,_xll.ohTrigger(trigger,$W$24))</f>
        <v>1.5271130215690633E-2</v>
      </c>
      <c r="AF421" s="49">
        <f>_xll.qlIndexFixing($W$9,_xll.qlInterestRateIndexFixingDate($W$9,AA421,trigger),TRUE,trigger)</f>
        <v>1.5266237125672251E-2</v>
      </c>
      <c r="AG421" s="49">
        <f t="shared" si="17"/>
        <v>4.8930900183822429E-6</v>
      </c>
      <c r="AH421" s="52">
        <f t="shared" si="18"/>
        <v>0.99967958560045844</v>
      </c>
    </row>
    <row r="422" spans="26:34" x14ac:dyDescent="0.2">
      <c r="Z422" s="44" t="s">
        <v>74</v>
      </c>
      <c r="AA422" s="45">
        <f>_xll.qlCalendarAdvance(calendar,AA421,Z422,,,trigger)</f>
        <v>55326</v>
      </c>
      <c r="AB422" s="45">
        <f>_xll.qlInterestRateIndexMaturity($W$9,AA422,trigger)</f>
        <v>55509</v>
      </c>
      <c r="AC422" s="49">
        <f>_xll.qlTenorBasisValue($W$17,AA422,_xll.ohTrigger(trigger,$W$24))</f>
        <v>2.2331841698533099E-4</v>
      </c>
      <c r="AD422" s="49">
        <f>_xll.qlTenorBasisForwardRate($W$17,AA422,_xll.ohTrigger(trigger,$W$24))</f>
        <v>1.5254945323881533E-2</v>
      </c>
      <c r="AE422" s="49">
        <f>_xll.qlTenorBasisForwardRate2($W$17,AA422,AB422,_xll.ohTrigger(trigger,$W$24))</f>
        <v>1.5254945323881533E-2</v>
      </c>
      <c r="AF422" s="49">
        <f>_xll.qlIndexFixing($W$9,_xll.qlInterestRateIndexFixingDate($W$9,AA422,trigger),TRUE,trigger)</f>
        <v>1.5249750309569033E-2</v>
      </c>
      <c r="AG422" s="49">
        <f t="shared" si="17"/>
        <v>5.1950143125003428E-6</v>
      </c>
      <c r="AH422" s="52">
        <f t="shared" si="18"/>
        <v>0.99965945375730925</v>
      </c>
    </row>
    <row r="423" spans="26:34" x14ac:dyDescent="0.2">
      <c r="Z423" s="44" t="s">
        <v>74</v>
      </c>
      <c r="AA423" s="45">
        <f>_xll.qlCalendarAdvance(calendar,AA422,Z423,,,trigger)</f>
        <v>55358</v>
      </c>
      <c r="AB423" s="45">
        <f>_xll.qlInterestRateIndexMaturity($W$9,AA423,trigger)</f>
        <v>55542</v>
      </c>
      <c r="AC423" s="49">
        <f>_xll.qlTenorBasisValue($W$17,AA423,_xll.ohTrigger(trigger,$W$24))</f>
        <v>2.2281303520029595E-4</v>
      </c>
      <c r="AD423" s="49">
        <f>_xll.qlTenorBasisForwardRate($W$17,AA423,_xll.ohTrigger(trigger,$W$24))</f>
        <v>1.5237668902395236E-2</v>
      </c>
      <c r="AE423" s="49">
        <f>_xll.qlTenorBasisForwardRate2($W$17,AA423,AB423,_xll.ohTrigger(trigger,$W$24))</f>
        <v>1.5237668902395236E-2</v>
      </c>
      <c r="AF423" s="49">
        <f>_xll.qlIndexFixing($W$9,_xll.qlInterestRateIndexFixingDate($W$9,AA423,trigger),TRUE,trigger)</f>
        <v>1.5232130934599589E-2</v>
      </c>
      <c r="AG423" s="49">
        <f t="shared" si="17"/>
        <v>5.5379677956473444E-6</v>
      </c>
      <c r="AH423" s="52">
        <f t="shared" si="18"/>
        <v>0.99963656069500384</v>
      </c>
    </row>
    <row r="424" spans="26:34" x14ac:dyDescent="0.2">
      <c r="Z424" s="44" t="s">
        <v>74</v>
      </c>
      <c r="AA424" s="45">
        <f>_xll.qlCalendarAdvance(calendar,AA423,Z424,,,trigger)</f>
        <v>55389</v>
      </c>
      <c r="AB424" s="45">
        <f>_xll.qlInterestRateIndexMaturity($W$9,AA424,trigger)</f>
        <v>55575</v>
      </c>
      <c r="AC424" s="49">
        <f>_xll.qlTenorBasisValue($W$17,AA424,_xll.ohTrigger(trigger,$W$24))</f>
        <v>2.223304168266222E-4</v>
      </c>
      <c r="AD424" s="49">
        <f>_xll.qlTenorBasisForwardRate($W$17,AA424,_xll.ohTrigger(trigger,$W$24))</f>
        <v>1.5220285910203558E-2</v>
      </c>
      <c r="AE424" s="49">
        <f>_xll.qlTenorBasisForwardRate2($W$17,AA424,AB424,_xll.ohTrigger(trigger,$W$24))</f>
        <v>1.5220285910203558E-2</v>
      </c>
      <c r="AF424" s="49">
        <f>_xll.qlIndexFixing($W$9,_xll.qlInterestRateIndexFixingDate($W$9,AA424,trigger),TRUE,trigger)</f>
        <v>1.5214389033016147E-2</v>
      </c>
      <c r="AG424" s="49">
        <f t="shared" si="17"/>
        <v>5.8968771874112758E-6</v>
      </c>
      <c r="AH424" s="52">
        <f t="shared" si="18"/>
        <v>0.99961256462446224</v>
      </c>
    </row>
    <row r="425" spans="26:34" x14ac:dyDescent="0.2">
      <c r="Z425" s="44" t="s">
        <v>74</v>
      </c>
      <c r="AA425" s="45">
        <f>_xll.qlCalendarAdvance(calendar,AA424,Z425,,,trigger)</f>
        <v>55421</v>
      </c>
      <c r="AB425" s="45">
        <f>_xll.qlInterestRateIndexMaturity($W$9,AA425,trigger)</f>
        <v>55603</v>
      </c>
      <c r="AC425" s="49">
        <f>_xll.qlTenorBasisValue($W$17,AA425,_xll.ohTrigger(trigger,$W$24))</f>
        <v>2.2183932574183719E-4</v>
      </c>
      <c r="AD425" s="49">
        <f>_xll.qlTenorBasisForwardRate($W$17,AA425,_xll.ohTrigger(trigger,$W$24))</f>
        <v>1.5201543293740592E-2</v>
      </c>
      <c r="AE425" s="49">
        <f>_xll.qlTenorBasisForwardRate2($W$17,AA425,AB425,_xll.ohTrigger(trigger,$W$24))</f>
        <v>1.5201543293740592E-2</v>
      </c>
      <c r="AF425" s="49">
        <f>_xll.qlIndexFixing($W$9,_xll.qlInterestRateIndexFixingDate($W$9,AA425,trigger),TRUE,trigger)</f>
        <v>1.5195294408752672E-2</v>
      </c>
      <c r="AG425" s="49">
        <f t="shared" si="17"/>
        <v>6.2488849879201169E-6</v>
      </c>
      <c r="AH425" s="52">
        <f t="shared" si="18"/>
        <v>0.99958893088239975</v>
      </c>
    </row>
    <row r="426" spans="26:34" x14ac:dyDescent="0.2">
      <c r="Z426" s="44" t="s">
        <v>74</v>
      </c>
      <c r="AA426" s="45">
        <f>_xll.qlCalendarAdvance(calendar,AA425,Z426,,,trigger)</f>
        <v>55451</v>
      </c>
      <c r="AB426" s="45">
        <f>_xll.qlInterestRateIndexMaturity($W$9,AA426,trigger)</f>
        <v>55634</v>
      </c>
      <c r="AC426" s="49">
        <f>_xll.qlTenorBasisValue($W$17,AA426,_xll.ohTrigger(trigger,$W$24))</f>
        <v>2.2138538574403027E-4</v>
      </c>
      <c r="AD426" s="49">
        <f>_xll.qlTenorBasisForwardRate($W$17,AA426,_xll.ohTrigger(trigger,$W$24))</f>
        <v>1.5183437994414434E-2</v>
      </c>
      <c r="AE426" s="49">
        <f>_xll.qlTenorBasisForwardRate2($W$17,AA426,AB426,_xll.ohTrigger(trigger,$W$24))</f>
        <v>1.5183437994414434E-2</v>
      </c>
      <c r="AF426" s="49">
        <f>_xll.qlIndexFixing($W$9,_xll.qlInterestRateIndexFixingDate($W$9,AA426,trigger),TRUE,trigger)</f>
        <v>1.5176809391651796E-2</v>
      </c>
      <c r="AG426" s="49">
        <f t="shared" si="17"/>
        <v>6.6286027626382554E-6</v>
      </c>
      <c r="AH426" s="52">
        <f t="shared" si="18"/>
        <v>0.99956343202606179</v>
      </c>
    </row>
    <row r="427" spans="26:34" x14ac:dyDescent="0.2">
      <c r="Z427" s="44" t="s">
        <v>74</v>
      </c>
      <c r="AA427" s="45">
        <f>_xll.qlCalendarAdvance(calendar,AA426,Z427,,,trigger)</f>
        <v>55484</v>
      </c>
      <c r="AB427" s="45">
        <f>_xll.qlInterestRateIndexMaturity($W$9,AA427,trigger)</f>
        <v>55666</v>
      </c>
      <c r="AC427" s="49">
        <f>_xll.qlTenorBasisValue($W$17,AA427,_xll.ohTrigger(trigger,$W$24))</f>
        <v>2.2089317009359752E-4</v>
      </c>
      <c r="AD427" s="49">
        <f>_xll.qlTenorBasisForwardRate($W$17,AA427,_xll.ohTrigger(trigger,$W$24))</f>
        <v>1.5162811316455818E-2</v>
      </c>
      <c r="AE427" s="49">
        <f>_xll.qlTenorBasisForwardRate2($W$17,AA427,AB427,_xll.ohTrigger(trigger,$W$24))</f>
        <v>1.5162811316455818E-2</v>
      </c>
      <c r="AF427" s="49">
        <f>_xll.qlIndexFixing($W$9,_xll.qlInterestRateIndexFixingDate($W$9,AA427,trigger),TRUE,trigger)</f>
        <v>1.5155757975678443E-2</v>
      </c>
      <c r="AG427" s="49">
        <f t="shared" si="17"/>
        <v>7.053340777374989E-6</v>
      </c>
      <c r="AH427" s="52">
        <f t="shared" si="18"/>
        <v>0.99953482631748369</v>
      </c>
    </row>
    <row r="428" spans="26:34" x14ac:dyDescent="0.2">
      <c r="Z428" s="44" t="s">
        <v>74</v>
      </c>
      <c r="AA428" s="45">
        <f>_xll.qlCalendarAdvance(calendar,AA427,Z428,,,trigger)</f>
        <v>55514</v>
      </c>
      <c r="AB428" s="45">
        <f>_xll.qlInterestRateIndexMaturity($W$9,AA428,trigger)</f>
        <v>55697</v>
      </c>
      <c r="AC428" s="49">
        <f>_xll.qlTenorBasisValue($W$17,AA428,_xll.ohTrigger(trigger,$W$24))</f>
        <v>2.2045208478153547E-4</v>
      </c>
      <c r="AD428" s="49">
        <f>_xll.qlTenorBasisForwardRate($W$17,AA428,_xll.ohTrigger(trigger,$W$24))</f>
        <v>1.5143393354875679E-2</v>
      </c>
      <c r="AE428" s="49">
        <f>_xll.qlTenorBasisForwardRate2($W$17,AA428,AB428,_xll.ohTrigger(trigger,$W$24))</f>
        <v>1.5143393354875679E-2</v>
      </c>
      <c r="AF428" s="49">
        <f>_xll.qlIndexFixing($W$9,_xll.qlInterestRateIndexFixingDate($W$9,AA428,trigger),TRUE,trigger)</f>
        <v>1.5135919895556743E-2</v>
      </c>
      <c r="AG428" s="49">
        <f t="shared" si="17"/>
        <v>7.4734593189362125E-6</v>
      </c>
      <c r="AH428" s="52">
        <f t="shared" si="18"/>
        <v>0.99950648714302004</v>
      </c>
    </row>
    <row r="429" spans="26:34" x14ac:dyDescent="0.2">
      <c r="Z429" s="44" t="s">
        <v>74</v>
      </c>
      <c r="AA429" s="45">
        <f>_xll.qlCalendarAdvance(calendar,AA428,Z429,,,trigger)</f>
        <v>55547</v>
      </c>
      <c r="AB429" s="45">
        <f>_xll.qlInterestRateIndexMaturity($W$9,AA429,trigger)</f>
        <v>55729</v>
      </c>
      <c r="AC429" s="49">
        <f>_xll.qlTenorBasisValue($W$17,AA429,_xll.ohTrigger(trigger,$W$24))</f>
        <v>2.1997381439537835E-4</v>
      </c>
      <c r="AD429" s="49">
        <f>_xll.qlTenorBasisForwardRate($W$17,AA429,_xll.ohTrigger(trigger,$W$24))</f>
        <v>1.5121361366438889E-2</v>
      </c>
      <c r="AE429" s="49">
        <f>_xll.qlTenorBasisForwardRate2($W$17,AA429,AB429,_xll.ohTrigger(trigger,$W$24))</f>
        <v>1.5121361366438889E-2</v>
      </c>
      <c r="AF429" s="49">
        <f>_xll.qlIndexFixing($W$9,_xll.qlInterestRateIndexFixingDate($W$9,AA429,trigger),TRUE,trigger)</f>
        <v>1.5113419599103698E-2</v>
      </c>
      <c r="AG429" s="49">
        <f t="shared" si="17"/>
        <v>7.9417673351910717E-6</v>
      </c>
      <c r="AH429" s="52">
        <f t="shared" si="18"/>
        <v>0.99947479812546391</v>
      </c>
    </row>
    <row r="430" spans="26:34" x14ac:dyDescent="0.2">
      <c r="Z430" s="44" t="s">
        <v>74</v>
      </c>
      <c r="AA430" s="45">
        <f>_xll.qlCalendarAdvance(calendar,AA429,Z430,,,trigger)</f>
        <v>55578</v>
      </c>
      <c r="AB430" s="45">
        <f>_xll.qlInterestRateIndexMaturity($W$9,AA430,trigger)</f>
        <v>55761</v>
      </c>
      <c r="AC430" s="49">
        <f>_xll.qlTenorBasisValue($W$17,AA430,_xll.ohTrigger(trigger,$W$24))</f>
        <v>2.195310464956363E-4</v>
      </c>
      <c r="AD430" s="49">
        <f>_xll.qlTenorBasisForwardRate($W$17,AA430,_xll.ohTrigger(trigger,$W$24))</f>
        <v>1.509990981847872E-2</v>
      </c>
      <c r="AE430" s="49">
        <f>_xll.qlTenorBasisForwardRate2($W$17,AA430,AB430,_xll.ohTrigger(trigger,$W$24))</f>
        <v>1.509990981847872E-2</v>
      </c>
      <c r="AF430" s="49">
        <f>_xll.qlIndexFixing($W$9,_xll.qlInterestRateIndexFixingDate($W$9,AA430,trigger),TRUE,trigger)</f>
        <v>1.5091490919911582E-2</v>
      </c>
      <c r="AG430" s="49">
        <f t="shared" si="17"/>
        <v>8.418898567138719E-6</v>
      </c>
      <c r="AH430" s="52">
        <f t="shared" si="18"/>
        <v>0.99944245371870788</v>
      </c>
    </row>
    <row r="431" spans="26:34" x14ac:dyDescent="0.2">
      <c r="Z431" s="44" t="s">
        <v>74</v>
      </c>
      <c r="AA431" s="45">
        <f>_xll.qlCalendarAdvance(calendar,AA430,Z431,,,trigger)</f>
        <v>55607</v>
      </c>
      <c r="AB431" s="45">
        <f>_xll.qlInterestRateIndexMaturity($W$9,AA431,trigger)</f>
        <v>55792</v>
      </c>
      <c r="AC431" s="49">
        <f>_xll.qlTenorBasisValue($W$17,AA431,_xll.ohTrigger(trigger,$W$24))</f>
        <v>2.1912248157669864E-4</v>
      </c>
      <c r="AD431" s="49">
        <f>_xll.qlTenorBasisForwardRate($W$17,AA431,_xll.ohTrigger(trigger,$W$24))</f>
        <v>1.5079150822621484E-2</v>
      </c>
      <c r="AE431" s="49">
        <f>_xll.qlTenorBasisForwardRate2($W$17,AA431,AB431,_xll.ohTrigger(trigger,$W$24))</f>
        <v>1.5079150822621484E-2</v>
      </c>
      <c r="AF431" s="49">
        <f>_xll.qlIndexFixing($W$9,_xll.qlInterestRateIndexFixingDate($W$9,AA431,trigger),TRUE,trigger)</f>
        <v>1.5070256374524957E-2</v>
      </c>
      <c r="AG431" s="49">
        <f t="shared" si="17"/>
        <v>8.8944480965275075E-6</v>
      </c>
      <c r="AH431" s="52">
        <f t="shared" si="18"/>
        <v>0.99941014927159</v>
      </c>
    </row>
    <row r="432" spans="26:34" x14ac:dyDescent="0.2">
      <c r="Z432" s="44" t="s">
        <v>74</v>
      </c>
      <c r="AA432" s="45">
        <f>_xll.qlCalendarAdvance(calendar,AA431,Z432,,,trigger)</f>
        <v>55638</v>
      </c>
      <c r="AB432" s="45">
        <f>_xll.qlInterestRateIndexMaturity($W$9,AA432,trigger)</f>
        <v>55821</v>
      </c>
      <c r="AC432" s="49">
        <f>_xll.qlTenorBasisValue($W$17,AA432,_xll.ohTrigger(trigger,$W$24))</f>
        <v>2.1869168565507837E-4</v>
      </c>
      <c r="AD432" s="49">
        <f>_xll.qlTenorBasisForwardRate($W$17,AA432,_xll.ohTrigger(trigger,$W$24))</f>
        <v>1.5056540798458033E-2</v>
      </c>
      <c r="AE432" s="49">
        <f>_xll.qlTenorBasisForwardRate2($W$17,AA432,AB432,_xll.ohTrigger(trigger,$W$24))</f>
        <v>1.5056540798458033E-2</v>
      </c>
      <c r="AF432" s="49">
        <f>_xll.qlIndexFixing($W$9,_xll.qlInterestRateIndexFixingDate($W$9,AA432,trigger),TRUE,trigger)</f>
        <v>1.504715354597275E-2</v>
      </c>
      <c r="AG432" s="49">
        <f t="shared" si="17"/>
        <v>9.3872524852822714E-6</v>
      </c>
      <c r="AH432" s="52">
        <f t="shared" si="18"/>
        <v>0.99937653325482012</v>
      </c>
    </row>
    <row r="433" spans="26:34" x14ac:dyDescent="0.2">
      <c r="Z433" s="44" t="s">
        <v>74</v>
      </c>
      <c r="AA433" s="45">
        <f>_xll.qlCalendarAdvance(calendar,AA432,Z433,,,trigger)</f>
        <v>55668</v>
      </c>
      <c r="AB433" s="45">
        <f>_xll.qlInterestRateIndexMaturity($W$9,AA433,trigger)</f>
        <v>55852</v>
      </c>
      <c r="AC433" s="49">
        <f>_xll.qlTenorBasisValue($W$17,AA433,_xll.ohTrigger(trigger,$W$24))</f>
        <v>2.1828055930739546E-4</v>
      </c>
      <c r="AD433" s="49">
        <f>_xll.qlTenorBasisForwardRate($W$17,AA433,_xll.ohTrigger(trigger,$W$24))</f>
        <v>1.5033819861499655E-2</v>
      </c>
      <c r="AE433" s="49">
        <f>_xll.qlTenorBasisForwardRate2($W$17,AA433,AB433,_xll.ohTrigger(trigger,$W$24))</f>
        <v>1.5033819861499655E-2</v>
      </c>
      <c r="AF433" s="49">
        <f>_xll.qlIndexFixing($W$9,_xll.qlInterestRateIndexFixingDate($W$9,AA433,trigger),TRUE,trigger)</f>
        <v>1.5023908493510277E-2</v>
      </c>
      <c r="AG433" s="49">
        <f t="shared" si="17"/>
        <v>9.9113679893781531E-6</v>
      </c>
      <c r="AH433" s="52">
        <f t="shared" si="18"/>
        <v>0.99934072856528233</v>
      </c>
    </row>
    <row r="434" spans="26:34" x14ac:dyDescent="0.2">
      <c r="Z434" s="44" t="s">
        <v>74</v>
      </c>
      <c r="AA434" s="45">
        <f>_xll.qlCalendarAdvance(calendar,AA433,Z434,,,trigger)</f>
        <v>55701</v>
      </c>
      <c r="AB434" s="45">
        <f>_xll.qlInterestRateIndexMaturity($W$9,AA434,trigger)</f>
        <v>55886</v>
      </c>
      <c r="AC434" s="49">
        <f>_xll.qlTenorBasisValue($W$17,AA434,_xll.ohTrigger(trigger,$W$24))</f>
        <v>2.1783478849704118E-4</v>
      </c>
      <c r="AD434" s="49">
        <f>_xll.qlTenorBasisForwardRate($W$17,AA434,_xll.ohTrigger(trigger,$W$24))</f>
        <v>1.5008065844104374E-2</v>
      </c>
      <c r="AE434" s="49">
        <f>_xll.qlTenorBasisForwardRate2($W$17,AA434,AB434,_xll.ohTrigger(trigger,$W$24))</f>
        <v>1.5008065844104374E-2</v>
      </c>
      <c r="AF434" s="49">
        <f>_xll.qlIndexFixing($W$9,_xll.qlInterestRateIndexFixingDate($W$9,AA434,trigger),TRUE,trigger)</f>
        <v>1.49975542342131E-2</v>
      </c>
      <c r="AG434" s="49">
        <f t="shared" si="17"/>
        <v>1.0511609891274143E-5</v>
      </c>
      <c r="AH434" s="52">
        <f t="shared" si="18"/>
        <v>0.99929960262698314</v>
      </c>
    </row>
    <row r="435" spans="26:34" x14ac:dyDescent="0.2">
      <c r="Z435" s="44" t="s">
        <v>74</v>
      </c>
      <c r="AA435" s="45">
        <f>_xll.qlCalendarAdvance(calendar,AA434,Z435,,,trigger)</f>
        <v>55732</v>
      </c>
      <c r="AB435" s="45">
        <f>_xll.qlInterestRateIndexMaturity($W$9,AA435,trigger)</f>
        <v>55918</v>
      </c>
      <c r="AC435" s="49">
        <f>_xll.qlTenorBasisValue($W$17,AA435,_xll.ohTrigger(trigger,$W$24))</f>
        <v>2.1742212170145023E-4</v>
      </c>
      <c r="AD435" s="49">
        <f>_xll.qlTenorBasisForwardRate($W$17,AA435,_xll.ohTrigger(trigger,$W$24))</f>
        <v>1.4983128148388127E-2</v>
      </c>
      <c r="AE435" s="49">
        <f>_xll.qlTenorBasisForwardRate2($W$17,AA435,AB435,_xll.ohTrigger(trigger,$W$24))</f>
        <v>1.4983128148388127E-2</v>
      </c>
      <c r="AF435" s="49">
        <f>_xll.qlIndexFixing($W$9,_xll.qlInterestRateIndexFixingDate($W$9,AA435,trigger),TRUE,trigger)</f>
        <v>1.497202822701597E-2</v>
      </c>
      <c r="AG435" s="49">
        <f t="shared" si="17"/>
        <v>1.109992137215618E-5</v>
      </c>
      <c r="AH435" s="52">
        <f t="shared" si="18"/>
        <v>0.99925917196581204</v>
      </c>
    </row>
    <row r="436" spans="26:34" x14ac:dyDescent="0.2">
      <c r="Z436" s="44" t="s">
        <v>74</v>
      </c>
      <c r="AA436" s="45">
        <f>_xll.qlCalendarAdvance(calendar,AA435,Z436,,,trigger)</f>
        <v>55764</v>
      </c>
      <c r="AB436" s="45">
        <f>_xll.qlInterestRateIndexMaturity($W$9,AA436,trigger)</f>
        <v>55946</v>
      </c>
      <c r="AC436" s="49">
        <f>_xll.qlTenorBasisValue($W$17,AA436,_xll.ohTrigger(trigger,$W$24))</f>
        <v>2.1700224181039874E-4</v>
      </c>
      <c r="AD436" s="49">
        <f>_xll.qlTenorBasisForwardRate($W$17,AA436,_xll.ohTrigger(trigger,$W$24))</f>
        <v>1.4957227593753597E-2</v>
      </c>
      <c r="AE436" s="49">
        <f>_xll.qlTenorBasisForwardRate2($W$17,AA436,AB436,_xll.ohTrigger(trigger,$W$24))</f>
        <v>1.4957227593753597E-2</v>
      </c>
      <c r="AF436" s="49">
        <f>_xll.qlIndexFixing($W$9,_xll.qlInterestRateIndexFixingDate($W$9,AA436,trigger),TRUE,trigger)</f>
        <v>1.4945549800015435E-2</v>
      </c>
      <c r="AG436" s="49">
        <f t="shared" si="17"/>
        <v>1.1677793738161871E-5</v>
      </c>
      <c r="AH436" s="52">
        <f t="shared" si="18"/>
        <v>0.99921925412547452</v>
      </c>
    </row>
    <row r="437" spans="26:34" x14ac:dyDescent="0.2">
      <c r="Z437" s="44" t="s">
        <v>74</v>
      </c>
      <c r="AA437" s="45">
        <f>_xll.qlCalendarAdvance(calendar,AA436,Z437,,,trigger)</f>
        <v>55794</v>
      </c>
      <c r="AB437" s="45">
        <f>_xll.qlInterestRateIndexMaturity($W$9,AA437,trigger)</f>
        <v>55976</v>
      </c>
      <c r="AC437" s="49">
        <f>_xll.qlTenorBasisValue($W$17,AA437,_xll.ohTrigger(trigger,$W$24))</f>
        <v>2.1661415444376467E-4</v>
      </c>
      <c r="AD437" s="49">
        <f>_xll.qlTenorBasisForwardRate($W$17,AA437,_xll.ohTrigger(trigger,$W$24))</f>
        <v>1.4931869744776059E-2</v>
      </c>
      <c r="AE437" s="49">
        <f>_xll.qlTenorBasisForwardRate2($W$17,AA437,AB437,_xll.ohTrigger(trigger,$W$24))</f>
        <v>1.4931869744776059E-2</v>
      </c>
      <c r="AF437" s="49">
        <f>_xll.qlIndexFixing($W$9,_xll.qlInterestRateIndexFixingDate($W$9,AA437,trigger),TRUE,trigger)</f>
        <v>1.4919589327471465E-2</v>
      </c>
      <c r="AG437" s="49">
        <f t="shared" si="17"/>
        <v>1.2280417304593588E-5</v>
      </c>
      <c r="AH437" s="52">
        <f t="shared" si="18"/>
        <v>0.99917757002207375</v>
      </c>
    </row>
    <row r="438" spans="26:34" x14ac:dyDescent="0.2">
      <c r="Z438" s="44" t="s">
        <v>74</v>
      </c>
      <c r="AA438" s="45">
        <f>_xll.qlCalendarAdvance(calendar,AA437,Z438,,,trigger)</f>
        <v>55827</v>
      </c>
      <c r="AB438" s="45">
        <f>_xll.qlInterestRateIndexMaturity($W$9,AA438,trigger)</f>
        <v>56009</v>
      </c>
      <c r="AC438" s="49">
        <f>_xll.qlTenorBasisValue($W$17,AA438,_xll.ohTrigger(trigger,$W$24))</f>
        <v>2.161933753362175E-4</v>
      </c>
      <c r="AD438" s="49">
        <f>_xll.qlTenorBasisForwardRate($W$17,AA438,_xll.ohTrigger(trigger,$W$24))</f>
        <v>1.4903212433121382E-2</v>
      </c>
      <c r="AE438" s="49">
        <f>_xll.qlTenorBasisForwardRate2($W$17,AA438,AB438,_xll.ohTrigger(trigger,$W$24))</f>
        <v>1.4903212433121382E-2</v>
      </c>
      <c r="AF438" s="49">
        <f>_xll.qlIndexFixing($W$9,_xll.qlInterestRateIndexFixingDate($W$9,AA438,trigger),TRUE,trigger)</f>
        <v>1.4890244021841151E-2</v>
      </c>
      <c r="AG438" s="49">
        <f t="shared" si="17"/>
        <v>1.2968411280230713E-5</v>
      </c>
      <c r="AH438" s="52">
        <f t="shared" si="18"/>
        <v>0.99912982443627996</v>
      </c>
    </row>
    <row r="439" spans="26:34" x14ac:dyDescent="0.2">
      <c r="Z439" s="44" t="s">
        <v>74</v>
      </c>
      <c r="AA439" s="45">
        <f>_xll.qlCalendarAdvance(calendar,AA438,Z439,,,trigger)</f>
        <v>55857</v>
      </c>
      <c r="AB439" s="45">
        <f>_xll.qlInterestRateIndexMaturity($W$9,AA439,trigger)</f>
        <v>56039</v>
      </c>
      <c r="AC439" s="49">
        <f>_xll.qlTenorBasisValue($W$17,AA439,_xll.ohTrigger(trigger,$W$24))</f>
        <v>2.158163338032589E-4</v>
      </c>
      <c r="AD439" s="49">
        <f>_xll.qlTenorBasisForwardRate($W$17,AA439,_xll.ohTrigger(trigger,$W$24))</f>
        <v>1.4876461393562921E-2</v>
      </c>
      <c r="AE439" s="49">
        <f>_xll.qlTenorBasisForwardRate2($W$17,AA439,AB439,_xll.ohTrigger(trigger,$W$24))</f>
        <v>1.4876461393562921E-2</v>
      </c>
      <c r="AF439" s="49">
        <f>_xll.qlIndexFixing($W$9,_xll.qlInterestRateIndexFixingDate($W$9,AA439,trigger),TRUE,trigger)</f>
        <v>1.4862844420008915E-2</v>
      </c>
      <c r="AG439" s="49">
        <f t="shared" si="17"/>
        <v>1.361697355400579E-5</v>
      </c>
      <c r="AH439" s="52">
        <f t="shared" si="18"/>
        <v>0.99908466313367383</v>
      </c>
    </row>
    <row r="440" spans="26:34" x14ac:dyDescent="0.2">
      <c r="Z440" s="44" t="s">
        <v>74</v>
      </c>
      <c r="AA440" s="45">
        <f>_xll.qlCalendarAdvance(calendar,AA439,Z440,,,trigger)</f>
        <v>55890</v>
      </c>
      <c r="AB440" s="45">
        <f>_xll.qlInterestRateIndexMaturity($W$9,AA440,trigger)</f>
        <v>56072</v>
      </c>
      <c r="AC440" s="49">
        <f>_xll.qlTenorBasisValue($W$17,AA440,_xll.ohTrigger(trigger,$W$24))</f>
        <v>2.1540753640997504E-4</v>
      </c>
      <c r="AD440" s="49">
        <f>_xll.qlTenorBasisForwardRate($W$17,AA440,_xll.ohTrigger(trigger,$W$24))</f>
        <v>1.4846261100148738E-2</v>
      </c>
      <c r="AE440" s="49">
        <f>_xll.qlTenorBasisForwardRate2($W$17,AA440,AB440,_xll.ohTrigger(trigger,$W$24))</f>
        <v>1.4846261100148738E-2</v>
      </c>
      <c r="AF440" s="49">
        <f>_xll.qlIndexFixing($W$9,_xll.qlInterestRateIndexFixingDate($W$9,AA440,trigger),TRUE,trigger)</f>
        <v>1.4831904955835406E-2</v>
      </c>
      <c r="AG440" s="49">
        <f t="shared" si="17"/>
        <v>1.4356144313332209E-5</v>
      </c>
      <c r="AH440" s="52">
        <f t="shared" si="18"/>
        <v>0.99903301280932011</v>
      </c>
    </row>
    <row r="441" spans="26:34" x14ac:dyDescent="0.2">
      <c r="Z441" s="44" t="s">
        <v>74</v>
      </c>
      <c r="AA441" s="45">
        <f>_xll.qlCalendarAdvance(calendar,AA440,Z441,,,trigger)</f>
        <v>55921</v>
      </c>
      <c r="AB441" s="45">
        <f>_xll.qlInterestRateIndexMaturity($W$9,AA441,trigger)</f>
        <v>56102</v>
      </c>
      <c r="AC441" s="49">
        <f>_xll.qlTenorBasisValue($W$17,AA441,_xll.ohTrigger(trigger,$W$24))</f>
        <v>2.1502911261835409E-4</v>
      </c>
      <c r="AD441" s="49">
        <f>_xll.qlTenorBasisForwardRate($W$17,AA441,_xll.ohTrigger(trigger,$W$24))</f>
        <v>1.4817329941086381E-2</v>
      </c>
      <c r="AE441" s="49">
        <f>_xll.qlTenorBasisForwardRate2($W$17,AA441,AB441,_xll.ohTrigger(trigger,$W$24))</f>
        <v>1.4817329941086381E-2</v>
      </c>
      <c r="AF441" s="49">
        <f>_xll.qlIndexFixing($W$9,_xll.qlInterestRateIndexFixingDate($W$9,AA441,trigger),TRUE,trigger)</f>
        <v>1.4802267337028644E-2</v>
      </c>
      <c r="AG441" s="49">
        <f t="shared" si="17"/>
        <v>1.5062604057737572E-5</v>
      </c>
      <c r="AH441" s="52">
        <f t="shared" si="18"/>
        <v>0.99898344680737849</v>
      </c>
    </row>
    <row r="442" spans="26:34" x14ac:dyDescent="0.2">
      <c r="Z442" s="44" t="s">
        <v>74</v>
      </c>
      <c r="AA442" s="45">
        <f>_xll.qlCalendarAdvance(calendar,AA441,Z442,,,trigger)</f>
        <v>55949</v>
      </c>
      <c r="AB442" s="45">
        <f>_xll.qlInterestRateIndexMaturity($W$9,AA442,trigger)</f>
        <v>56135</v>
      </c>
      <c r="AC442" s="49">
        <f>_xll.qlTenorBasisValue($W$17,AA442,_xll.ohTrigger(trigger,$W$24))</f>
        <v>2.1469190858573799E-4</v>
      </c>
      <c r="AD442" s="49">
        <f>_xll.qlTenorBasisForwardRate($W$17,AA442,_xll.ohTrigger(trigger,$W$24))</f>
        <v>1.4789447618169553E-2</v>
      </c>
      <c r="AE442" s="49">
        <f>_xll.qlTenorBasisForwardRate2($W$17,AA442,AB442,_xll.ohTrigger(trigger,$W$24))</f>
        <v>1.4789447618169553E-2</v>
      </c>
      <c r="AF442" s="49">
        <f>_xll.qlIndexFixing($W$9,_xll.qlInterestRateIndexFixingDate($W$9,AA442,trigger),TRUE,trigger)</f>
        <v>1.4773648767418893E-2</v>
      </c>
      <c r="AG442" s="49">
        <f t="shared" si="17"/>
        <v>1.5798850750660051E-5</v>
      </c>
      <c r="AH442" s="52">
        <f t="shared" si="18"/>
        <v>0.99893174842235144</v>
      </c>
    </row>
    <row r="443" spans="26:34" x14ac:dyDescent="0.2">
      <c r="Z443" s="44" t="s">
        <v>74</v>
      </c>
      <c r="AA443" s="45">
        <f>_xll.qlCalendarAdvance(calendar,AA442,Z443,,,trigger)</f>
        <v>55982</v>
      </c>
      <c r="AB443" s="45">
        <f>_xll.qlInterestRateIndexMaturity($W$9,AA443,trigger)</f>
        <v>56165</v>
      </c>
      <c r="AC443" s="49">
        <f>_xll.qlTenorBasisValue($W$17,AA443,_xll.ohTrigger(trigger,$W$24))</f>
        <v>2.143000165186577E-4</v>
      </c>
      <c r="AD443" s="49">
        <f>_xll.qlTenorBasisForwardRate($W$17,AA443,_xll.ohTrigger(trigger,$W$24))</f>
        <v>1.4757528069635194E-2</v>
      </c>
      <c r="AE443" s="49">
        <f>_xll.qlTenorBasisForwardRate2($W$17,AA443,AB443,_xll.ohTrigger(trigger,$W$24))</f>
        <v>1.4757528069635194E-2</v>
      </c>
      <c r="AF443" s="49">
        <f>_xll.qlIndexFixing($W$9,_xll.qlInterestRateIndexFixingDate($W$9,AA443,trigger),TRUE,trigger)</f>
        <v>1.4740952160781157E-2</v>
      </c>
      <c r="AG443" s="49">
        <f t="shared" si="17"/>
        <v>1.6575908854036744E-5</v>
      </c>
      <c r="AH443" s="52">
        <f t="shared" si="18"/>
        <v>0.99887678283410197</v>
      </c>
    </row>
    <row r="444" spans="26:34" x14ac:dyDescent="0.2">
      <c r="Z444" s="44" t="s">
        <v>74</v>
      </c>
      <c r="AA444" s="45">
        <f>_xll.qlCalendarAdvance(calendar,AA443,Z444,,,trigger)</f>
        <v>56012</v>
      </c>
      <c r="AB444" s="45">
        <f>_xll.qlInterestRateIndexMaturity($W$9,AA444,trigger)</f>
        <v>56198</v>
      </c>
      <c r="AC444" s="49">
        <f>_xll.qlTenorBasisValue($W$17,AA444,_xll.ohTrigger(trigger,$W$24))</f>
        <v>2.1394887066088594E-4</v>
      </c>
      <c r="AD444" s="49">
        <f>_xll.qlTenorBasisForwardRate($W$17,AA444,_xll.ohTrigger(trigger,$W$24))</f>
        <v>1.4726589549315489E-2</v>
      </c>
      <c r="AE444" s="49">
        <f>_xll.qlTenorBasisForwardRate2($W$17,AA444,AB444,_xll.ohTrigger(trigger,$W$24))</f>
        <v>1.4726589549315489E-2</v>
      </c>
      <c r="AF444" s="49">
        <f>_xll.qlIndexFixing($W$9,_xll.qlInterestRateIndexFixingDate($W$9,AA444,trigger),TRUE,trigger)</f>
        <v>1.4709204308701916E-2</v>
      </c>
      <c r="AG444" s="49">
        <f t="shared" si="17"/>
        <v>1.7385240613572439E-5</v>
      </c>
      <c r="AH444" s="52">
        <f t="shared" si="18"/>
        <v>0.99881946593572435</v>
      </c>
    </row>
    <row r="445" spans="26:34" x14ac:dyDescent="0.2">
      <c r="Z445" s="44" t="s">
        <v>74</v>
      </c>
      <c r="AA445" s="45">
        <f>_xll.qlCalendarAdvance(calendar,AA444,Z445,,,trigger)</f>
        <v>56044</v>
      </c>
      <c r="AB445" s="45">
        <f>_xll.qlInterestRateIndexMaturity($W$9,AA445,trigger)</f>
        <v>56227</v>
      </c>
      <c r="AC445" s="49">
        <f>_xll.qlTenorBasisValue($W$17,AA445,_xll.ohTrigger(trigger,$W$24))</f>
        <v>2.1357961408305441E-4</v>
      </c>
      <c r="AD445" s="49">
        <f>_xll.qlTenorBasisForwardRate($W$17,AA445,_xll.ohTrigger(trigger,$W$24))</f>
        <v>1.4694201437654514E-2</v>
      </c>
      <c r="AE445" s="49">
        <f>_xll.qlTenorBasisForwardRate2($W$17,AA445,AB445,_xll.ohTrigger(trigger,$W$24))</f>
        <v>1.4694201437654514E-2</v>
      </c>
      <c r="AF445" s="49">
        <f>_xll.qlIndexFixing($W$9,_xll.qlInterestRateIndexFixingDate($W$9,AA445,trigger),TRUE,trigger)</f>
        <v>1.4676014243628742E-2</v>
      </c>
      <c r="AG445" s="49">
        <f t="shared" si="17"/>
        <v>1.8187194025772249E-5</v>
      </c>
      <c r="AH445" s="52">
        <f t="shared" si="18"/>
        <v>0.99876228768858666</v>
      </c>
    </row>
    <row r="446" spans="26:34" x14ac:dyDescent="0.2">
      <c r="Z446" s="44" t="s">
        <v>74</v>
      </c>
      <c r="AA446" s="45">
        <f>_xll.qlCalendarAdvance(calendar,AA445,Z446,,,trigger)</f>
        <v>56074</v>
      </c>
      <c r="AB446" s="45">
        <f>_xll.qlInterestRateIndexMaturity($W$9,AA446,trigger)</f>
        <v>56258</v>
      </c>
      <c r="AC446" s="49">
        <f>_xll.qlTenorBasisValue($W$17,AA446,_xll.ohTrigger(trigger,$W$24))</f>
        <v>2.1323833641191561E-4</v>
      </c>
      <c r="AD446" s="49">
        <f>_xll.qlTenorBasisForwardRate($W$17,AA446,_xll.ohTrigger(trigger,$W$24))</f>
        <v>1.4662244517784013E-2</v>
      </c>
      <c r="AE446" s="49">
        <f>_xll.qlTenorBasisForwardRate2($W$17,AA446,AB446,_xll.ohTrigger(trigger,$W$24))</f>
        <v>1.4662244517784013E-2</v>
      </c>
      <c r="AF446" s="49">
        <f>_xll.qlIndexFixing($W$9,_xll.qlInterestRateIndexFixingDate($W$9,AA446,trigger),TRUE,trigger)</f>
        <v>1.4643226073008895E-2</v>
      </c>
      <c r="AG446" s="49">
        <f t="shared" si="17"/>
        <v>1.9018444775118631E-5</v>
      </c>
      <c r="AH446" s="52">
        <f t="shared" si="18"/>
        <v>0.99870289676644997</v>
      </c>
    </row>
    <row r="447" spans="26:34" x14ac:dyDescent="0.2">
      <c r="Z447" s="44" t="s">
        <v>74</v>
      </c>
      <c r="AA447" s="45">
        <f>_xll.qlCalendarAdvance(calendar,AA446,Z447,,,trigger)</f>
        <v>56107</v>
      </c>
      <c r="AB447" s="45">
        <f>_xll.qlInterestRateIndexMaturity($W$9,AA447,trigger)</f>
        <v>56291</v>
      </c>
      <c r="AC447" s="49">
        <f>_xll.qlTenorBasisValue($W$17,AA447,_xll.ohTrigger(trigger,$W$24))</f>
        <v>2.1286833150782863E-4</v>
      </c>
      <c r="AD447" s="49">
        <f>_xll.qlTenorBasisForwardRate($W$17,AA447,_xll.ohTrigger(trigger,$W$24))</f>
        <v>1.4626540554474659E-2</v>
      </c>
      <c r="AE447" s="49">
        <f>_xll.qlTenorBasisForwardRate2($W$17,AA447,AB447,_xll.ohTrigger(trigger,$W$24))</f>
        <v>1.4626540554474659E-2</v>
      </c>
      <c r="AF447" s="49">
        <f>_xll.qlIndexFixing($W$9,_xll.qlInterestRateIndexFixingDate($W$9,AA447,trigger),TRUE,trigger)</f>
        <v>1.4606595729916223E-2</v>
      </c>
      <c r="AG447" s="49">
        <f t="shared" si="17"/>
        <v>1.9944824558436325E-5</v>
      </c>
      <c r="AH447" s="52">
        <f t="shared" si="18"/>
        <v>0.99863639495038803</v>
      </c>
    </row>
    <row r="448" spans="26:34" x14ac:dyDescent="0.2">
      <c r="Z448" s="44" t="s">
        <v>74</v>
      </c>
      <c r="AA448" s="45">
        <f>_xll.qlCalendarAdvance(calendar,AA447,Z448,,,trigger)</f>
        <v>56138</v>
      </c>
      <c r="AB448" s="45">
        <f>_xll.qlInterestRateIndexMaturity($W$9,AA448,trigger)</f>
        <v>56319</v>
      </c>
      <c r="AC448" s="49">
        <f>_xll.qlTenorBasisValue($W$17,AA448,_xll.ohTrigger(trigger,$W$24))</f>
        <v>2.1252583333383242E-4</v>
      </c>
      <c r="AD448" s="49">
        <f>_xll.qlTenorBasisForwardRate($W$17,AA448,_xll.ohTrigger(trigger,$W$24))</f>
        <v>1.4593051018654109E-2</v>
      </c>
      <c r="AE448" s="49">
        <f>_xll.qlTenorBasisForwardRate2($W$17,AA448,AB448,_xll.ohTrigger(trigger,$W$24))</f>
        <v>1.4593051018654109E-2</v>
      </c>
      <c r="AF448" s="49">
        <f>_xll.qlIndexFixing($W$9,_xll.qlInterestRateIndexFixingDate($W$9,AA448,trigger),TRUE,trigger)</f>
        <v>1.4572256713276837E-2</v>
      </c>
      <c r="AG448" s="49">
        <f t="shared" si="17"/>
        <v>2.0794305377271408E-5</v>
      </c>
      <c r="AH448" s="52">
        <f t="shared" si="18"/>
        <v>0.99857505429463034</v>
      </c>
    </row>
    <row r="449" spans="26:34" x14ac:dyDescent="0.2">
      <c r="Z449" s="44" t="s">
        <v>74</v>
      </c>
      <c r="AA449" s="45">
        <f>_xll.qlCalendarAdvance(calendar,AA448,Z449,,,trigger)</f>
        <v>56170</v>
      </c>
      <c r="AB449" s="45">
        <f>_xll.qlInterestRateIndexMaturity($W$9,AA449,trigger)</f>
        <v>56352</v>
      </c>
      <c r="AC449" s="49">
        <f>_xll.qlTenorBasisValue($W$17,AA449,_xll.ohTrigger(trigger,$W$24))</f>
        <v>2.1217737771708276E-4</v>
      </c>
      <c r="AD449" s="49">
        <f>_xll.qlTenorBasisForwardRate($W$17,AA449,_xll.ohTrigger(trigger,$W$24))</f>
        <v>1.455658204624849E-2</v>
      </c>
      <c r="AE449" s="49">
        <f>_xll.qlTenorBasisForwardRate2($W$17,AA449,AB449,_xll.ohTrigger(trigger,$W$24))</f>
        <v>1.455658204624849E-2</v>
      </c>
      <c r="AF449" s="49">
        <f>_xll.qlIndexFixing($W$9,_xll.qlInterestRateIndexFixingDate($W$9,AA449,trigger),TRUE,trigger)</f>
        <v>1.4534818750134666E-2</v>
      </c>
      <c r="AG449" s="49">
        <f t="shared" si="17"/>
        <v>2.176329611382373E-5</v>
      </c>
      <c r="AH449" s="52">
        <f t="shared" si="18"/>
        <v>0.99850491715399414</v>
      </c>
    </row>
    <row r="450" spans="26:34" x14ac:dyDescent="0.2">
      <c r="Z450" s="44" t="s">
        <v>74</v>
      </c>
      <c r="AA450" s="45">
        <f>_xll.qlCalendarAdvance(calendar,AA449,Z450,,,trigger)</f>
        <v>56201</v>
      </c>
      <c r="AB450" s="45">
        <f>_xll.qlInterestRateIndexMaturity($W$9,AA450,trigger)</f>
        <v>56382</v>
      </c>
      <c r="AC450" s="49">
        <f>_xll.qlTenorBasisValue($W$17,AA450,_xll.ohTrigger(trigger,$W$24))</f>
        <v>2.1184467456302611E-4</v>
      </c>
      <c r="AD450" s="49">
        <f>_xll.qlTenorBasisForwardRate($W$17,AA450,_xll.ohTrigger(trigger,$W$24))</f>
        <v>1.4521048366940481E-2</v>
      </c>
      <c r="AE450" s="49">
        <f>_xll.qlTenorBasisForwardRate2($W$17,AA450,AB450,_xll.ohTrigger(trigger,$W$24))</f>
        <v>1.4521048366940481E-2</v>
      </c>
      <c r="AF450" s="49">
        <f>_xll.qlIndexFixing($W$9,_xll.qlInterestRateIndexFixingDate($W$9,AA450,trigger),TRUE,trigger)</f>
        <v>1.4498351431513236E-2</v>
      </c>
      <c r="AG450" s="49">
        <f t="shared" si="17"/>
        <v>2.2696935427245213E-5</v>
      </c>
      <c r="AH450" s="52">
        <f t="shared" si="18"/>
        <v>0.99843696303092566</v>
      </c>
    </row>
    <row r="451" spans="26:34" x14ac:dyDescent="0.2">
      <c r="Z451" s="44" t="s">
        <v>74</v>
      </c>
      <c r="AA451" s="45">
        <f>_xll.qlCalendarAdvance(calendar,AA450,Z451,,,trigger)</f>
        <v>56233</v>
      </c>
      <c r="AB451" s="45">
        <f>_xll.qlInterestRateIndexMaturity($W$9,AA451,trigger)</f>
        <v>56415</v>
      </c>
      <c r="AC451" s="49">
        <f>_xll.qlTenorBasisValue($W$17,AA451,_xll.ohTrigger(trigger,$W$24))</f>
        <v>2.115061885735811E-4</v>
      </c>
      <c r="AD451" s="49">
        <f>_xll.qlTenorBasisForwardRate($W$17,AA451,_xll.ohTrigger(trigger,$W$24))</f>
        <v>1.4482944645227251E-2</v>
      </c>
      <c r="AE451" s="49">
        <f>_xll.qlTenorBasisForwardRate2($W$17,AA451,AB451,_xll.ohTrigger(trigger,$W$24))</f>
        <v>1.4482944645227251E-2</v>
      </c>
      <c r="AF451" s="49">
        <f>_xll.qlIndexFixing($W$9,_xll.qlInterestRateIndexFixingDate($W$9,AA451,trigger),TRUE,trigger)</f>
        <v>1.4459221197685883E-2</v>
      </c>
      <c r="AG451" s="49">
        <f t="shared" si="17"/>
        <v>2.3723447541368348E-5</v>
      </c>
      <c r="AH451" s="52">
        <f t="shared" si="18"/>
        <v>0.99836197347138333</v>
      </c>
    </row>
    <row r="452" spans="26:34" x14ac:dyDescent="0.2">
      <c r="Z452" s="44" t="s">
        <v>74</v>
      </c>
      <c r="AA452" s="45">
        <f>_xll.qlCalendarAdvance(calendar,AA451,Z452,,,trigger)</f>
        <v>56264</v>
      </c>
      <c r="AB452" s="45">
        <f>_xll.qlInterestRateIndexMaturity($W$9,AA452,trigger)</f>
        <v>56445</v>
      </c>
      <c r="AC452" s="49">
        <f>_xll.qlTenorBasisValue($W$17,AA452,_xll.ohTrigger(trigger,$W$24))</f>
        <v>2.1118300837593771E-4</v>
      </c>
      <c r="AD452" s="49">
        <f>_xll.qlTenorBasisForwardRate($W$17,AA452,_xll.ohTrigger(trigger,$W$24))</f>
        <v>1.4445873219856799E-2</v>
      </c>
      <c r="AE452" s="49">
        <f>_xll.qlTenorBasisForwardRate2($W$17,AA452,AB452,_xll.ohTrigger(trigger,$W$24))</f>
        <v>1.4445873219856799E-2</v>
      </c>
      <c r="AF452" s="49">
        <f>_xll.qlIndexFixing($W$9,_xll.qlInterestRateIndexFixingDate($W$9,AA452,trigger),TRUE,trigger)</f>
        <v>1.4421161697644867E-2</v>
      </c>
      <c r="AG452" s="49">
        <f t="shared" ref="AG452:AG515" si="19">AD452-AF452</f>
        <v>2.4711522211931861E-5</v>
      </c>
      <c r="AH452" s="52">
        <f t="shared" ref="AH452:AH515" si="20">AF452/AE452</f>
        <v>0.99828937151559904</v>
      </c>
    </row>
    <row r="453" spans="26:34" x14ac:dyDescent="0.2">
      <c r="Z453" s="44" t="s">
        <v>74</v>
      </c>
      <c r="AA453" s="45">
        <f>_xll.qlCalendarAdvance(calendar,AA452,Z453,,,trigger)</f>
        <v>56296</v>
      </c>
      <c r="AB453" s="45">
        <f>_xll.qlInterestRateIndexMaturity($W$9,AA453,trigger)</f>
        <v>56478</v>
      </c>
      <c r="AC453" s="49">
        <f>_xll.qlTenorBasisValue($W$17,AA453,_xll.ohTrigger(trigger,$W$24))</f>
        <v>2.108542149348543E-4</v>
      </c>
      <c r="AD453" s="49">
        <f>_xll.qlTenorBasisForwardRate($W$17,AA453,_xll.ohTrigger(trigger,$W$24))</f>
        <v>1.4406114121804797E-2</v>
      </c>
      <c r="AE453" s="49">
        <f>_xll.qlTenorBasisForwardRate2($W$17,AA453,AB453,_xll.ohTrigger(trigger,$W$24))</f>
        <v>1.4406114121804797E-2</v>
      </c>
      <c r="AF453" s="49">
        <f>_xll.qlIndexFixing($W$9,_xll.qlInterestRateIndexFixingDate($W$9,AA453,trigger),TRUE,trigger)</f>
        <v>1.4380317247731422E-2</v>
      </c>
      <c r="AG453" s="49">
        <f t="shared" si="19"/>
        <v>2.5796874073374249E-5</v>
      </c>
      <c r="AH453" s="52">
        <f t="shared" si="20"/>
        <v>0.99820931072354002</v>
      </c>
    </row>
    <row r="454" spans="26:34" x14ac:dyDescent="0.2">
      <c r="Z454" s="44" t="s">
        <v>74</v>
      </c>
      <c r="AA454" s="45">
        <f>_xll.qlCalendarAdvance(calendar,AA453,Z454,,,trigger)</f>
        <v>56324</v>
      </c>
      <c r="AB454" s="45">
        <f>_xll.qlInterestRateIndexMaturity($W$9,AA454,trigger)</f>
        <v>56508</v>
      </c>
      <c r="AC454" s="49">
        <f>_xll.qlTenorBasisValue($W$17,AA454,_xll.ohTrigger(trigger,$W$24))</f>
        <v>2.105704764897701E-4</v>
      </c>
      <c r="AD454" s="49">
        <f>_xll.qlTenorBasisForwardRate($W$17,AA454,_xll.ohTrigger(trigger,$W$24))</f>
        <v>1.437021070805774E-2</v>
      </c>
      <c r="AE454" s="49">
        <f>_xll.qlTenorBasisForwardRate2($W$17,AA454,AB454,_xll.ohTrigger(trigger,$W$24))</f>
        <v>1.437021070805774E-2</v>
      </c>
      <c r="AF454" s="49">
        <f>_xll.qlIndexFixing($W$9,_xll.qlInterestRateIndexFixingDate($W$9,AA454,trigger),TRUE,trigger)</f>
        <v>1.4343417592804341E-2</v>
      </c>
      <c r="AG454" s="49">
        <f t="shared" si="19"/>
        <v>2.6793115253399488E-5</v>
      </c>
      <c r="AH454" s="52">
        <f t="shared" si="20"/>
        <v>0.99813550992412547</v>
      </c>
    </row>
    <row r="455" spans="26:34" x14ac:dyDescent="0.2">
      <c r="Z455" s="44" t="s">
        <v>74</v>
      </c>
      <c r="AA455" s="45">
        <f>_xll.qlCalendarAdvance(calendar,AA454,Z455,,,trigger)</f>
        <v>56355</v>
      </c>
      <c r="AB455" s="45">
        <f>_xll.qlInterestRateIndexMaturity($W$9,AA455,trigger)</f>
        <v>56538</v>
      </c>
      <c r="AC455" s="49">
        <f>_xll.qlTenorBasisValue($W$17,AA455,_xll.ohTrigger(trigger,$W$24))</f>
        <v>2.1026058600131042E-4</v>
      </c>
      <c r="AD455" s="49">
        <f>_xll.qlTenorBasisForwardRate($W$17,AA455,_xll.ohTrigger(trigger,$W$24))</f>
        <v>1.4330856193336369E-2</v>
      </c>
      <c r="AE455" s="49">
        <f>_xll.qlTenorBasisForwardRate2($W$17,AA455,AB455,_xll.ohTrigger(trigger,$W$24))</f>
        <v>1.4330856193336369E-2</v>
      </c>
      <c r="AF455" s="49">
        <f>_xll.qlIndexFixing($W$9,_xll.qlInterestRateIndexFixingDate($W$9,AA455,trigger),TRUE,trigger)</f>
        <v>1.43029932093324E-2</v>
      </c>
      <c r="AG455" s="49">
        <f t="shared" si="19"/>
        <v>2.7862984003968611E-5</v>
      </c>
      <c r="AH455" s="52">
        <f t="shared" si="20"/>
        <v>0.9980557348683099</v>
      </c>
    </row>
    <row r="456" spans="26:34" x14ac:dyDescent="0.2">
      <c r="Z456" s="44" t="s">
        <v>74</v>
      </c>
      <c r="AA456" s="45">
        <f>_xll.qlCalendarAdvance(calendar,AA455,Z456,,,trigger)</f>
        <v>56387</v>
      </c>
      <c r="AB456" s="45">
        <f>_xll.qlInterestRateIndexMaturity($W$9,AA456,trigger)</f>
        <v>56571</v>
      </c>
      <c r="AC456" s="49">
        <f>_xll.qlTenorBasisValue($W$17,AA456,_xll.ohTrigger(trigger,$W$24))</f>
        <v>2.0994531866443599E-4</v>
      </c>
      <c r="AD456" s="49">
        <f>_xll.qlTenorBasisForwardRate($W$17,AA456,_xll.ohTrigger(trigger,$W$24))</f>
        <v>1.4288639056638991E-2</v>
      </c>
      <c r="AE456" s="49">
        <f>_xll.qlTenorBasisForwardRate2($W$17,AA456,AB456,_xll.ohTrigger(trigger,$W$24))</f>
        <v>1.4288639056638991E-2</v>
      </c>
      <c r="AF456" s="49">
        <f>_xll.qlIndexFixing($W$9,_xll.qlInterestRateIndexFixingDate($W$9,AA456,trigger),TRUE,trigger)</f>
        <v>1.4259602312754882E-2</v>
      </c>
      <c r="AG456" s="49">
        <f t="shared" si="19"/>
        <v>2.9036743884108471E-5</v>
      </c>
      <c r="AH456" s="52">
        <f t="shared" si="20"/>
        <v>0.99796784397947147</v>
      </c>
    </row>
    <row r="457" spans="26:34" x14ac:dyDescent="0.2">
      <c r="Z457" s="44" t="s">
        <v>74</v>
      </c>
      <c r="AA457" s="45">
        <f>_xll.qlCalendarAdvance(calendar,AA456,Z457,,,trigger)</f>
        <v>56418</v>
      </c>
      <c r="AB457" s="45">
        <f>_xll.qlInterestRateIndexMaturity($W$9,AA457,trigger)</f>
        <v>56601</v>
      </c>
      <c r="AC457" s="49">
        <f>_xll.qlTenorBasisValue($W$17,AA457,_xll.ohTrigger(trigger,$W$24))</f>
        <v>2.0964431620931425E-4</v>
      </c>
      <c r="AD457" s="49">
        <f>_xll.qlTenorBasisForwardRate($W$17,AA457,_xll.ohTrigger(trigger,$W$24))</f>
        <v>1.4247699651579388E-2</v>
      </c>
      <c r="AE457" s="49">
        <f>_xll.qlTenorBasisForwardRate2($W$17,AA457,AB457,_xll.ohTrigger(trigger,$W$24))</f>
        <v>1.4247699651579388E-2</v>
      </c>
      <c r="AF457" s="49">
        <f>_xll.qlIndexFixing($W$9,_xll.qlInterestRateIndexFixingDate($W$9,AA457,trigger),TRUE,trigger)</f>
        <v>1.4217535554586082E-2</v>
      </c>
      <c r="AG457" s="49">
        <f t="shared" si="19"/>
        <v>3.0164096993306674E-5</v>
      </c>
      <c r="AH457" s="52">
        <f t="shared" si="20"/>
        <v>0.99788287950118582</v>
      </c>
    </row>
    <row r="458" spans="26:34" x14ac:dyDescent="0.2">
      <c r="Z458" s="44" t="s">
        <v>74</v>
      </c>
      <c r="AA458" s="45">
        <f>_xll.qlCalendarAdvance(calendar,AA457,Z458,,,trigger)</f>
        <v>56450</v>
      </c>
      <c r="AB458" s="45">
        <f>_xll.qlInterestRateIndexMaturity($W$9,AA458,trigger)</f>
        <v>56634</v>
      </c>
      <c r="AC458" s="49">
        <f>_xll.qlTenorBasisValue($W$17,AA458,_xll.ohTrigger(trigger,$W$24))</f>
        <v>2.0933809482027386E-4</v>
      </c>
      <c r="AD458" s="49">
        <f>_xll.qlTenorBasisForwardRate($W$17,AA458,_xll.ohTrigger(trigger,$W$24))</f>
        <v>1.4203776354574758E-2</v>
      </c>
      <c r="AE458" s="49">
        <f>_xll.qlTenorBasisForwardRate2($W$17,AA458,AB458,_xll.ohTrigger(trigger,$W$24))</f>
        <v>1.4203776354574758E-2</v>
      </c>
      <c r="AF458" s="49">
        <f>_xll.qlIndexFixing($W$9,_xll.qlInterestRateIndexFixingDate($W$9,AA458,trigger),TRUE,trigger)</f>
        <v>1.4172376383251693E-2</v>
      </c>
      <c r="AG458" s="49">
        <f t="shared" si="19"/>
        <v>3.1399971323065046E-5</v>
      </c>
      <c r="AH458" s="52">
        <f t="shared" si="20"/>
        <v>0.99778932232251383</v>
      </c>
    </row>
    <row r="459" spans="26:34" x14ac:dyDescent="0.2">
      <c r="Z459" s="44" t="s">
        <v>74</v>
      </c>
      <c r="AA459" s="45">
        <f>_xll.qlCalendarAdvance(calendar,AA458,Z459,,,trigger)</f>
        <v>56481</v>
      </c>
      <c r="AB459" s="45">
        <f>_xll.qlInterestRateIndexMaturity($W$9,AA459,trigger)</f>
        <v>56667</v>
      </c>
      <c r="AC459" s="49">
        <f>_xll.qlTenorBasisValue($W$17,AA459,_xll.ohTrigger(trigger,$W$24))</f>
        <v>2.0904573252740897E-4</v>
      </c>
      <c r="AD459" s="49">
        <f>_xll.qlTenorBasisForwardRate($W$17,AA459,_xll.ohTrigger(trigger,$W$24))</f>
        <v>1.4159927952805317E-2</v>
      </c>
      <c r="AE459" s="49">
        <f>_xll.qlTenorBasisForwardRate2($W$17,AA459,AB459,_xll.ohTrigger(trigger,$W$24))</f>
        <v>1.4159927952805317E-2</v>
      </c>
      <c r="AF459" s="49">
        <f>_xll.qlIndexFixing($W$9,_xll.qlInterestRateIndexFixingDate($W$9,AA459,trigger),TRUE,trigger)</f>
        <v>1.4127277464012676E-2</v>
      </c>
      <c r="AG459" s="49">
        <f t="shared" si="19"/>
        <v>3.2650488792640431E-5</v>
      </c>
      <c r="AH459" s="52">
        <f t="shared" si="20"/>
        <v>0.99769416278801248</v>
      </c>
    </row>
    <row r="460" spans="26:34" x14ac:dyDescent="0.2">
      <c r="Z460" s="44" t="s">
        <v>74</v>
      </c>
      <c r="AA460" s="45">
        <f>_xll.qlCalendarAdvance(calendar,AA459,Z460,,,trigger)</f>
        <v>56513</v>
      </c>
      <c r="AB460" s="45">
        <f>_xll.qlInterestRateIndexMaturity($W$9,AA460,trigger)</f>
        <v>56695</v>
      </c>
      <c r="AC460" s="49">
        <f>_xll.qlTenorBasisValue($W$17,AA460,_xll.ohTrigger(trigger,$W$24))</f>
        <v>2.0874830466682722E-4</v>
      </c>
      <c r="AD460" s="49">
        <f>_xll.qlTenorBasisForwardRate($W$17,AA460,_xll.ohTrigger(trigger,$W$24))</f>
        <v>1.4116482749970316E-2</v>
      </c>
      <c r="AE460" s="49">
        <f>_xll.qlTenorBasisForwardRate2($W$17,AA460,AB460,_xll.ohTrigger(trigger,$W$24))</f>
        <v>1.4116482749970316E-2</v>
      </c>
      <c r="AF460" s="49">
        <f>_xll.qlIndexFixing($W$9,_xll.qlInterestRateIndexFixingDate($W$9,AA460,trigger),TRUE,trigger)</f>
        <v>1.4082641384915459E-2</v>
      </c>
      <c r="AG460" s="49">
        <f t="shared" si="19"/>
        <v>3.3841365054857603E-5</v>
      </c>
      <c r="AH460" s="52">
        <f t="shared" si="20"/>
        <v>0.99760270559924502</v>
      </c>
    </row>
    <row r="461" spans="26:34" x14ac:dyDescent="0.2">
      <c r="Z461" s="44" t="s">
        <v>74</v>
      </c>
      <c r="AA461" s="45">
        <f>_xll.qlCalendarAdvance(calendar,AA460,Z461,,,trigger)</f>
        <v>56543</v>
      </c>
      <c r="AB461" s="45">
        <f>_xll.qlInterestRateIndexMaturity($W$9,AA461,trigger)</f>
        <v>56725</v>
      </c>
      <c r="AC461" s="49">
        <f>_xll.qlTenorBasisValue($W$17,AA461,_xll.ohTrigger(trigger,$W$24))</f>
        <v>2.0847343795152556E-4</v>
      </c>
      <c r="AD461" s="49">
        <f>_xll.qlTenorBasisForwardRate($W$17,AA461,_xll.ohTrigger(trigger,$W$24))</f>
        <v>1.4073332802489708E-2</v>
      </c>
      <c r="AE461" s="49">
        <f>_xll.qlTenorBasisForwardRate2($W$17,AA461,AB461,_xll.ohTrigger(trigger,$W$24))</f>
        <v>1.4073332802489708E-2</v>
      </c>
      <c r="AF461" s="49">
        <f>_xll.qlIndexFixing($W$9,_xll.qlInterestRateIndexFixingDate($W$9,AA461,trigger),TRUE,trigger)</f>
        <v>1.4038265252071934E-2</v>
      </c>
      <c r="AG461" s="49">
        <f t="shared" si="19"/>
        <v>3.5067550417773596E-5</v>
      </c>
      <c r="AH461" s="52">
        <f t="shared" si="20"/>
        <v>0.99750822701985919</v>
      </c>
    </row>
    <row r="462" spans="26:34" x14ac:dyDescent="0.2">
      <c r="Z462" s="44" t="s">
        <v>74</v>
      </c>
      <c r="AA462" s="45">
        <f>_xll.qlCalendarAdvance(calendar,AA461,Z462,,,trigger)</f>
        <v>56576</v>
      </c>
      <c r="AB462" s="45">
        <f>_xll.qlInterestRateIndexMaturity($W$9,AA462,trigger)</f>
        <v>56758</v>
      </c>
      <c r="AC462" s="49">
        <f>_xll.qlTenorBasisValue($W$17,AA462,_xll.ohTrigger(trigger,$W$24))</f>
        <v>2.0817546131662014E-4</v>
      </c>
      <c r="AD462" s="49">
        <f>_xll.qlTenorBasisForwardRate($W$17,AA462,_xll.ohTrigger(trigger,$W$24))</f>
        <v>1.402498027979363E-2</v>
      </c>
      <c r="AE462" s="49">
        <f>_xll.qlTenorBasisForwardRate2($W$17,AA462,AB462,_xll.ohTrigger(trigger,$W$24))</f>
        <v>1.402498027979363E-2</v>
      </c>
      <c r="AF462" s="49">
        <f>_xll.qlIndexFixing($W$9,_xll.qlInterestRateIndexFixingDate($W$9,AA462,trigger),TRUE,trigger)</f>
        <v>1.3988530919942824E-2</v>
      </c>
      <c r="AG462" s="49">
        <f t="shared" si="19"/>
        <v>3.6449359850806301E-5</v>
      </c>
      <c r="AH462" s="52">
        <f t="shared" si="20"/>
        <v>0.99740111150791988</v>
      </c>
    </row>
    <row r="463" spans="26:34" x14ac:dyDescent="0.2">
      <c r="Z463" s="44" t="s">
        <v>74</v>
      </c>
      <c r="AA463" s="45">
        <f>_xll.qlCalendarAdvance(calendar,AA462,Z463,,,trigger)</f>
        <v>56606</v>
      </c>
      <c r="AB463" s="45">
        <f>_xll.qlInterestRateIndexMaturity($W$9,AA463,trigger)</f>
        <v>56788</v>
      </c>
      <c r="AC463" s="49">
        <f>_xll.qlTenorBasisValue($W$17,AA463,_xll.ohTrigger(trigger,$W$24))</f>
        <v>2.0790849718251687E-4</v>
      </c>
      <c r="AD463" s="49">
        <f>_xll.qlTenorBasisForwardRate($W$17,AA463,_xll.ohTrigger(trigger,$W$24))</f>
        <v>1.3980211914045927E-2</v>
      </c>
      <c r="AE463" s="49">
        <f>_xll.qlTenorBasisForwardRate2($W$17,AA463,AB463,_xll.ohTrigger(trigger,$W$24))</f>
        <v>1.3980211914045927E-2</v>
      </c>
      <c r="AF463" s="49">
        <f>_xll.qlIndexFixing($W$9,_xll.qlInterestRateIndexFixingDate($W$9,AA463,trigger),TRUE,trigger)</f>
        <v>1.3942476052616887E-2</v>
      </c>
      <c r="AG463" s="49">
        <f t="shared" si="19"/>
        <v>3.7735861429039758E-5</v>
      </c>
      <c r="AH463" s="52">
        <f t="shared" si="20"/>
        <v>0.99730076613566021</v>
      </c>
    </row>
    <row r="464" spans="26:34" x14ac:dyDescent="0.2">
      <c r="Z464" s="44" t="s">
        <v>74</v>
      </c>
      <c r="AA464" s="45">
        <f>_xll.qlCalendarAdvance(calendar,AA463,Z464,,,trigger)</f>
        <v>56639</v>
      </c>
      <c r="AB464" s="45">
        <f>_xll.qlInterestRateIndexMaturity($W$9,AA464,trigger)</f>
        <v>56821</v>
      </c>
      <c r="AC464" s="49">
        <f>_xll.qlTenorBasisValue($W$17,AA464,_xll.ohTrigger(trigger,$W$24))</f>
        <v>2.0761909094827656E-4</v>
      </c>
      <c r="AD464" s="49">
        <f>_xll.qlTenorBasisForwardRate($W$17,AA464,_xll.ohTrigger(trigger,$W$24))</f>
        <v>1.3930068770951079E-2</v>
      </c>
      <c r="AE464" s="49">
        <f>_xll.qlTenorBasisForwardRate2($W$17,AA464,AB464,_xll.ohTrigger(trigger,$W$24))</f>
        <v>1.3930068770951079E-2</v>
      </c>
      <c r="AF464" s="49">
        <f>_xll.qlIndexFixing($W$9,_xll.qlInterestRateIndexFixingDate($W$9,AA464,trigger),TRUE,trigger)</f>
        <v>1.389088406714937E-2</v>
      </c>
      <c r="AG464" s="49">
        <f t="shared" si="19"/>
        <v>3.918470380170902E-5</v>
      </c>
      <c r="AH464" s="52">
        <f t="shared" si="20"/>
        <v>0.99718704161149418</v>
      </c>
    </row>
    <row r="465" spans="26:34" x14ac:dyDescent="0.2">
      <c r="Z465" s="44" t="s">
        <v>74</v>
      </c>
      <c r="AA465" s="45">
        <f>_xll.qlCalendarAdvance(calendar,AA464,Z465,,,trigger)</f>
        <v>56670</v>
      </c>
      <c r="AB465" s="45">
        <f>_xll.qlInterestRateIndexMaturity($W$9,AA465,trigger)</f>
        <v>56851</v>
      </c>
      <c r="AC465" s="49">
        <f>_xll.qlTenorBasisValue($W$17,AA465,_xll.ohTrigger(trigger,$W$24))</f>
        <v>2.0735122746279232E-4</v>
      </c>
      <c r="AD465" s="49">
        <f>_xll.qlTenorBasisForwardRate($W$17,AA465,_xll.ohTrigger(trigger,$W$24))</f>
        <v>1.3882629251436988E-2</v>
      </c>
      <c r="AE465" s="49">
        <f>_xll.qlTenorBasisForwardRate2($W$17,AA465,AB465,_xll.ohTrigger(trigger,$W$24))</f>
        <v>1.3882629251436988E-2</v>
      </c>
      <c r="AF465" s="49">
        <f>_xll.qlIndexFixing($W$9,_xll.qlInterestRateIndexFixingDate($W$9,AA465,trigger),TRUE,trigger)</f>
        <v>1.3842075821327737E-2</v>
      </c>
      <c r="AG465" s="49">
        <f t="shared" si="19"/>
        <v>4.0553430109250763E-5</v>
      </c>
      <c r="AH465" s="52">
        <f t="shared" si="20"/>
        <v>0.99707883648156537</v>
      </c>
    </row>
    <row r="466" spans="26:34" x14ac:dyDescent="0.2">
      <c r="Z466" s="44" t="s">
        <v>74</v>
      </c>
      <c r="AA466" s="45">
        <f>_xll.qlCalendarAdvance(calendar,AA465,Z466,,,trigger)</f>
        <v>56698</v>
      </c>
      <c r="AB466" s="45">
        <f>_xll.qlInterestRateIndexMaturity($W$9,AA466,trigger)</f>
        <v>56884</v>
      </c>
      <c r="AC466" s="49">
        <f>_xll.qlTenorBasisValue($W$17,AA466,_xll.ohTrigger(trigger,$W$24))</f>
        <v>2.0711257358409774E-4</v>
      </c>
      <c r="AD466" s="49">
        <f>_xll.qlTenorBasisForwardRate($W$17,AA466,_xll.ohTrigger(trigger,$W$24))</f>
        <v>1.3835891598788667E-2</v>
      </c>
      <c r="AE466" s="49">
        <f>_xll.qlTenorBasisForwardRate2($W$17,AA466,AB466,_xll.ohTrigger(trigger,$W$24))</f>
        <v>1.3835891598788667E-2</v>
      </c>
      <c r="AF466" s="49">
        <f>_xll.qlIndexFixing($W$9,_xll.qlInterestRateIndexFixingDate($W$9,AA466,trigger),TRUE,trigger)</f>
        <v>1.3793926096441977E-2</v>
      </c>
      <c r="AG466" s="49">
        <f t="shared" si="19"/>
        <v>4.1965502346689998E-5</v>
      </c>
      <c r="AH466" s="52">
        <f t="shared" si="20"/>
        <v>0.99696691015197281</v>
      </c>
    </row>
    <row r="467" spans="26:34" x14ac:dyDescent="0.2">
      <c r="Z467" s="44" t="s">
        <v>74</v>
      </c>
      <c r="AA467" s="45">
        <f>_xll.qlCalendarAdvance(calendar,AA466,Z467,,,trigger)</f>
        <v>56730</v>
      </c>
      <c r="AB467" s="45">
        <f>_xll.qlInterestRateIndexMaturity($W$9,AA467,trigger)</f>
        <v>56913</v>
      </c>
      <c r="AC467" s="49">
        <f>_xll.qlTenorBasisValue($W$17,AA467,_xll.ohTrigger(trigger,$W$24))</f>
        <v>2.0684359498741278E-4</v>
      </c>
      <c r="AD467" s="49">
        <f>_xll.qlTenorBasisForwardRate($W$17,AA467,_xll.ohTrigger(trigger,$W$24))</f>
        <v>1.3786050269585693E-2</v>
      </c>
      <c r="AE467" s="49">
        <f>_xll.qlTenorBasisForwardRate2($W$17,AA467,AB467,_xll.ohTrigger(trigger,$W$24))</f>
        <v>1.3786050269585693E-2</v>
      </c>
      <c r="AF467" s="49">
        <f>_xll.qlIndexFixing($W$9,_xll.qlInterestRateIndexFixingDate($W$9,AA467,trigger),TRUE,trigger)</f>
        <v>1.3743026400338979E-2</v>
      </c>
      <c r="AG467" s="49">
        <f t="shared" si="19"/>
        <v>4.3023869246714211E-5</v>
      </c>
      <c r="AH467" s="52">
        <f t="shared" si="20"/>
        <v>0.9968791736280237</v>
      </c>
    </row>
    <row r="468" spans="26:34" x14ac:dyDescent="0.2">
      <c r="Z468" s="44" t="s">
        <v>74</v>
      </c>
      <c r="AA468" s="45">
        <f>_xll.qlCalendarAdvance(calendar,AA467,Z468,,,trigger)</f>
        <v>56760</v>
      </c>
      <c r="AB468" s="45">
        <f>_xll.qlInterestRateIndexMaturity($W$9,AA468,trigger)</f>
        <v>56944</v>
      </c>
      <c r="AC468" s="49">
        <f>_xll.qlTenorBasisValue($W$17,AA468,_xll.ohTrigger(trigger,$W$24))</f>
        <v>2.0659502936239322E-4</v>
      </c>
      <c r="AD468" s="49">
        <f>_xll.qlTenorBasisForwardRate($W$17,AA468,_xll.ohTrigger(trigger,$W$24))</f>
        <v>1.3735489949293538E-2</v>
      </c>
      <c r="AE468" s="49">
        <f>_xll.qlTenorBasisForwardRate2($W$17,AA468,AB468,_xll.ohTrigger(trigger,$W$24))</f>
        <v>1.3735489949293538E-2</v>
      </c>
      <c r="AF468" s="49">
        <f>_xll.qlIndexFixing($W$9,_xll.qlInterestRateIndexFixingDate($W$9,AA468,trigger),TRUE,trigger)</f>
        <v>1.3692748724231724E-2</v>
      </c>
      <c r="AG468" s="49">
        <f t="shared" si="19"/>
        <v>4.274122506181359E-5</v>
      </c>
      <c r="AH468" s="52">
        <f t="shared" si="20"/>
        <v>0.99688826352612114</v>
      </c>
    </row>
    <row r="469" spans="26:34" x14ac:dyDescent="0.2">
      <c r="Z469" s="44" t="s">
        <v>74</v>
      </c>
      <c r="AA469" s="45">
        <f>_xll.qlCalendarAdvance(calendar,AA468,Z469,,,trigger)</f>
        <v>56793</v>
      </c>
      <c r="AB469" s="45">
        <f>_xll.qlInterestRateIndexMaturity($W$9,AA469,trigger)</f>
        <v>56976</v>
      </c>
      <c r="AC469" s="49">
        <f>_xll.qlTenorBasisValue($W$17,AA469,_xll.ohTrigger(trigger,$W$24))</f>
        <v>2.063255758923034E-4</v>
      </c>
      <c r="AD469" s="49">
        <f>_xll.qlTenorBasisForwardRate($W$17,AA469,_xll.ohTrigger(trigger,$W$24))</f>
        <v>1.3679461272697483E-2</v>
      </c>
      <c r="AE469" s="49">
        <f>_xll.qlTenorBasisForwardRate2($W$17,AA469,AB469,_xll.ohTrigger(trigger,$W$24))</f>
        <v>1.3679461272697483E-2</v>
      </c>
      <c r="AF469" s="49">
        <f>_xll.qlIndexFixing($W$9,_xll.qlInterestRateIndexFixingDate($W$9,AA469,trigger),TRUE,trigger)</f>
        <v>1.3638465856252342E-2</v>
      </c>
      <c r="AG469" s="49">
        <f t="shared" si="19"/>
        <v>4.0995416445140792E-5</v>
      </c>
      <c r="AH469" s="52">
        <f t="shared" si="20"/>
        <v>0.99700314101353082</v>
      </c>
    </row>
    <row r="470" spans="26:34" x14ac:dyDescent="0.2">
      <c r="Z470" s="44" t="s">
        <v>74</v>
      </c>
      <c r="AA470" s="45">
        <f>_xll.qlCalendarAdvance(calendar,AA469,Z470,,,trigger)</f>
        <v>56823</v>
      </c>
      <c r="AB470" s="45">
        <f>_xll.qlInterestRateIndexMaturity($W$9,AA470,trigger)</f>
        <v>57007</v>
      </c>
      <c r="AC470" s="49">
        <f>_xll.qlTenorBasisValue($W$17,AA470,_xll.ohTrigger(trigger,$W$24))</f>
        <v>2.0608417591975152E-4</v>
      </c>
      <c r="AD470" s="49">
        <f>_xll.qlTenorBasisForwardRate($W$17,AA470,_xll.ohTrigger(trigger,$W$24))</f>
        <v>1.362598938430599E-2</v>
      </c>
      <c r="AE470" s="49">
        <f>_xll.qlTenorBasisForwardRate2($W$17,AA470,AB470,_xll.ohTrigger(trigger,$W$24))</f>
        <v>1.362598938430599E-2</v>
      </c>
      <c r="AF470" s="49">
        <f>_xll.qlIndexFixing($W$9,_xll.qlInterestRateIndexFixingDate($W$9,AA470,trigger),TRUE,trigger)</f>
        <v>1.3588077608880464E-2</v>
      </c>
      <c r="AG470" s="49">
        <f t="shared" si="19"/>
        <v>3.7911775425525721E-5</v>
      </c>
      <c r="AH470" s="52">
        <f t="shared" si="20"/>
        <v>0.99721768641114672</v>
      </c>
    </row>
    <row r="471" spans="26:34" x14ac:dyDescent="0.2">
      <c r="Z471" s="44" t="s">
        <v>74</v>
      </c>
      <c r="AA471" s="45">
        <f>_xll.qlCalendarAdvance(calendar,AA470,Z471,,,trigger)</f>
        <v>56856</v>
      </c>
      <c r="AB471" s="45">
        <f>_xll.qlInterestRateIndexMaturity($W$9,AA471,trigger)</f>
        <v>57039</v>
      </c>
      <c r="AC471" s="49">
        <f>_xll.qlTenorBasisValue($W$17,AA471,_xll.ohTrigger(trigger,$W$24))</f>
        <v>2.0582249322747103E-4</v>
      </c>
      <c r="AD471" s="49">
        <f>_xll.qlTenorBasisForwardRate($W$17,AA471,_xll.ohTrigger(trigger,$W$24))</f>
        <v>1.3567354427348285E-2</v>
      </c>
      <c r="AE471" s="49">
        <f>_xll.qlTenorBasisForwardRate2($W$17,AA471,AB471,_xll.ohTrigger(trigger,$W$24))</f>
        <v>1.3567354427348285E-2</v>
      </c>
      <c r="AF471" s="49">
        <f>_xll.qlIndexFixing($W$9,_xll.qlInterestRateIndexFixingDate($W$9,AA471,trigger),TRUE,trigger)</f>
        <v>1.3534133009207692E-2</v>
      </c>
      <c r="AG471" s="49">
        <f t="shared" si="19"/>
        <v>3.3221418140593276E-5</v>
      </c>
      <c r="AH471" s="52">
        <f t="shared" si="20"/>
        <v>0.99755137095308521</v>
      </c>
    </row>
    <row r="472" spans="26:34" x14ac:dyDescent="0.2">
      <c r="Z472" s="44" t="s">
        <v>74</v>
      </c>
      <c r="AA472" s="45">
        <f>_xll.qlCalendarAdvance(calendar,AA471,Z472,,,trigger)</f>
        <v>56887</v>
      </c>
      <c r="AB472" s="45">
        <f>_xll.qlInterestRateIndexMaturity($W$9,AA472,trigger)</f>
        <v>57069</v>
      </c>
      <c r="AC472" s="49">
        <f>_xll.qlTenorBasisValue($W$17,AA472,_xll.ohTrigger(trigger,$W$24))</f>
        <v>2.055802992966238E-4</v>
      </c>
      <c r="AD472" s="49">
        <f>_xll.qlTenorBasisForwardRate($W$17,AA472,_xll.ohTrigger(trigger,$W$24))</f>
        <v>1.3511423917592722E-2</v>
      </c>
      <c r="AE472" s="49">
        <f>_xll.qlTenorBasisForwardRate2($W$17,AA472,AB472,_xll.ohTrigger(trigger,$W$24))</f>
        <v>1.3511423917592722E-2</v>
      </c>
      <c r="AF472" s="49">
        <f>_xll.qlIndexFixing($W$9,_xll.qlInterestRateIndexFixingDate($W$9,AA472,trigger),TRUE,trigger)</f>
        <v>1.3483991478431585E-2</v>
      </c>
      <c r="AG472" s="49">
        <f t="shared" si="19"/>
        <v>2.743243916113712E-5</v>
      </c>
      <c r="AH472" s="52">
        <f t="shared" si="20"/>
        <v>0.99796968555435384</v>
      </c>
    </row>
    <row r="473" spans="26:34" x14ac:dyDescent="0.2">
      <c r="Z473" s="44" t="s">
        <v>74</v>
      </c>
      <c r="AA473" s="45">
        <f>_xll.qlCalendarAdvance(calendar,AA472,Z473,,,trigger)</f>
        <v>56919</v>
      </c>
      <c r="AB473" s="45">
        <f>_xll.qlInterestRateIndexMaturity($W$9,AA473,trigger)</f>
        <v>57102</v>
      </c>
      <c r="AC473" s="49">
        <f>_xll.qlTenorBasisValue($W$17,AA473,_xll.ohTrigger(trigger,$W$24))</f>
        <v>2.0533392736038177E-4</v>
      </c>
      <c r="AD473" s="49">
        <f>_xll.qlTenorBasisForwardRate($W$17,AA473,_xll.ohTrigger(trigger,$W$24))</f>
        <v>1.345212820563881E-2</v>
      </c>
      <c r="AE473" s="49">
        <f>_xll.qlTenorBasisForwardRate2($W$17,AA473,AB473,_xll.ohTrigger(trigger,$W$24))</f>
        <v>1.345212820563881E-2</v>
      </c>
      <c r="AF473" s="49">
        <f>_xll.qlIndexFixing($W$9,_xll.qlInterestRateIndexFixingDate($W$9,AA473,trigger),TRUE,trigger)</f>
        <v>1.3431700937900942E-2</v>
      </c>
      <c r="AG473" s="49">
        <f t="shared" si="19"/>
        <v>2.0427267737868279E-5</v>
      </c>
      <c r="AH473" s="52">
        <f t="shared" si="20"/>
        <v>0.99848148431046724</v>
      </c>
    </row>
    <row r="474" spans="26:34" x14ac:dyDescent="0.2">
      <c r="Z474" s="44" t="s">
        <v>74</v>
      </c>
      <c r="AA474" s="45">
        <f>_xll.qlCalendarAdvance(calendar,AA473,Z474,,,trigger)</f>
        <v>56949</v>
      </c>
      <c r="AB474" s="45">
        <f>_xll.qlInterestRateIndexMaturity($W$9,AA474,trigger)</f>
        <v>57132</v>
      </c>
      <c r="AC474" s="49">
        <f>_xll.qlTenorBasisValue($W$17,AA474,_xll.ohTrigger(trigger,$W$24))</f>
        <v>2.0510626035763263E-4</v>
      </c>
      <c r="AD474" s="49">
        <f>_xll.qlTenorBasisForwardRate($W$17,AA474,_xll.ohTrigger(trigger,$W$24))</f>
        <v>1.3397666870849126E-2</v>
      </c>
      <c r="AE474" s="49">
        <f>_xll.qlTenorBasisForwardRate2($W$17,AA474,AB474,_xll.ohTrigger(trigger,$W$24))</f>
        <v>1.3397666870849126E-2</v>
      </c>
      <c r="AF474" s="49">
        <f>_xll.qlIndexFixing($W$9,_xll.qlInterestRateIndexFixingDate($W$9,AA474,trigger),TRUE,trigger)</f>
        <v>1.3383599349639572E-2</v>
      </c>
      <c r="AG474" s="49">
        <f t="shared" si="19"/>
        <v>1.4067521209554235E-5</v>
      </c>
      <c r="AH474" s="52">
        <f t="shared" si="20"/>
        <v>0.99895000216491703</v>
      </c>
    </row>
    <row r="475" spans="26:34" x14ac:dyDescent="0.2">
      <c r="Z475" s="44" t="s">
        <v>74</v>
      </c>
      <c r="AA475" s="45">
        <f>_xll.qlCalendarAdvance(calendar,AA474,Z475,,,trigger)</f>
        <v>56982</v>
      </c>
      <c r="AB475" s="45">
        <f>_xll.qlInterestRateIndexMaturity($W$9,AA475,trigger)</f>
        <v>57164</v>
      </c>
      <c r="AC475" s="49">
        <f>_xll.qlTenorBasisValue($W$17,AA475,_xll.ohTrigger(trigger,$W$24))</f>
        <v>2.0485947001944928E-4</v>
      </c>
      <c r="AD475" s="49">
        <f>_xll.qlTenorBasisForwardRate($W$17,AA475,_xll.ohTrigger(trigger,$W$24))</f>
        <v>1.3338986279009236E-2</v>
      </c>
      <c r="AE475" s="49">
        <f>_xll.qlTenorBasisForwardRate2($W$17,AA475,AB475,_xll.ohTrigger(trigger,$W$24))</f>
        <v>1.3338986279009236E-2</v>
      </c>
      <c r="AF475" s="49">
        <f>_xll.qlIndexFixing($W$9,_xll.qlInterestRateIndexFixingDate($W$9,AA475,trigger),TRUE,trigger)</f>
        <v>1.3331678484857886E-2</v>
      </c>
      <c r="AG475" s="49">
        <f t="shared" si="19"/>
        <v>7.307794151350383E-6</v>
      </c>
      <c r="AH475" s="52">
        <f t="shared" si="20"/>
        <v>0.99945214771209034</v>
      </c>
    </row>
    <row r="476" spans="26:34" x14ac:dyDescent="0.2">
      <c r="Z476" s="44" t="s">
        <v>74</v>
      </c>
      <c r="AA476" s="45">
        <f>_xll.qlCalendarAdvance(calendar,AA475,Z476,,,trigger)</f>
        <v>57013</v>
      </c>
      <c r="AB476" s="45">
        <f>_xll.qlInterestRateIndexMaturity($W$9,AA476,trigger)</f>
        <v>57195</v>
      </c>
      <c r="AC476" s="49">
        <f>_xll.qlTenorBasisValue($W$17,AA476,_xll.ohTrigger(trigger,$W$24))</f>
        <v>2.0463106450864003E-4</v>
      </c>
      <c r="AD476" s="49">
        <f>_xll.qlTenorBasisForwardRate($W$17,AA476,_xll.ohTrigger(trigger,$W$24))</f>
        <v>1.3283823501348799E-2</v>
      </c>
      <c r="AE476" s="49">
        <f>_xll.qlTenorBasisForwardRate2($W$17,AA476,AB476,_xll.ohTrigger(trigger,$W$24))</f>
        <v>1.3283823501348799E-2</v>
      </c>
      <c r="AF476" s="49">
        <f>_xll.qlIndexFixing($W$9,_xll.qlInterestRateIndexFixingDate($W$9,AA476,trigger),TRUE,trigger)</f>
        <v>1.3282831357023423E-2</v>
      </c>
      <c r="AG476" s="49">
        <f t="shared" si="19"/>
        <v>9.9214432537630959E-7</v>
      </c>
      <c r="AH476" s="52">
        <f t="shared" si="20"/>
        <v>0.99992531184073052</v>
      </c>
    </row>
    <row r="477" spans="26:34" x14ac:dyDescent="0.2">
      <c r="Z477" s="44" t="s">
        <v>74</v>
      </c>
      <c r="AA477" s="45">
        <f>_xll.qlCalendarAdvance(calendar,AA476,Z477,,,trigger)</f>
        <v>57042</v>
      </c>
      <c r="AB477" s="45">
        <f>_xll.qlInterestRateIndexMaturity($W$9,AA477,trigger)</f>
        <v>57227</v>
      </c>
      <c r="AC477" s="49">
        <f>_xll.qlTenorBasisValue($W$17,AA477,_xll.ohTrigger(trigger,$W$24))</f>
        <v>2.0442035911904968E-4</v>
      </c>
      <c r="AD477" s="49">
        <f>_xll.qlTenorBasisForwardRate($W$17,AA477,_xll.ohTrigger(trigger,$W$24))</f>
        <v>1.3230849601110262E-2</v>
      </c>
      <c r="AE477" s="49">
        <f>_xll.qlTenorBasisForwardRate2($W$17,AA477,AB477,_xll.ohTrigger(trigger,$W$24))</f>
        <v>1.3230849601110262E-2</v>
      </c>
      <c r="AF477" s="49">
        <f>_xll.qlIndexFixing($W$9,_xll.qlInterestRateIndexFixingDate($W$9,AA477,trigger),TRUE,trigger)</f>
        <v>1.3235940559797092E-2</v>
      </c>
      <c r="AG477" s="49">
        <f t="shared" si="19"/>
        <v>-5.0909586868305712E-6</v>
      </c>
      <c r="AH477" s="52">
        <f t="shared" si="20"/>
        <v>1.0003847794238703</v>
      </c>
    </row>
    <row r="478" spans="26:34" x14ac:dyDescent="0.2">
      <c r="Z478" s="44" t="s">
        <v>74</v>
      </c>
      <c r="AA478" s="45">
        <f>_xll.qlCalendarAdvance(calendar,AA477,Z478,,,trigger)</f>
        <v>57074</v>
      </c>
      <c r="AB478" s="45">
        <f>_xll.qlInterestRateIndexMaturity($W$9,AA478,trigger)</f>
        <v>57257</v>
      </c>
      <c r="AC478" s="49">
        <f>_xll.qlTenorBasisValue($W$17,AA478,_xll.ohTrigger(trigger,$W$24))</f>
        <v>2.0419113610406969E-4</v>
      </c>
      <c r="AD478" s="49">
        <f>_xll.qlTenorBasisForwardRate($W$17,AA478,_xll.ohTrigger(trigger,$W$24))</f>
        <v>1.3176295796515978E-2</v>
      </c>
      <c r="AE478" s="49">
        <f>_xll.qlTenorBasisForwardRate2($W$17,AA478,AB478,_xll.ohTrigger(trigger,$W$24))</f>
        <v>1.3176295796515978E-2</v>
      </c>
      <c r="AF478" s="49">
        <f>_xll.qlIndexFixing($W$9,_xll.qlInterestRateIndexFixingDate($W$9,AA478,trigger),TRUE,trigger)</f>
        <v>1.3187450647273165E-2</v>
      </c>
      <c r="AG478" s="49">
        <f t="shared" si="19"/>
        <v>-1.1154850757187987E-5</v>
      </c>
      <c r="AH478" s="52">
        <f t="shared" si="20"/>
        <v>1.0008465847252865</v>
      </c>
    </row>
    <row r="479" spans="26:34" x14ac:dyDescent="0.2">
      <c r="Z479" s="44" t="s">
        <v>74</v>
      </c>
      <c r="AA479" s="45">
        <f>_xll.qlCalendarAdvance(calendar,AA478,Z479,,,trigger)</f>
        <v>57104</v>
      </c>
      <c r="AB479" s="45">
        <f>_xll.qlInterestRateIndexMaturity($W$9,AA479,trigger)</f>
        <v>57290</v>
      </c>
      <c r="AC479" s="49">
        <f>_xll.qlTenorBasisValue($W$17,AA479,_xll.ohTrigger(trigger,$W$24))</f>
        <v>2.0397932169906078E-4</v>
      </c>
      <c r="AD479" s="49">
        <f>_xll.qlTenorBasisForwardRate($W$17,AA479,_xll.ohTrigger(trigger,$W$24))</f>
        <v>1.3122703151857705E-2</v>
      </c>
      <c r="AE479" s="49">
        <f>_xll.qlTenorBasisForwardRate2($W$17,AA479,AB479,_xll.ohTrigger(trigger,$W$24))</f>
        <v>1.3122703151857705E-2</v>
      </c>
      <c r="AF479" s="49">
        <f>_xll.qlIndexFixing($W$9,_xll.qlInterestRateIndexFixingDate($W$9,AA479,trigger),TRUE,trigger)</f>
        <v>1.3139877082902296E-2</v>
      </c>
      <c r="AG479" s="49">
        <f t="shared" si="19"/>
        <v>-1.7173931044590918E-5</v>
      </c>
      <c r="AH479" s="52">
        <f t="shared" si="20"/>
        <v>1.0013087190074981</v>
      </c>
    </row>
    <row r="480" spans="26:34" x14ac:dyDescent="0.2">
      <c r="Z480" s="44" t="s">
        <v>74</v>
      </c>
      <c r="AA480" s="45">
        <f>_xll.qlCalendarAdvance(calendar,AA479,Z480,,,trigger)</f>
        <v>57136</v>
      </c>
      <c r="AB480" s="45">
        <f>_xll.qlInterestRateIndexMaturity($W$9,AA480,trigger)</f>
        <v>57319</v>
      </c>
      <c r="AC480" s="49">
        <f>_xll.qlTenorBasisValue($W$17,AA480,_xll.ohTrigger(trigger,$W$24))</f>
        <v>2.0375662751395061E-4</v>
      </c>
      <c r="AD480" s="49">
        <f>_xll.qlTenorBasisForwardRate($W$17,AA480,_xll.ohTrigger(trigger,$W$24))</f>
        <v>1.306991829020757E-2</v>
      </c>
      <c r="AE480" s="49">
        <f>_xll.qlTenorBasisForwardRate2($W$17,AA480,AB480,_xll.ohTrigger(trigger,$W$24))</f>
        <v>1.306991829020757E-2</v>
      </c>
      <c r="AF480" s="49">
        <f>_xll.qlIndexFixing($W$9,_xll.qlInterestRateIndexFixingDate($W$9,AA480,trigger),TRUE,trigger)</f>
        <v>1.3092798549226575E-2</v>
      </c>
      <c r="AG480" s="49">
        <f t="shared" si="19"/>
        <v>-2.2880259019005325E-5</v>
      </c>
      <c r="AH480" s="52">
        <f t="shared" si="20"/>
        <v>1.001750604595298</v>
      </c>
    </row>
    <row r="481" spans="26:34" x14ac:dyDescent="0.2">
      <c r="Z481" s="44" t="s">
        <v>74</v>
      </c>
      <c r="AA481" s="45">
        <f>_xll.qlCalendarAdvance(calendar,AA480,Z481,,,trigger)</f>
        <v>57166</v>
      </c>
      <c r="AB481" s="45">
        <f>_xll.qlInterestRateIndexMaturity($W$9,AA481,trigger)</f>
        <v>57350</v>
      </c>
      <c r="AC481" s="49">
        <f>_xll.qlTenorBasisValue($W$17,AA481,_xll.ohTrigger(trigger,$W$24))</f>
        <v>2.035508482591796E-4</v>
      </c>
      <c r="AD481" s="49">
        <f>_xll.qlTenorBasisForwardRate($W$17,AA481,_xll.ohTrigger(trigger,$W$24))</f>
        <v>1.3018689121865325E-2</v>
      </c>
      <c r="AE481" s="49">
        <f>_xll.qlTenorBasisForwardRate2($W$17,AA481,AB481,_xll.ohTrigger(trigger,$W$24))</f>
        <v>1.3018689121865325E-2</v>
      </c>
      <c r="AF481" s="49">
        <f>_xll.qlIndexFixing($W$9,_xll.qlInterestRateIndexFixingDate($W$9,AA481,trigger),TRUE,trigger)</f>
        <v>1.3047140283726995E-2</v>
      </c>
      <c r="AG481" s="49">
        <f t="shared" si="19"/>
        <v>-2.8451161861670418E-5</v>
      </c>
      <c r="AH481" s="52">
        <f t="shared" si="20"/>
        <v>1.0021854091141853</v>
      </c>
    </row>
    <row r="482" spans="26:34" x14ac:dyDescent="0.2">
      <c r="Z482" s="44" t="s">
        <v>74</v>
      </c>
      <c r="AA482" s="45">
        <f>_xll.qlCalendarAdvance(calendar,AA481,Z482,,,trigger)</f>
        <v>57199</v>
      </c>
      <c r="AB482" s="45">
        <f>_xll.qlInterestRateIndexMaturity($W$9,AA482,trigger)</f>
        <v>57383</v>
      </c>
      <c r="AC482" s="49">
        <f>_xll.qlTenorBasisValue($W$17,AA482,_xll.ohTrigger(trigger,$W$24))</f>
        <v>2.033277925540876E-4</v>
      </c>
      <c r="AD482" s="49">
        <f>_xll.qlTenorBasisForwardRate($W$17,AA482,_xll.ohTrigger(trigger,$W$24))</f>
        <v>1.29636420345656E-2</v>
      </c>
      <c r="AE482" s="49">
        <f>_xll.qlTenorBasisForwardRate2($W$17,AA482,AB482,_xll.ohTrigger(trigger,$W$24))</f>
        <v>1.29636420345656E-2</v>
      </c>
      <c r="AF482" s="49">
        <f>_xll.qlIndexFixing($W$9,_xll.qlInterestRateIndexFixingDate($W$9,AA482,trigger),TRUE,trigger)</f>
        <v>1.2997974268243765E-2</v>
      </c>
      <c r="AG482" s="49">
        <f t="shared" si="19"/>
        <v>-3.4332233678165125E-5</v>
      </c>
      <c r="AH482" s="52">
        <f t="shared" si="20"/>
        <v>1.0026483478629402</v>
      </c>
    </row>
    <row r="483" spans="26:34" x14ac:dyDescent="0.2">
      <c r="Z483" s="44" t="s">
        <v>74</v>
      </c>
      <c r="AA483" s="45">
        <f>_xll.qlCalendarAdvance(calendar,AA482,Z483,,,trigger)</f>
        <v>57230</v>
      </c>
      <c r="AB483" s="45">
        <f>_xll.qlInterestRateIndexMaturity($W$9,AA483,trigger)</f>
        <v>57411</v>
      </c>
      <c r="AC483" s="49">
        <f>_xll.qlTenorBasisValue($W$17,AA483,_xll.ohTrigger(trigger,$W$24))</f>
        <v>2.0312136139338894E-4</v>
      </c>
      <c r="AD483" s="49">
        <f>_xll.qlTenorBasisForwardRate($W$17,AA483,_xll.ohTrigger(trigger,$W$24))</f>
        <v>1.2914287525806371E-2</v>
      </c>
      <c r="AE483" s="49">
        <f>_xll.qlTenorBasisForwardRate2($W$17,AA483,AB483,_xll.ohTrigger(trigger,$W$24))</f>
        <v>1.2914287525806371E-2</v>
      </c>
      <c r="AF483" s="49">
        <f>_xll.qlIndexFixing($W$9,_xll.qlInterestRateIndexFixingDate($W$9,AA483,trigger),TRUE,trigger)</f>
        <v>1.2953747871206466E-2</v>
      </c>
      <c r="AG483" s="49">
        <f t="shared" si="19"/>
        <v>-3.946034540009552E-5</v>
      </c>
      <c r="AH483" s="52">
        <f t="shared" si="20"/>
        <v>1.0030555572904229</v>
      </c>
    </row>
    <row r="484" spans="26:34" x14ac:dyDescent="0.2">
      <c r="Z484" s="44" t="s">
        <v>74</v>
      </c>
      <c r="AA484" s="45">
        <f>_xll.qlCalendarAdvance(calendar,AA483,Z484,,,trigger)</f>
        <v>57262</v>
      </c>
      <c r="AB484" s="45">
        <f>_xll.qlInterestRateIndexMaturity($W$9,AA484,trigger)</f>
        <v>57444</v>
      </c>
      <c r="AC484" s="49">
        <f>_xll.qlTenorBasisValue($W$17,AA484,_xll.ohTrigger(trigger,$W$24))</f>
        <v>2.0291138163201943E-4</v>
      </c>
      <c r="AD484" s="49">
        <f>_xll.qlTenorBasisForwardRate($W$17,AA484,_xll.ohTrigger(trigger,$W$24))</f>
        <v>1.2861591539997823E-2</v>
      </c>
      <c r="AE484" s="49">
        <f>_xll.qlTenorBasisForwardRate2($W$17,AA484,AB484,_xll.ohTrigger(trigger,$W$24))</f>
        <v>1.2861591539997823E-2</v>
      </c>
      <c r="AF484" s="49">
        <f>_xll.qlIndexFixing($W$9,_xll.qlInterestRateIndexFixingDate($W$9,AA484,trigger),TRUE,trigger)</f>
        <v>1.2906552483097392E-2</v>
      </c>
      <c r="AG484" s="49">
        <f t="shared" si="19"/>
        <v>-4.4960943099569065E-5</v>
      </c>
      <c r="AH484" s="52">
        <f t="shared" si="20"/>
        <v>1.0034957526803543</v>
      </c>
    </row>
    <row r="485" spans="26:34" x14ac:dyDescent="0.2">
      <c r="Z485" s="44" t="s">
        <v>74</v>
      </c>
      <c r="AA485" s="45">
        <f>_xll.qlCalendarAdvance(calendar,AA484,Z485,,,trigger)</f>
        <v>57293</v>
      </c>
      <c r="AB485" s="45">
        <f>_xll.qlInterestRateIndexMaturity($W$9,AA485,trigger)</f>
        <v>57474</v>
      </c>
      <c r="AC485" s="49">
        <f>_xll.qlTenorBasisValue($W$17,AA485,_xll.ohTrigger(trigger,$W$24))</f>
        <v>2.0271093430798741E-4</v>
      </c>
      <c r="AD485" s="49">
        <f>_xll.qlTenorBasisForwardRate($W$17,AA485,_xll.ohTrigger(trigger,$W$24))</f>
        <v>1.2812290397860486E-2</v>
      </c>
      <c r="AE485" s="49">
        <f>_xll.qlTenorBasisForwardRate2($W$17,AA485,AB485,_xll.ohTrigger(trigger,$W$24))</f>
        <v>1.2812290397860486E-2</v>
      </c>
      <c r="AF485" s="49">
        <f>_xll.qlIndexFixing($W$9,_xll.qlInterestRateIndexFixingDate($W$9,AA485,trigger),TRUE,trigger)</f>
        <v>1.2862274520039215E-2</v>
      </c>
      <c r="AG485" s="49">
        <f t="shared" si="19"/>
        <v>-4.9984122178728385E-5</v>
      </c>
      <c r="AH485" s="52">
        <f t="shared" si="20"/>
        <v>1.0039012636013211</v>
      </c>
    </row>
    <row r="486" spans="26:34" x14ac:dyDescent="0.2">
      <c r="Z486" s="44" t="s">
        <v>74</v>
      </c>
      <c r="AA486" s="45">
        <f>_xll.qlCalendarAdvance(calendar,AA485,Z486,,,trigger)</f>
        <v>57325</v>
      </c>
      <c r="AB486" s="45">
        <f>_xll.qlInterestRateIndexMaturity($W$9,AA486,trigger)</f>
        <v>57507</v>
      </c>
      <c r="AC486" s="49">
        <f>_xll.qlTenorBasisValue($W$17,AA486,_xll.ohTrigger(trigger,$W$24))</f>
        <v>2.0250704340556478E-4</v>
      </c>
      <c r="AD486" s="49">
        <f>_xll.qlTenorBasisForwardRate($W$17,AA486,_xll.ohTrigger(trigger,$W$24))</f>
        <v>1.2760909874583382E-2</v>
      </c>
      <c r="AE486" s="49">
        <f>_xll.qlTenorBasisForwardRate2($W$17,AA486,AB486,_xll.ohTrigger(trigger,$W$24))</f>
        <v>1.2760909874583382E-2</v>
      </c>
      <c r="AF486" s="49">
        <f>_xll.qlIndexFixing($W$9,_xll.qlInterestRateIndexFixingDate($W$9,AA486,trigger),TRUE,trigger)</f>
        <v>1.2816094729836759E-2</v>
      </c>
      <c r="AG486" s="49">
        <f t="shared" si="19"/>
        <v>-5.5184855253376588E-5</v>
      </c>
      <c r="AH486" s="52">
        <f t="shared" si="20"/>
        <v>1.0043245235485356</v>
      </c>
    </row>
    <row r="487" spans="26:34" x14ac:dyDescent="0.2">
      <c r="Z487" s="44" t="s">
        <v>74</v>
      </c>
      <c r="AA487" s="45">
        <f>_xll.qlCalendarAdvance(calendar,AA486,Z487,,,trigger)</f>
        <v>57356</v>
      </c>
      <c r="AB487" s="45">
        <f>_xll.qlInterestRateIndexMaturity($W$9,AA487,trigger)</f>
        <v>57537</v>
      </c>
      <c r="AC487" s="49">
        <f>_xll.qlTenorBasisValue($W$17,AA487,_xll.ohTrigger(trigger,$W$24))</f>
        <v>2.0231241057655822E-4</v>
      </c>
      <c r="AD487" s="49">
        <f>_xll.qlTenorBasisForwardRate($W$17,AA487,_xll.ohTrigger(trigger,$W$24))</f>
        <v>1.2712864267791075E-2</v>
      </c>
      <c r="AE487" s="49">
        <f>_xll.qlTenorBasisForwardRate2($W$17,AA487,AB487,_xll.ohTrigger(trigger,$W$24))</f>
        <v>1.2712864267791075E-2</v>
      </c>
      <c r="AF487" s="49">
        <f>_xll.qlIndexFixing($W$9,_xll.qlInterestRateIndexFixingDate($W$9,AA487,trigger),TRUE,trigger)</f>
        <v>1.2772787265388386E-2</v>
      </c>
      <c r="AG487" s="49">
        <f t="shared" si="19"/>
        <v>-5.9922997597310762E-5</v>
      </c>
      <c r="AH487" s="52">
        <f t="shared" si="20"/>
        <v>1.0047135717282163</v>
      </c>
    </row>
    <row r="488" spans="26:34" x14ac:dyDescent="0.2">
      <c r="Z488" s="44" t="s">
        <v>74</v>
      </c>
      <c r="AA488" s="45">
        <f>_xll.qlCalendarAdvance(calendar,AA487,Z488,,,trigger)</f>
        <v>57388</v>
      </c>
      <c r="AB488" s="45">
        <f>_xll.qlInterestRateIndexMaturity($W$9,AA488,trigger)</f>
        <v>57570</v>
      </c>
      <c r="AC488" s="49">
        <f>_xll.qlTenorBasisValue($W$17,AA488,_xll.ohTrigger(trigger,$W$24))</f>
        <v>2.0211443613599912E-4</v>
      </c>
      <c r="AD488" s="49">
        <f>_xll.qlTenorBasisForwardRate($W$17,AA488,_xll.ohTrigger(trigger,$W$24))</f>
        <v>1.2662830329738068E-2</v>
      </c>
      <c r="AE488" s="49">
        <f>_xll.qlTenorBasisForwardRate2($W$17,AA488,AB488,_xll.ohTrigger(trigger,$W$24))</f>
        <v>1.2662830329738068E-2</v>
      </c>
      <c r="AF488" s="49">
        <f>_xll.qlIndexFixing($W$9,_xll.qlInterestRateIndexFixingDate($W$9,AA488,trigger),TRUE,trigger)</f>
        <v>1.2727647690205129E-2</v>
      </c>
      <c r="AG488" s="49">
        <f t="shared" si="19"/>
        <v>-6.4817360467060714E-5</v>
      </c>
      <c r="AH488" s="52">
        <f t="shared" si="20"/>
        <v>1.0051187103340429</v>
      </c>
    </row>
    <row r="489" spans="26:34" x14ac:dyDescent="0.2">
      <c r="Z489" s="44" t="s">
        <v>74</v>
      </c>
      <c r="AA489" s="45">
        <f>_xll.qlCalendarAdvance(calendar,AA488,Z489,,,trigger)</f>
        <v>57416</v>
      </c>
      <c r="AB489" s="45">
        <f>_xll.qlInterestRateIndexMaturity($W$9,AA489,trigger)</f>
        <v>57600</v>
      </c>
      <c r="AC489" s="49">
        <f>_xll.qlTenorBasisValue($W$17,AA489,_xll.ohTrigger(trigger,$W$24))</f>
        <v>2.019436222411611E-4</v>
      </c>
      <c r="AD489" s="49">
        <f>_xll.qlTenorBasisForwardRate($W$17,AA489,_xll.ohTrigger(trigger,$W$24))</f>
        <v>1.2619035765760202E-2</v>
      </c>
      <c r="AE489" s="49">
        <f>_xll.qlTenorBasisForwardRate2($W$17,AA489,AB489,_xll.ohTrigger(trigger,$W$24))</f>
        <v>1.2619035765760202E-2</v>
      </c>
      <c r="AF489" s="49">
        <f>_xll.qlIndexFixing($W$9,_xll.qlInterestRateIndexFixingDate($W$9,AA489,trigger),TRUE,trigger)</f>
        <v>1.2688085056735592E-2</v>
      </c>
      <c r="AG489" s="49">
        <f t="shared" si="19"/>
        <v>-6.9049290975389463E-5</v>
      </c>
      <c r="AH489" s="52">
        <f t="shared" si="20"/>
        <v>1.0054718357453858</v>
      </c>
    </row>
    <row r="490" spans="26:34" x14ac:dyDescent="0.2">
      <c r="Z490" s="44" t="s">
        <v>74</v>
      </c>
      <c r="AA490" s="45">
        <f>_xll.qlCalendarAdvance(calendar,AA489,Z490,,,trigger)</f>
        <v>57447</v>
      </c>
      <c r="AB490" s="45">
        <f>_xll.qlInterestRateIndexMaturity($W$9,AA490,trigger)</f>
        <v>57630</v>
      </c>
      <c r="AC490" s="49">
        <f>_xll.qlTenorBasisValue($W$17,AA490,_xll.ohTrigger(trigger,$W$24))</f>
        <v>2.0175709853101798E-4</v>
      </c>
      <c r="AD490" s="49">
        <f>_xll.qlTenorBasisForwardRate($W$17,AA490,_xll.ohTrigger(trigger,$W$24))</f>
        <v>1.2572872592202305E-2</v>
      </c>
      <c r="AE490" s="49">
        <f>_xll.qlTenorBasisForwardRate2($W$17,AA490,AB490,_xll.ohTrigger(trigger,$W$24))</f>
        <v>1.2572872592202305E-2</v>
      </c>
      <c r="AF490" s="49">
        <f>_xll.qlIndexFixing($W$9,_xll.qlInterestRateIndexFixingDate($W$9,AA490,trigger),TRUE,trigger)</f>
        <v>1.2646233161221607E-2</v>
      </c>
      <c r="AG490" s="49">
        <f t="shared" si="19"/>
        <v>-7.3360569019301908E-5</v>
      </c>
      <c r="AH490" s="52">
        <f t="shared" si="20"/>
        <v>1.0058348295889676</v>
      </c>
    </row>
    <row r="491" spans="26:34" x14ac:dyDescent="0.2">
      <c r="Z491" s="44" t="s">
        <v>74</v>
      </c>
      <c r="AA491" s="45">
        <f>_xll.qlCalendarAdvance(calendar,AA490,Z491,,,trigger)</f>
        <v>57479</v>
      </c>
      <c r="AB491" s="45">
        <f>_xll.qlInterestRateIndexMaturity($W$9,AA491,trigger)</f>
        <v>57663</v>
      </c>
      <c r="AC491" s="49">
        <f>_xll.qlTenorBasisValue($W$17,AA491,_xll.ohTrigger(trigger,$W$24))</f>
        <v>2.0156737527618089E-4</v>
      </c>
      <c r="AD491" s="49">
        <f>_xll.qlTenorBasisForwardRate($W$17,AA491,_xll.ohTrigger(trigger,$W$24))</f>
        <v>1.252485802606864E-2</v>
      </c>
      <c r="AE491" s="49">
        <f>_xll.qlTenorBasisForwardRate2($W$17,AA491,AB491,_xll.ohTrigger(trigger,$W$24))</f>
        <v>1.252485802606864E-2</v>
      </c>
      <c r="AF491" s="49">
        <f>_xll.qlIndexFixing($W$9,_xll.qlInterestRateIndexFixingDate($W$9,AA491,trigger),TRUE,trigger)</f>
        <v>1.260265407702468E-2</v>
      </c>
      <c r="AG491" s="49">
        <f t="shared" si="19"/>
        <v>-7.7796050956039503E-5</v>
      </c>
      <c r="AH491" s="52">
        <f t="shared" si="20"/>
        <v>1.0062113319603398</v>
      </c>
    </row>
    <row r="492" spans="26:34" x14ac:dyDescent="0.2">
      <c r="Z492" s="44" t="s">
        <v>74</v>
      </c>
      <c r="AA492" s="45">
        <f>_xll.qlCalendarAdvance(calendar,AA491,Z492,,,trigger)</f>
        <v>57510</v>
      </c>
      <c r="AB492" s="45">
        <f>_xll.qlInterestRateIndexMaturity($W$9,AA492,trigger)</f>
        <v>57693</v>
      </c>
      <c r="AC492" s="49">
        <f>_xll.qlTenorBasisValue($W$17,AA492,_xll.ohTrigger(trigger,$W$24))</f>
        <v>2.0138627137810303E-4</v>
      </c>
      <c r="AD492" s="49">
        <f>_xll.qlTenorBasisForwardRate($W$17,AA492,_xll.ohTrigger(trigger,$W$24))</f>
        <v>1.2480021803247983E-2</v>
      </c>
      <c r="AE492" s="49">
        <f>_xll.qlTenorBasisForwardRate2($W$17,AA492,AB492,_xll.ohTrigger(trigger,$W$24))</f>
        <v>1.2480021803247983E-2</v>
      </c>
      <c r="AF492" s="49">
        <f>_xll.qlIndexFixing($W$9,_xll.qlInterestRateIndexFixingDate($W$9,AA492,trigger),TRUE,trigger)</f>
        <v>1.2561829158764203E-2</v>
      </c>
      <c r="AG492" s="49">
        <f t="shared" si="19"/>
        <v>-8.1807355516220343E-5</v>
      </c>
      <c r="AH492" s="52">
        <f t="shared" si="20"/>
        <v>1.0065550651117396</v>
      </c>
    </row>
    <row r="493" spans="26:34" x14ac:dyDescent="0.2">
      <c r="Z493" s="44" t="s">
        <v>74</v>
      </c>
      <c r="AA493" s="45">
        <f>_xll.qlCalendarAdvance(calendar,AA492,Z493,,,trigger)</f>
        <v>57542</v>
      </c>
      <c r="AB493" s="45">
        <f>_xll.qlInterestRateIndexMaturity($W$9,AA493,trigger)</f>
        <v>57726</v>
      </c>
      <c r="AC493" s="49">
        <f>_xll.qlTenorBasisValue($W$17,AA493,_xll.ohTrigger(trigger,$W$24))</f>
        <v>2.0120206279430498E-4</v>
      </c>
      <c r="AD493" s="49">
        <f>_xll.qlTenorBasisForwardRate($W$17,AA493,_xll.ohTrigger(trigger,$W$24))</f>
        <v>1.2433430536436071E-2</v>
      </c>
      <c r="AE493" s="49">
        <f>_xll.qlTenorBasisForwardRate2($W$17,AA493,AB493,_xll.ohTrigger(trigger,$W$24))</f>
        <v>1.2433430536436071E-2</v>
      </c>
      <c r="AF493" s="49">
        <f>_xll.qlIndexFixing($W$9,_xll.qlInterestRateIndexFixingDate($W$9,AA493,trigger),TRUE,trigger)</f>
        <v>1.2519350950348845E-2</v>
      </c>
      <c r="AG493" s="49">
        <f t="shared" si="19"/>
        <v>-8.5920413912773594E-5</v>
      </c>
      <c r="AH493" s="52">
        <f t="shared" si="20"/>
        <v>1.0069104350292533</v>
      </c>
    </row>
    <row r="494" spans="26:34" x14ac:dyDescent="0.2">
      <c r="Z494" s="44" t="s">
        <v>74</v>
      </c>
      <c r="AA494" s="45">
        <f>_xll.qlCalendarAdvance(calendar,AA493,Z494,,,trigger)</f>
        <v>57573</v>
      </c>
      <c r="AB494" s="45">
        <f>_xll.qlInterestRateIndexMaturity($W$9,AA494,trigger)</f>
        <v>57759</v>
      </c>
      <c r="AC494" s="49">
        <f>_xll.qlTenorBasisValue($W$17,AA494,_xll.ohTrigger(trigger,$W$24))</f>
        <v>2.0102622482532449E-4</v>
      </c>
      <c r="AD494" s="49">
        <f>_xll.qlTenorBasisForwardRate($W$17,AA494,_xll.ohTrigger(trigger,$W$24))</f>
        <v>1.238851112574204E-2</v>
      </c>
      <c r="AE494" s="49">
        <f>_xll.qlTenorBasisForwardRate2($W$17,AA494,AB494,_xll.ohTrigger(trigger,$W$24))</f>
        <v>1.238851112574204E-2</v>
      </c>
      <c r="AF494" s="49">
        <f>_xll.qlIndexFixing($W$9,_xll.qlInterestRateIndexFixingDate($W$9,AA494,trigger),TRUE,trigger)</f>
        <v>1.247831701656869E-2</v>
      </c>
      <c r="AG494" s="49">
        <f t="shared" si="19"/>
        <v>-8.9805890826650386E-5</v>
      </c>
      <c r="AH494" s="52">
        <f t="shared" si="20"/>
        <v>1.00724912702706</v>
      </c>
    </row>
    <row r="495" spans="26:34" x14ac:dyDescent="0.2">
      <c r="Z495" s="44" t="s">
        <v>74</v>
      </c>
      <c r="AA495" s="45">
        <f>_xll.qlCalendarAdvance(calendar,AA494,Z495,,,trigger)</f>
        <v>57605</v>
      </c>
      <c r="AB495" s="45">
        <f>_xll.qlInterestRateIndexMaturity($W$9,AA495,trigger)</f>
        <v>57787</v>
      </c>
      <c r="AC495" s="49">
        <f>_xll.qlTenorBasisValue($W$17,AA495,_xll.ohTrigger(trigger,$W$24))</f>
        <v>2.0084737426351998E-4</v>
      </c>
      <c r="AD495" s="49">
        <f>_xll.qlTenorBasisForwardRate($W$17,AA495,_xll.ohTrigger(trigger,$W$24))</f>
        <v>1.2345753246532747E-2</v>
      </c>
      <c r="AE495" s="49">
        <f>_xll.qlTenorBasisForwardRate2($W$17,AA495,AB495,_xll.ohTrigger(trigger,$W$24))</f>
        <v>1.2345753246532747E-2</v>
      </c>
      <c r="AF495" s="49">
        <f>_xll.qlIndexFixing($W$9,_xll.qlInterestRateIndexFixingDate($W$9,AA495,trigger),TRUE,trigger)</f>
        <v>1.2439047746708112E-2</v>
      </c>
      <c r="AG495" s="49">
        <f t="shared" si="19"/>
        <v>-9.3294500175365377E-5</v>
      </c>
      <c r="AH495" s="52">
        <f t="shared" si="20"/>
        <v>1.0075568090753448</v>
      </c>
    </row>
    <row r="496" spans="26:34" x14ac:dyDescent="0.2">
      <c r="Z496" s="44" t="s">
        <v>74</v>
      </c>
      <c r="AA496" s="45">
        <f>_xll.qlCalendarAdvance(calendar,AA495,Z496,,,trigger)</f>
        <v>57635</v>
      </c>
      <c r="AB496" s="45">
        <f>_xll.qlInterestRateIndexMaturity($W$9,AA496,trigger)</f>
        <v>57817</v>
      </c>
      <c r="AC496" s="49">
        <f>_xll.qlTenorBasisValue($W$17,AA496,_xll.ohTrigger(trigger,$W$24))</f>
        <v>2.0068212107687789E-4</v>
      </c>
      <c r="AD496" s="49">
        <f>_xll.qlTenorBasisForwardRate($W$17,AA496,_xll.ohTrigger(trigger,$W$24))</f>
        <v>1.2304540630094542E-2</v>
      </c>
      <c r="AE496" s="49">
        <f>_xll.qlTenorBasisForwardRate2($W$17,AA496,AB496,_xll.ohTrigger(trigger,$W$24))</f>
        <v>1.2304540630094542E-2</v>
      </c>
      <c r="AF496" s="49">
        <f>_xll.qlIndexFixing($W$9,_xll.qlInterestRateIndexFixingDate($W$9,AA496,trigger),TRUE,trigger)</f>
        <v>1.2401179415438701E-2</v>
      </c>
      <c r="AG496" s="49">
        <f t="shared" si="19"/>
        <v>-9.6638785344159081E-5</v>
      </c>
      <c r="AH496" s="52">
        <f t="shared" si="20"/>
        <v>1.0078539124904671</v>
      </c>
    </row>
    <row r="497" spans="26:34" x14ac:dyDescent="0.2">
      <c r="Z497" s="44" t="s">
        <v>74</v>
      </c>
      <c r="AA497" s="45">
        <f>_xll.qlCalendarAdvance(calendar,AA496,Z497,,,trigger)</f>
        <v>57668</v>
      </c>
      <c r="AB497" s="45">
        <f>_xll.qlInterestRateIndexMaturity($W$9,AA497,trigger)</f>
        <v>57850</v>
      </c>
      <c r="AC497" s="49">
        <f>_xll.qlTenorBasisValue($W$17,AA497,_xll.ohTrigger(trigger,$W$24))</f>
        <v>2.0050300769174239E-4</v>
      </c>
      <c r="AD497" s="49">
        <f>_xll.qlTenorBasisForwardRate($W$17,AA497,_xll.ohTrigger(trigger,$W$24))</f>
        <v>1.2259965990439587E-2</v>
      </c>
      <c r="AE497" s="49">
        <f>_xll.qlTenorBasisForwardRate2($W$17,AA497,AB497,_xll.ohTrigger(trigger,$W$24))</f>
        <v>1.2259965990439587E-2</v>
      </c>
      <c r="AF497" s="49">
        <f>_xll.qlIndexFixing($W$9,_xll.qlInterestRateIndexFixingDate($W$9,AA497,trigger),TRUE,trigger)</f>
        <v>1.2360112322470253E-2</v>
      </c>
      <c r="AG497" s="49">
        <f t="shared" si="19"/>
        <v>-1.0014633203066572E-4</v>
      </c>
      <c r="AH497" s="52">
        <f t="shared" si="20"/>
        <v>1.0081685652398025</v>
      </c>
    </row>
    <row r="498" spans="26:34" x14ac:dyDescent="0.2">
      <c r="Z498" s="44" t="s">
        <v>74</v>
      </c>
      <c r="AA498" s="45">
        <f>_xll.qlCalendarAdvance(calendar,AA497,Z498,,,trigger)</f>
        <v>57698</v>
      </c>
      <c r="AB498" s="45">
        <f>_xll.qlInterestRateIndexMaturity($W$9,AA498,trigger)</f>
        <v>57880</v>
      </c>
      <c r="AC498" s="49">
        <f>_xll.qlTenorBasisValue($W$17,AA498,_xll.ohTrigger(trigger,$W$24))</f>
        <v>2.0034256600222957E-4</v>
      </c>
      <c r="AD498" s="49">
        <f>_xll.qlTenorBasisForwardRate($W$17,AA498,_xll.ohTrigger(trigger,$W$24))</f>
        <v>1.2220140854223965E-2</v>
      </c>
      <c r="AE498" s="49">
        <f>_xll.qlTenorBasisForwardRate2($W$17,AA498,AB498,_xll.ohTrigger(trigger,$W$24))</f>
        <v>1.2220140854223965E-2</v>
      </c>
      <c r="AF498" s="49">
        <f>_xll.qlIndexFixing($W$9,_xll.qlInterestRateIndexFixingDate($W$9,AA498,trigger),TRUE,trigger)</f>
        <v>1.232331878067233E-2</v>
      </c>
      <c r="AG498" s="49">
        <f t="shared" si="19"/>
        <v>-1.0317792644836538E-4</v>
      </c>
      <c r="AH498" s="52">
        <f t="shared" si="20"/>
        <v>1.0084432681815367</v>
      </c>
    </row>
    <row r="499" spans="26:34" x14ac:dyDescent="0.2">
      <c r="Z499" s="44" t="s">
        <v>74</v>
      </c>
      <c r="AA499" s="45">
        <f>_xll.qlCalendarAdvance(calendar,AA498,Z499,,,trigger)</f>
        <v>57731</v>
      </c>
      <c r="AB499" s="45">
        <f>_xll.qlInterestRateIndexMaturity($W$9,AA499,trigger)</f>
        <v>57913</v>
      </c>
      <c r="AC499" s="49">
        <f>_xll.qlTenorBasisValue($W$17,AA499,_xll.ohTrigger(trigger,$W$24))</f>
        <v>2.0016866940295372E-4</v>
      </c>
      <c r="AD499" s="49">
        <f>_xll.qlTenorBasisForwardRate($W$17,AA499,_xll.ohTrigger(trigger,$W$24))</f>
        <v>1.2177108196351273E-2</v>
      </c>
      <c r="AE499" s="49">
        <f>_xll.qlTenorBasisForwardRate2($W$17,AA499,AB499,_xll.ohTrigger(trigger,$W$24))</f>
        <v>1.2177108196351273E-2</v>
      </c>
      <c r="AF499" s="49">
        <f>_xll.qlIndexFixing($W$9,_xll.qlInterestRateIndexFixingDate($W$9,AA499,trigger),TRUE,trigger)</f>
        <v>1.2283446404869081E-2</v>
      </c>
      <c r="AG499" s="49">
        <f t="shared" si="19"/>
        <v>-1.0633820851780815E-4</v>
      </c>
      <c r="AH499" s="52">
        <f t="shared" si="20"/>
        <v>1.0087326323132837</v>
      </c>
    </row>
    <row r="500" spans="26:34" x14ac:dyDescent="0.2">
      <c r="Z500" s="44" t="s">
        <v>74</v>
      </c>
      <c r="AA500" s="45">
        <f>_xll.qlCalendarAdvance(calendar,AA499,Z500,,,trigger)</f>
        <v>57762</v>
      </c>
      <c r="AB500" s="45">
        <f>_xll.qlInterestRateIndexMaturity($W$9,AA500,trigger)</f>
        <v>57943</v>
      </c>
      <c r="AC500" s="49">
        <f>_xll.qlTenorBasisValue($W$17,AA500,_xll.ohTrigger(trigger,$W$24))</f>
        <v>2.000077476770261E-4</v>
      </c>
      <c r="AD500" s="49">
        <f>_xll.qlTenorBasisForwardRate($W$17,AA500,_xll.ohTrigger(trigger,$W$24))</f>
        <v>1.2137849114479916E-2</v>
      </c>
      <c r="AE500" s="49">
        <f>_xll.qlTenorBasisForwardRate2($W$17,AA500,AB500,_xll.ohTrigger(trigger,$W$24))</f>
        <v>1.2137849114479916E-2</v>
      </c>
      <c r="AF500" s="49">
        <f>_xll.qlIndexFixing($W$9,_xll.qlInterestRateIndexFixingDate($W$9,AA500,trigger),TRUE,trigger)</f>
        <v>1.2246943032903509E-2</v>
      </c>
      <c r="AG500" s="49">
        <f t="shared" si="19"/>
        <v>-1.0909391842359346E-4</v>
      </c>
      <c r="AH500" s="52">
        <f t="shared" si="20"/>
        <v>1.0089879118939986</v>
      </c>
    </row>
    <row r="501" spans="26:34" x14ac:dyDescent="0.2">
      <c r="Z501" s="44" t="s">
        <v>74</v>
      </c>
      <c r="AA501" s="45">
        <f>_xll.qlCalendarAdvance(calendar,AA500,Z501,,,trigger)</f>
        <v>57790</v>
      </c>
      <c r="AB501" s="45">
        <f>_xll.qlInterestRateIndexMaturity($W$9,AA501,trigger)</f>
        <v>57976</v>
      </c>
      <c r="AC501" s="49">
        <f>_xll.qlTenorBasisValue($W$17,AA501,_xll.ohTrigger(trigger,$W$24))</f>
        <v>1.9986439877643056E-4</v>
      </c>
      <c r="AD501" s="49">
        <f>_xll.qlTenorBasisForwardRate($W$17,AA501,_xll.ohTrigger(trigger,$W$24))</f>
        <v>1.2100587755880717E-2</v>
      </c>
      <c r="AE501" s="49">
        <f>_xll.qlTenorBasisForwardRate2($W$17,AA501,AB501,_xll.ohTrigger(trigger,$W$24))</f>
        <v>1.2100587755880717E-2</v>
      </c>
      <c r="AF501" s="49">
        <f>_xll.qlIndexFixing($W$9,_xll.qlInterestRateIndexFixingDate($W$9,AA501,trigger),TRUE,trigger)</f>
        <v>1.2212284973025081E-2</v>
      </c>
      <c r="AG501" s="49">
        <f t="shared" si="19"/>
        <v>-1.1169721714436413E-4</v>
      </c>
      <c r="AH501" s="52">
        <f t="shared" si="20"/>
        <v>1.0092307265892999</v>
      </c>
    </row>
    <row r="502" spans="26:34" x14ac:dyDescent="0.2">
      <c r="Z502" s="44" t="s">
        <v>74</v>
      </c>
      <c r="AA502" s="45">
        <f>_xll.qlCalendarAdvance(calendar,AA501,Z502,,,trigger)</f>
        <v>57822</v>
      </c>
      <c r="AB502" s="45">
        <f>_xll.qlInterestRateIndexMaturity($W$9,AA502,trigger)</f>
        <v>58005</v>
      </c>
      <c r="AC502" s="49">
        <f>_xll.qlTenorBasisValue($W$17,AA502,_xll.ohTrigger(trigger,$W$24))</f>
        <v>1.997028634917979E-4</v>
      </c>
      <c r="AD502" s="49">
        <f>_xll.qlTenorBasisForwardRate($W$17,AA502,_xll.ohTrigger(trigger,$W$24))</f>
        <v>1.2062320916272797E-2</v>
      </c>
      <c r="AE502" s="49">
        <f>_xll.qlTenorBasisForwardRate2($W$17,AA502,AB502,_xll.ohTrigger(trigger,$W$24))</f>
        <v>1.2062320916272797E-2</v>
      </c>
      <c r="AF502" s="49">
        <f>_xll.qlIndexFixing($W$9,_xll.qlInterestRateIndexFixingDate($W$9,AA502,trigger),TRUE,trigger)</f>
        <v>1.2176452087025256E-2</v>
      </c>
      <c r="AG502" s="49">
        <f t="shared" si="19"/>
        <v>-1.14131170752459E-4</v>
      </c>
      <c r="AH502" s="52">
        <f t="shared" si="20"/>
        <v>1.0094617919341284</v>
      </c>
    </row>
    <row r="503" spans="26:34" x14ac:dyDescent="0.2">
      <c r="Z503" s="44" t="s">
        <v>74</v>
      </c>
      <c r="AA503" s="45">
        <f>_xll.qlCalendarAdvance(calendar,AA502,Z503,,,trigger)</f>
        <v>57852</v>
      </c>
      <c r="AB503" s="45">
        <f>_xll.qlInterestRateIndexMaturity($W$9,AA503,trigger)</f>
        <v>58036</v>
      </c>
      <c r="AC503" s="49">
        <f>_xll.qlTenorBasisValue($W$17,AA503,_xll.ohTrigger(trigger,$W$24))</f>
        <v>1.9955361418484927E-4</v>
      </c>
      <c r="AD503" s="49">
        <f>_xll.qlTenorBasisForwardRate($W$17,AA503,_xll.ohTrigger(trigger,$W$24))</f>
        <v>1.2025631887969922E-2</v>
      </c>
      <c r="AE503" s="49">
        <f>_xll.qlTenorBasisForwardRate2($W$17,AA503,AB503,_xll.ohTrigger(trigger,$W$24))</f>
        <v>1.2025631887969922E-2</v>
      </c>
      <c r="AF503" s="49">
        <f>_xll.qlIndexFixing($W$9,_xll.qlInterestRateIndexFixingDate($W$9,AA503,trigger),TRUE,trigger)</f>
        <v>1.214203960306369E-2</v>
      </c>
      <c r="AG503" s="49">
        <f t="shared" si="19"/>
        <v>-1.1640771509376785E-4</v>
      </c>
      <c r="AH503" s="52">
        <f t="shared" si="20"/>
        <v>1.0096799666061804</v>
      </c>
    </row>
    <row r="504" spans="26:34" x14ac:dyDescent="0.2">
      <c r="Z504" s="44" t="s">
        <v>74</v>
      </c>
      <c r="AA504" s="45">
        <f>_xll.qlCalendarAdvance(calendar,AA503,Z504,,,trigger)</f>
        <v>57885</v>
      </c>
      <c r="AB504" s="45">
        <f>_xll.qlInterestRateIndexMaturity($W$9,AA504,trigger)</f>
        <v>58068</v>
      </c>
      <c r="AC504" s="49">
        <f>_xll.qlTenorBasisValue($W$17,AA504,_xll.ohTrigger(trigger,$W$24))</f>
        <v>1.9939185246857098E-4</v>
      </c>
      <c r="AD504" s="49">
        <f>_xll.qlTenorBasisForwardRate($W$17,AA504,_xll.ohTrigger(trigger,$W$24))</f>
        <v>1.1986899677232427E-2</v>
      </c>
      <c r="AE504" s="49">
        <f>_xll.qlTenorBasisForwardRate2($W$17,AA504,AB504,_xll.ohTrigger(trigger,$W$24))</f>
        <v>1.1986899677232427E-2</v>
      </c>
      <c r="AF504" s="49">
        <f>_xll.qlIndexFixing($W$9,_xll.qlInterestRateIndexFixingDate($W$9,AA504,trigger),TRUE,trigger)</f>
        <v>1.2105550880544711E-2</v>
      </c>
      <c r="AG504" s="49">
        <f t="shared" si="19"/>
        <v>-1.1865120331228454E-4</v>
      </c>
      <c r="AH504" s="52">
        <f t="shared" si="20"/>
        <v>1.0098984063024776</v>
      </c>
    </row>
    <row r="505" spans="26:34" x14ac:dyDescent="0.2">
      <c r="Z505" s="44" t="s">
        <v>74</v>
      </c>
      <c r="AA505" s="45">
        <f>_xll.qlCalendarAdvance(calendar,AA504,Z505,,,trigger)</f>
        <v>57915</v>
      </c>
      <c r="AB505" s="45">
        <f>_xll.qlInterestRateIndexMaturity($W$9,AA505,trigger)</f>
        <v>58099</v>
      </c>
      <c r="AC505" s="49">
        <f>_xll.qlTenorBasisValue($W$17,AA505,_xll.ohTrigger(trigger,$W$24))</f>
        <v>1.9924695853179488E-4</v>
      </c>
      <c r="AD505" s="49">
        <f>_xll.qlTenorBasisForwardRate($W$17,AA505,_xll.ohTrigger(trigger,$W$24))</f>
        <v>1.1951719768241817E-2</v>
      </c>
      <c r="AE505" s="49">
        <f>_xll.qlTenorBasisForwardRate2($W$17,AA505,AB505,_xll.ohTrigger(trigger,$W$24))</f>
        <v>1.1951719768241817E-2</v>
      </c>
      <c r="AF505" s="49">
        <f>_xll.qlIndexFixing($W$9,_xll.qlInterestRateIndexFixingDate($W$9,AA505,trigger),TRUE,trigger)</f>
        <v>1.2072308528434855E-2</v>
      </c>
      <c r="AG505" s="49">
        <f t="shared" si="19"/>
        <v>-1.2058876019303832E-4</v>
      </c>
      <c r="AH505" s="52">
        <f t="shared" si="20"/>
        <v>1.0100896576000273</v>
      </c>
    </row>
    <row r="506" spans="26:34" x14ac:dyDescent="0.2">
      <c r="Z506" s="44" t="s">
        <v>74</v>
      </c>
      <c r="AA506" s="45">
        <f>_xll.qlCalendarAdvance(calendar,AA505,Z506,,,trigger)</f>
        <v>57948</v>
      </c>
      <c r="AB506" s="45">
        <f>_xll.qlInterestRateIndexMaturity($W$9,AA506,trigger)</f>
        <v>58132</v>
      </c>
      <c r="AC506" s="49">
        <f>_xll.qlTenorBasisValue($W$17,AA506,_xll.ohTrigger(trigger,$W$24))</f>
        <v>1.9908991884179015E-4</v>
      </c>
      <c r="AD506" s="49">
        <f>_xll.qlTenorBasisForwardRate($W$17,AA506,_xll.ohTrigger(trigger,$W$24))</f>
        <v>1.1914263838930626E-2</v>
      </c>
      <c r="AE506" s="49">
        <f>_xll.qlTenorBasisForwardRate2($W$17,AA506,AB506,_xll.ohTrigger(trigger,$W$24))</f>
        <v>1.1914263838930626E-2</v>
      </c>
      <c r="AF506" s="49">
        <f>_xll.qlIndexFixing($W$9,_xll.qlInterestRateIndexFixingDate($W$9,AA506,trigger),TRUE,trigger)</f>
        <v>1.2036760212885401E-2</v>
      </c>
      <c r="AG506" s="49">
        <f t="shared" si="19"/>
        <v>-1.2249637395477485E-4</v>
      </c>
      <c r="AH506" s="52">
        <f t="shared" si="20"/>
        <v>1.0102814891134533</v>
      </c>
    </row>
    <row r="507" spans="26:34" x14ac:dyDescent="0.2">
      <c r="Z507" s="44" t="s">
        <v>74</v>
      </c>
      <c r="AA507" s="45">
        <f>_xll.qlCalendarAdvance(calendar,AA506,Z507,,,trigger)</f>
        <v>57979</v>
      </c>
      <c r="AB507" s="45">
        <f>_xll.qlInterestRateIndexMaturity($W$9,AA507,trigger)</f>
        <v>58160</v>
      </c>
      <c r="AC507" s="49">
        <f>_xll.qlTenorBasisValue($W$17,AA507,_xll.ohTrigger(trigger,$W$24))</f>
        <v>1.9894460124613559E-4</v>
      </c>
      <c r="AD507" s="49">
        <f>_xll.qlTenorBasisForwardRate($W$17,AA507,_xll.ohTrigger(trigger,$W$24))</f>
        <v>1.1880899009140293E-2</v>
      </c>
      <c r="AE507" s="49">
        <f>_xll.qlTenorBasisForwardRate2($W$17,AA507,AB507,_xll.ohTrigger(trigger,$W$24))</f>
        <v>1.1880899009140293E-2</v>
      </c>
      <c r="AF507" s="49">
        <f>_xll.qlIndexFixing($W$9,_xll.qlInterestRateIndexFixingDate($W$9,AA507,trigger),TRUE,trigger)</f>
        <v>1.2004930326445895E-2</v>
      </c>
      <c r="AG507" s="49">
        <f t="shared" si="19"/>
        <v>-1.2403131730560207E-4</v>
      </c>
      <c r="AH507" s="52">
        <f t="shared" si="20"/>
        <v>1.0104395565697664</v>
      </c>
    </row>
    <row r="508" spans="26:34" x14ac:dyDescent="0.2">
      <c r="Z508" s="44" t="s">
        <v>74</v>
      </c>
      <c r="AA508" s="45">
        <f>_xll.qlCalendarAdvance(calendar,AA507,Z508,,,trigger)</f>
        <v>58011</v>
      </c>
      <c r="AB508" s="45">
        <f>_xll.qlInterestRateIndexMaturity($W$9,AA508,trigger)</f>
        <v>58193</v>
      </c>
      <c r="AC508" s="49">
        <f>_xll.qlTenorBasisValue($W$17,AA508,_xll.ohTrigger(trigger,$W$24))</f>
        <v>1.9879680332563762E-4</v>
      </c>
      <c r="AD508" s="49">
        <f>_xll.qlTenorBasisForwardRate($W$17,AA508,_xll.ohTrigger(trigger,$W$24))</f>
        <v>1.1845857907035667E-2</v>
      </c>
      <c r="AE508" s="49">
        <f>_xll.qlTenorBasisForwardRate2($W$17,AA508,AB508,_xll.ohTrigger(trigger,$W$24))</f>
        <v>1.1845857907035667E-2</v>
      </c>
      <c r="AF508" s="49">
        <f>_xll.qlIndexFixing($W$9,_xll.qlInterestRateIndexFixingDate($W$9,AA508,trigger),TRUE,trigger)</f>
        <v>1.1971402596098801E-2</v>
      </c>
      <c r="AG508" s="49">
        <f t="shared" si="19"/>
        <v>-1.2554468906313468E-4</v>
      </c>
      <c r="AH508" s="52">
        <f t="shared" si="20"/>
        <v>1.010598193060257</v>
      </c>
    </row>
    <row r="509" spans="26:34" x14ac:dyDescent="0.2">
      <c r="Z509" s="44" t="s">
        <v>74</v>
      </c>
      <c r="AA509" s="45">
        <f>_xll.qlCalendarAdvance(calendar,AA508,Z509,,,trigger)</f>
        <v>58042</v>
      </c>
      <c r="AB509" s="45">
        <f>_xll.qlInterestRateIndexMaturity($W$9,AA509,trigger)</f>
        <v>58223</v>
      </c>
      <c r="AC509" s="49">
        <f>_xll.qlTenorBasisValue($W$17,AA509,_xll.ohTrigger(trigger,$W$24))</f>
        <v>1.9865573181758036E-4</v>
      </c>
      <c r="AD509" s="49">
        <f>_xll.qlTenorBasisForwardRate($W$17,AA509,_xll.ohTrigger(trigger,$W$24))</f>
        <v>1.1813360344521774E-2</v>
      </c>
      <c r="AE509" s="49">
        <f>_xll.qlTenorBasisForwardRate2($W$17,AA509,AB509,_xll.ohTrigger(trigger,$W$24))</f>
        <v>1.1813360344521774E-2</v>
      </c>
      <c r="AF509" s="49">
        <f>_xll.qlIndexFixing($W$9,_xll.qlInterestRateIndexFixingDate($W$9,AA509,trigger),TRUE,trigger)</f>
        <v>1.1940146250158953E-2</v>
      </c>
      <c r="AG509" s="49">
        <f t="shared" si="19"/>
        <v>-1.2678590563717888E-4</v>
      </c>
      <c r="AH509" s="52">
        <f t="shared" si="20"/>
        <v>1.0107324166824365</v>
      </c>
    </row>
    <row r="510" spans="26:34" x14ac:dyDescent="0.2">
      <c r="Z510" s="44" t="s">
        <v>74</v>
      </c>
      <c r="AA510" s="45">
        <f>_xll.qlCalendarAdvance(calendar,AA509,Z510,,,trigger)</f>
        <v>58074</v>
      </c>
      <c r="AB510" s="45">
        <f>_xll.qlInterestRateIndexMaturity($W$9,AA510,trigger)</f>
        <v>58256</v>
      </c>
      <c r="AC510" s="49">
        <f>_xll.qlTenorBasisValue($W$17,AA510,_xll.ohTrigger(trigger,$W$24))</f>
        <v>1.9851225382376219E-4</v>
      </c>
      <c r="AD510" s="49">
        <f>_xll.qlTenorBasisForwardRate($W$17,AA510,_xll.ohTrigger(trigger,$W$24))</f>
        <v>1.1780005038360634E-2</v>
      </c>
      <c r="AE510" s="49">
        <f>_xll.qlTenorBasisForwardRate2($W$17,AA510,AB510,_xll.ohTrigger(trigger,$W$24))</f>
        <v>1.1780005038360634E-2</v>
      </c>
      <c r="AF510" s="49">
        <f>_xll.qlIndexFixing($W$9,_xll.qlInterestRateIndexFixingDate($W$9,AA510,trigger),TRUE,trigger)</f>
        <v>1.1907926776633543E-2</v>
      </c>
      <c r="AG510" s="49">
        <f t="shared" si="19"/>
        <v>-1.2792173827290941E-4</v>
      </c>
      <c r="AH510" s="52">
        <f t="shared" si="20"/>
        <v>1.0108592261086768</v>
      </c>
    </row>
    <row r="511" spans="26:34" x14ac:dyDescent="0.2">
      <c r="Z511" s="44" t="s">
        <v>74</v>
      </c>
      <c r="AA511" s="45">
        <f>_xll.qlCalendarAdvance(calendar,AA510,Z511,,,trigger)</f>
        <v>58105</v>
      </c>
      <c r="AB511" s="45">
        <f>_xll.qlInterestRateIndexMaturity($W$9,AA511,trigger)</f>
        <v>58286</v>
      </c>
      <c r="AC511" s="49">
        <f>_xll.qlTenorBasisValue($W$17,AA511,_xll.ohTrigger(trigger,$W$24))</f>
        <v>1.9837530693672353E-4</v>
      </c>
      <c r="AD511" s="49">
        <f>_xll.qlTenorBasisForwardRate($W$17,AA511,_xll.ohTrigger(trigger,$W$24))</f>
        <v>1.1749107838790362E-2</v>
      </c>
      <c r="AE511" s="49">
        <f>_xll.qlTenorBasisForwardRate2($W$17,AA511,AB511,_xll.ohTrigger(trigger,$W$24))</f>
        <v>1.1749107838790362E-2</v>
      </c>
      <c r="AF511" s="49">
        <f>_xll.qlIndexFixing($W$9,_xll.qlInterestRateIndexFixingDate($W$9,AA511,trigger),TRUE,trigger)</f>
        <v>1.1877913403996848E-2</v>
      </c>
      <c r="AG511" s="49">
        <f t="shared" si="19"/>
        <v>-1.2880556520648671E-4</v>
      </c>
      <c r="AH511" s="52">
        <f t="shared" si="20"/>
        <v>1.0109630081682652</v>
      </c>
    </row>
    <row r="512" spans="26:34" x14ac:dyDescent="0.2">
      <c r="Z512" s="44" t="s">
        <v>74</v>
      </c>
      <c r="AA512" s="45">
        <f>_xll.qlCalendarAdvance(calendar,AA511,Z512,,,trigger)</f>
        <v>58134</v>
      </c>
      <c r="AB512" s="45">
        <f>_xll.qlInterestRateIndexMaturity($W$9,AA512,trigger)</f>
        <v>58316</v>
      </c>
      <c r="AC512" s="49">
        <f>_xll.qlTenorBasisValue($W$17,AA512,_xll.ohTrigger(trigger,$W$24))</f>
        <v>1.982489938400067E-4</v>
      </c>
      <c r="AD512" s="49">
        <f>_xll.qlTenorBasisForwardRate($W$17,AA512,_xll.ohTrigger(trigger,$W$24))</f>
        <v>1.1720371288790138E-2</v>
      </c>
      <c r="AE512" s="49">
        <f>_xll.qlTenorBasisForwardRate2($W$17,AA512,AB512,_xll.ohTrigger(trigger,$W$24))</f>
        <v>1.1720371288790138E-2</v>
      </c>
      <c r="AF512" s="49">
        <f>_xll.qlIndexFixing($W$9,_xll.qlInterestRateIndexFixingDate($W$9,AA512,trigger),TRUE,trigger)</f>
        <v>1.1849867697022747E-2</v>
      </c>
      <c r="AG512" s="49">
        <f t="shared" si="19"/>
        <v>-1.2949640823260895E-4</v>
      </c>
      <c r="AH512" s="52">
        <f t="shared" si="20"/>
        <v>1.0110488315635926</v>
      </c>
    </row>
    <row r="513" spans="26:34" x14ac:dyDescent="0.2">
      <c r="Z513" s="44" t="s">
        <v>74</v>
      </c>
      <c r="AA513" s="45">
        <f>_xll.qlCalendarAdvance(calendar,AA512,Z513,,,trigger)</f>
        <v>58166</v>
      </c>
      <c r="AB513" s="45">
        <f>_xll.qlInterestRateIndexMaturity($W$9,AA513,trigger)</f>
        <v>58349</v>
      </c>
      <c r="AC513" s="49">
        <f>_xll.qlTenorBasisValue($W$17,AA513,_xll.ohTrigger(trigger,$W$24))</f>
        <v>1.9811160316767374E-4</v>
      </c>
      <c r="AD513" s="49">
        <f>_xll.qlTenorBasisForwardRate($W$17,AA513,_xll.ohTrigger(trigger,$W$24))</f>
        <v>1.1689546868812685E-2</v>
      </c>
      <c r="AE513" s="49">
        <f>_xll.qlTenorBasisForwardRate2($W$17,AA513,AB513,_xll.ohTrigger(trigger,$W$24))</f>
        <v>1.1689546868812685E-2</v>
      </c>
      <c r="AF513" s="49">
        <f>_xll.qlIndexFixing($W$9,_xll.qlInterestRateIndexFixingDate($W$9,AA513,trigger),TRUE,trigger)</f>
        <v>1.1819612849221842E-2</v>
      </c>
      <c r="AG513" s="49">
        <f t="shared" si="19"/>
        <v>-1.3006598040915703E-4</v>
      </c>
      <c r="AH513" s="52">
        <f t="shared" si="20"/>
        <v>1.0111266913823811</v>
      </c>
    </row>
    <row r="514" spans="26:34" x14ac:dyDescent="0.2">
      <c r="Z514" s="44" t="s">
        <v>74</v>
      </c>
      <c r="AA514" s="45">
        <f>_xll.qlCalendarAdvance(calendar,AA513,Z514,,,trigger)</f>
        <v>58197</v>
      </c>
      <c r="AB514" s="45">
        <f>_xll.qlInterestRateIndexMaturity($W$9,AA514,trigger)</f>
        <v>58382</v>
      </c>
      <c r="AC514" s="49">
        <f>_xll.qlTenorBasisValue($W$17,AA514,_xll.ohTrigger(trigger,$W$24))</f>
        <v>1.9798046830347345E-4</v>
      </c>
      <c r="AD514" s="49">
        <f>_xll.qlTenorBasisForwardRate($W$17,AA514,_xll.ohTrigger(trigger,$W$24))</f>
        <v>1.1660285463311925E-2</v>
      </c>
      <c r="AE514" s="49">
        <f>_xll.qlTenorBasisForwardRate2($W$17,AA514,AB514,_xll.ohTrigger(trigger,$W$24))</f>
        <v>1.1660285463311925E-2</v>
      </c>
      <c r="AF514" s="49">
        <f>_xll.qlIndexFixing($W$9,_xll.qlInterestRateIndexFixingDate($W$9,AA514,trigger),TRUE,trigger)</f>
        <v>1.1790715836865247E-2</v>
      </c>
      <c r="AG514" s="49">
        <f t="shared" si="19"/>
        <v>-1.3043037355332278E-4</v>
      </c>
      <c r="AH514" s="52">
        <f t="shared" si="20"/>
        <v>1.0111858645282494</v>
      </c>
    </row>
    <row r="515" spans="26:34" x14ac:dyDescent="0.2">
      <c r="Z515" s="44" t="s">
        <v>74</v>
      </c>
      <c r="AA515" s="45">
        <f>_xll.qlCalendarAdvance(calendar,AA514,Z515,,,trigger)</f>
        <v>58228</v>
      </c>
      <c r="AB515" s="45">
        <f>_xll.qlInterestRateIndexMaturity($W$9,AA515,trigger)</f>
        <v>58411</v>
      </c>
      <c r="AC515" s="49">
        <f>_xll.qlTenorBasisValue($W$17,AA515,_xll.ohTrigger(trigger,$W$24))</f>
        <v>1.9785123690504308E-4</v>
      </c>
      <c r="AD515" s="49">
        <f>_xll.qlTenorBasisForwardRate($W$17,AA515,_xll.ohTrigger(trigger,$W$24))</f>
        <v>1.1632876292069909E-2</v>
      </c>
      <c r="AE515" s="49">
        <f>_xll.qlTenorBasisForwardRate2($W$17,AA515,AB515,_xll.ohTrigger(trigger,$W$24))</f>
        <v>1.1632876292069909E-2</v>
      </c>
      <c r="AF515" s="49">
        <f>_xll.qlIndexFixing($W$9,_xll.qlInterestRateIndexFixingDate($W$9,AA515,trigger),TRUE,trigger)</f>
        <v>1.176346374874932E-2</v>
      </c>
      <c r="AG515" s="49">
        <f t="shared" si="19"/>
        <v>-1.3058745667941102E-4</v>
      </c>
      <c r="AH515" s="52">
        <f t="shared" si="20"/>
        <v>1.0112257238365401</v>
      </c>
    </row>
    <row r="516" spans="26:34" x14ac:dyDescent="0.2">
      <c r="Z516" s="44" t="s">
        <v>74</v>
      </c>
      <c r="AA516" s="45">
        <f>_xll.qlCalendarAdvance(calendar,AA515,Z516,,,trigger)</f>
        <v>58258</v>
      </c>
      <c r="AB516" s="45">
        <f>_xll.qlInterestRateIndexMaturity($W$9,AA516,trigger)</f>
        <v>58442</v>
      </c>
      <c r="AC516" s="49">
        <f>_xll.qlTenorBasisValue($W$17,AA516,_xll.ohTrigger(trigger,$W$24))</f>
        <v>1.9772796112524626E-4</v>
      </c>
      <c r="AD516" s="49">
        <f>_xll.qlTenorBasisForwardRate($W$17,AA516,_xll.ohTrigger(trigger,$W$24))</f>
        <v>1.1606426218302678E-2</v>
      </c>
      <c r="AE516" s="49">
        <f>_xll.qlTenorBasisForwardRate2($W$17,AA516,AB516,_xll.ohTrigger(trigger,$W$24))</f>
        <v>1.1606426218302678E-2</v>
      </c>
      <c r="AF516" s="49">
        <f>_xll.qlIndexFixing($W$9,_xll.qlInterestRateIndexFixingDate($W$9,AA516,trigger),TRUE,trigger)</f>
        <v>1.1736997564418383E-2</v>
      </c>
      <c r="AG516" s="49">
        <f t="shared" ref="AG516:AG579" si="21">AD516-AF516</f>
        <v>-1.3057134611570501E-4</v>
      </c>
      <c r="AH516" s="52">
        <f t="shared" ref="AH516:AH579" si="22">AF516/AE516</f>
        <v>1.01124991824872</v>
      </c>
    </row>
    <row r="517" spans="26:34" x14ac:dyDescent="0.2">
      <c r="Z517" s="44" t="s">
        <v>74</v>
      </c>
      <c r="AA517" s="45">
        <f>_xll.qlCalendarAdvance(calendar,AA516,Z517,,,trigger)</f>
        <v>58291</v>
      </c>
      <c r="AB517" s="45">
        <f>_xll.qlInterestRateIndexMaturity($W$9,AA517,trigger)</f>
        <v>58475</v>
      </c>
      <c r="AC517" s="49">
        <f>_xll.qlTenorBasisValue($W$17,AA517,_xll.ohTrigger(trigger,$W$24))</f>
        <v>1.9759435858715879E-4</v>
      </c>
      <c r="AD517" s="49">
        <f>_xll.qlTenorBasisForwardRate($W$17,AA517,_xll.ohTrigger(trigger,$W$24))</f>
        <v>1.1578513419125873E-2</v>
      </c>
      <c r="AE517" s="49">
        <f>_xll.qlTenorBasisForwardRate2($W$17,AA517,AB517,_xll.ohTrigger(trigger,$W$24))</f>
        <v>1.1578513419125873E-2</v>
      </c>
      <c r="AF517" s="49">
        <f>_xll.qlIndexFixing($W$9,_xll.qlInterestRateIndexFixingDate($W$9,AA517,trigger),TRUE,trigger)</f>
        <v>1.1708860328007564E-2</v>
      </c>
      <c r="AG517" s="49">
        <f t="shared" si="21"/>
        <v>-1.3034690888169033E-4</v>
      </c>
      <c r="AH517" s="52">
        <f t="shared" si="22"/>
        <v>1.0112576549478605</v>
      </c>
    </row>
    <row r="518" spans="26:34" x14ac:dyDescent="0.2">
      <c r="Z518" s="44" t="s">
        <v>74</v>
      </c>
      <c r="AA518" s="45">
        <f>_xll.qlCalendarAdvance(calendar,AA517,Z518,,,trigger)</f>
        <v>58322</v>
      </c>
      <c r="AB518" s="45">
        <f>_xll.qlInterestRateIndexMaturity($W$9,AA518,trigger)</f>
        <v>58504</v>
      </c>
      <c r="AC518" s="49">
        <f>_xll.qlTenorBasisValue($W$17,AA518,_xll.ohTrigger(trigger,$W$24))</f>
        <v>1.9747073511098114E-4</v>
      </c>
      <c r="AD518" s="49">
        <f>_xll.qlTenorBasisForwardRate($W$17,AA518,_xll.ohTrigger(trigger,$W$24))</f>
        <v>1.1553580083529314E-2</v>
      </c>
      <c r="AE518" s="49">
        <f>_xll.qlTenorBasisForwardRate2($W$17,AA518,AB518,_xll.ohTrigger(trigger,$W$24))</f>
        <v>1.1553580083529314E-2</v>
      </c>
      <c r="AF518" s="49">
        <f>_xll.qlIndexFixing($W$9,_xll.qlInterestRateIndexFixingDate($W$9,AA518,trigger),TRUE,trigger)</f>
        <v>1.1683533697021509E-2</v>
      </c>
      <c r="AG518" s="49">
        <f t="shared" si="21"/>
        <v>-1.2995361349219491E-4</v>
      </c>
      <c r="AH518" s="52">
        <f t="shared" si="22"/>
        <v>1.0112479086614421</v>
      </c>
    </row>
    <row r="519" spans="26:34" x14ac:dyDescent="0.2">
      <c r="Z519" s="44" t="s">
        <v>74</v>
      </c>
      <c r="AA519" s="45">
        <f>_xll.qlCalendarAdvance(calendar,AA518,Z519,,,trigger)</f>
        <v>58354</v>
      </c>
      <c r="AB519" s="45">
        <f>_xll.qlInterestRateIndexMaturity($W$9,AA519,trigger)</f>
        <v>58537</v>
      </c>
      <c r="AC519" s="49">
        <f>_xll.qlTenorBasisValue($W$17,AA519,_xll.ohTrigger(trigger,$W$24))</f>
        <v>1.9734500798319562E-4</v>
      </c>
      <c r="AD519" s="49">
        <f>_xll.qlTenorBasisForwardRate($W$17,AA519,_xll.ohTrigger(trigger,$W$24))</f>
        <v>1.1528108675268888E-2</v>
      </c>
      <c r="AE519" s="49">
        <f>_xll.qlTenorBasisForwardRate2($W$17,AA519,AB519,_xll.ohTrigger(trigger,$W$24))</f>
        <v>1.1528108675268888E-2</v>
      </c>
      <c r="AF519" s="49">
        <f>_xll.qlIndexFixing($W$9,_xll.qlInterestRateIndexFixingDate($W$9,AA519,trigger),TRUE,trigger)</f>
        <v>1.1657437291291666E-2</v>
      </c>
      <c r="AG519" s="49">
        <f t="shared" si="21"/>
        <v>-1.2932861602277766E-4</v>
      </c>
      <c r="AH519" s="52">
        <f t="shared" si="22"/>
        <v>1.0112185458747647</v>
      </c>
    </row>
    <row r="520" spans="26:34" x14ac:dyDescent="0.2">
      <c r="Z520" s="44" t="s">
        <v>74</v>
      </c>
      <c r="AA520" s="45">
        <f>_xll.qlCalendarAdvance(calendar,AA519,Z520,,,trigger)</f>
        <v>58385</v>
      </c>
      <c r="AB520" s="45">
        <f>_xll.qlInterestRateIndexMaturity($W$9,AA520,trigger)</f>
        <v>58567</v>
      </c>
      <c r="AC520" s="49">
        <f>_xll.qlTenorBasisValue($W$17,AA520,_xll.ohTrigger(trigger,$W$24))</f>
        <v>1.9722500888184273E-4</v>
      </c>
      <c r="AD520" s="49">
        <f>_xll.qlTenorBasisForwardRate($W$17,AA520,_xll.ohTrigger(trigger,$W$24))</f>
        <v>1.150468882634852E-2</v>
      </c>
      <c r="AE520" s="49">
        <f>_xll.qlTenorBasisForwardRate2($W$17,AA520,AB520,_xll.ohTrigger(trigger,$W$24))</f>
        <v>1.150468882634852E-2</v>
      </c>
      <c r="AF520" s="49">
        <f>_xll.qlIndexFixing($W$9,_xll.qlInterestRateIndexFixingDate($W$9,AA520,trigger),TRUE,trigger)</f>
        <v>1.1633235625291028E-2</v>
      </c>
      <c r="AG520" s="49">
        <f t="shared" si="21"/>
        <v>-1.2854679894250785E-4</v>
      </c>
      <c r="AH520" s="52">
        <f t="shared" si="22"/>
        <v>1.0111734268421153</v>
      </c>
    </row>
    <row r="521" spans="26:34" x14ac:dyDescent="0.2">
      <c r="Z521" s="44" t="s">
        <v>74</v>
      </c>
      <c r="AA521" s="45">
        <f>_xll.qlCalendarAdvance(calendar,AA520,Z521,,,trigger)</f>
        <v>58417</v>
      </c>
      <c r="AB521" s="45">
        <f>_xll.qlInterestRateIndexMaturity($W$9,AA521,trigger)</f>
        <v>58600</v>
      </c>
      <c r="AC521" s="49">
        <f>_xll.qlTenorBasisValue($W$17,AA521,_xll.ohTrigger(trigger,$W$24))</f>
        <v>1.971029689116819E-4</v>
      </c>
      <c r="AD521" s="49">
        <f>_xll.qlTenorBasisForwardRate($W$17,AA521,_xll.ohTrigger(trigger,$W$24))</f>
        <v>1.1481073449034394E-2</v>
      </c>
      <c r="AE521" s="49">
        <f>_xll.qlTenorBasisForwardRate2($W$17,AA521,AB521,_xll.ohTrigger(trigger,$W$24))</f>
        <v>1.1481073449034394E-2</v>
      </c>
      <c r="AF521" s="49">
        <f>_xll.qlIndexFixing($W$9,_xll.qlInterestRateIndexFixingDate($W$9,AA521,trigger),TRUE,trigger)</f>
        <v>1.160858181161761E-2</v>
      </c>
      <c r="AG521" s="49">
        <f t="shared" si="21"/>
        <v>-1.2750836258321532E-4</v>
      </c>
      <c r="AH521" s="52">
        <f t="shared" si="22"/>
        <v>1.01110596175081</v>
      </c>
    </row>
    <row r="522" spans="26:34" x14ac:dyDescent="0.2">
      <c r="Z522" s="44" t="s">
        <v>74</v>
      </c>
      <c r="AA522" s="45">
        <f>_xll.qlCalendarAdvance(calendar,AA521,Z522,,,trigger)</f>
        <v>58448</v>
      </c>
      <c r="AB522" s="45">
        <f>_xll.qlInterestRateIndexMaturity($W$9,AA522,trigger)</f>
        <v>58630</v>
      </c>
      <c r="AC522" s="49">
        <f>_xll.qlTenorBasisValue($W$17,AA522,_xll.ohTrigger(trigger,$W$24))</f>
        <v>1.9698649003747716E-4</v>
      </c>
      <c r="AD522" s="49">
        <f>_xll.qlTenorBasisForwardRate($W$17,AA522,_xll.ohTrigger(trigger,$W$24))</f>
        <v>1.1459412471253528E-2</v>
      </c>
      <c r="AE522" s="49">
        <f>_xll.qlTenorBasisForwardRate2($W$17,AA522,AB522,_xll.ohTrigger(trigger,$W$24))</f>
        <v>1.1459412471253528E-2</v>
      </c>
      <c r="AF522" s="49">
        <f>_xll.qlIndexFixing($W$9,_xll.qlInterestRateIndexFixingDate($W$9,AA522,trigger),TRUE,trigger)</f>
        <v>1.1585748175268662E-2</v>
      </c>
      <c r="AG522" s="49">
        <f t="shared" si="21"/>
        <v>-1.2633570401513437E-4</v>
      </c>
      <c r="AH522" s="52">
        <f t="shared" si="22"/>
        <v>1.0110246231499262</v>
      </c>
    </row>
    <row r="523" spans="26:34" x14ac:dyDescent="0.2">
      <c r="Z523" s="44" t="s">
        <v>74</v>
      </c>
      <c r="AA523" s="45">
        <f>_xll.qlCalendarAdvance(calendar,AA522,Z523,,,trigger)</f>
        <v>58480</v>
      </c>
      <c r="AB523" s="45">
        <f>_xll.qlInterestRateIndexMaturity($W$9,AA523,trigger)</f>
        <v>58662</v>
      </c>
      <c r="AC523" s="49">
        <f>_xll.qlTenorBasisValue($W$17,AA523,_xll.ohTrigger(trigger,$W$24))</f>
        <v>1.9686803123088184E-4</v>
      </c>
      <c r="AD523" s="49">
        <f>_xll.qlTenorBasisForwardRate($W$17,AA523,_xll.ohTrigger(trigger,$W$24))</f>
        <v>1.1437818663867371E-2</v>
      </c>
      <c r="AE523" s="49">
        <f>_xll.qlTenorBasisForwardRate2($W$17,AA523,AB523,_xll.ohTrigger(trigger,$W$24))</f>
        <v>1.1437818663867371E-2</v>
      </c>
      <c r="AF523" s="49">
        <f>_xll.qlIndexFixing($W$9,_xll.qlInterestRateIndexFixingDate($W$9,AA523,trigger),TRUE,trigger)</f>
        <v>1.1562719175414342E-2</v>
      </c>
      <c r="AG523" s="49">
        <f t="shared" si="21"/>
        <v>-1.2490051154697042E-4</v>
      </c>
      <c r="AH523" s="52">
        <f t="shared" si="22"/>
        <v>1.0109199590601605</v>
      </c>
    </row>
    <row r="524" spans="26:34" x14ac:dyDescent="0.2">
      <c r="Z524" s="44" t="s">
        <v>74</v>
      </c>
      <c r="AA524" s="45">
        <f>_xll.qlCalendarAdvance(calendar,AA523,Z524,,,trigger)</f>
        <v>58509</v>
      </c>
      <c r="AB524" s="45">
        <f>_xll.qlInterestRateIndexMaturity($W$9,AA524,trigger)</f>
        <v>58693</v>
      </c>
      <c r="AC524" s="49">
        <f>_xll.qlTenorBasisValue($W$17,AA524,_xll.ohTrigger(trigger,$W$24))</f>
        <v>1.9676221560774095E-4</v>
      </c>
      <c r="AD524" s="49">
        <f>_xll.qlTenorBasisForwardRate($W$17,AA524,_xll.ohTrigger(trigger,$W$24))</f>
        <v>1.1418832844011193E-2</v>
      </c>
      <c r="AE524" s="49">
        <f>_xll.qlTenorBasisForwardRate2($W$17,AA524,AB524,_xll.ohTrigger(trigger,$W$24))</f>
        <v>1.1418832844011193E-2</v>
      </c>
      <c r="AF524" s="49">
        <f>_xll.qlIndexFixing($W$9,_xll.qlInterestRateIndexFixingDate($W$9,AA524,trigger),TRUE,trigger)</f>
        <v>1.1542196399661983E-2</v>
      </c>
      <c r="AG524" s="49">
        <f t="shared" si="21"/>
        <v>-1.233635556507906E-4</v>
      </c>
      <c r="AH524" s="52">
        <f t="shared" si="22"/>
        <v>1.0108035170788485</v>
      </c>
    </row>
    <row r="525" spans="26:34" x14ac:dyDescent="0.2">
      <c r="Z525" s="44" t="s">
        <v>74</v>
      </c>
      <c r="AA525" s="45">
        <f>_xll.qlCalendarAdvance(calendar,AA524,Z525,,,trigger)</f>
        <v>58540</v>
      </c>
      <c r="AB525" s="45">
        <f>_xll.qlInterestRateIndexMaturity($W$9,AA525,trigger)</f>
        <v>58725</v>
      </c>
      <c r="AC525" s="49">
        <f>_xll.qlTenorBasisValue($W$17,AA525,_xll.ohTrigger(trigger,$W$24))</f>
        <v>1.9665069630492882E-4</v>
      </c>
      <c r="AD525" s="49">
        <f>_xll.qlTenorBasisForwardRate($W$17,AA525,_xll.ohTrigger(trigger,$W$24))</f>
        <v>1.1399593311814967E-2</v>
      </c>
      <c r="AE525" s="49">
        <f>_xll.qlTenorBasisForwardRate2($W$17,AA525,AB525,_xll.ohTrigger(trigger,$W$24))</f>
        <v>1.1399593311814967E-2</v>
      </c>
      <c r="AF525" s="49">
        <f>_xll.qlIndexFixing($W$9,_xll.qlInterestRateIndexFixingDate($W$9,AA525,trigger),TRUE,trigger)</f>
        <v>1.1521139475352849E-2</v>
      </c>
      <c r="AG525" s="49">
        <f t="shared" si="21"/>
        <v>-1.2154616353788131E-4</v>
      </c>
      <c r="AH525" s="52">
        <f t="shared" si="22"/>
        <v>1.0106623245420436</v>
      </c>
    </row>
    <row r="526" spans="26:34" x14ac:dyDescent="0.2">
      <c r="Z526" s="44" t="s">
        <v>74</v>
      </c>
      <c r="AA526" s="45">
        <f>_xll.qlCalendarAdvance(calendar,AA525,Z526,,,trigger)</f>
        <v>58571</v>
      </c>
      <c r="AB526" s="45">
        <f>_xll.qlInterestRateIndexMaturity($W$9,AA526,trigger)</f>
        <v>58755</v>
      </c>
      <c r="AC526" s="49">
        <f>_xll.qlTenorBasisValue($W$17,AA526,_xll.ohTrigger(trigger,$W$24))</f>
        <v>1.9654080107929452E-4</v>
      </c>
      <c r="AD526" s="49">
        <f>_xll.qlTenorBasisForwardRate($W$17,AA526,_xll.ohTrigger(trigger,$W$24))</f>
        <v>1.1381478148114261E-2</v>
      </c>
      <c r="AE526" s="49">
        <f>_xll.qlTenorBasisForwardRate2($W$17,AA526,AB526,_xll.ohTrigger(trigger,$W$24))</f>
        <v>1.1381478148114261E-2</v>
      </c>
      <c r="AF526" s="49">
        <f>_xll.qlIndexFixing($W$9,_xll.qlInterestRateIndexFixingDate($W$9,AA526,trigger),TRUE,trigger)</f>
        <v>1.1501064251041389E-2</v>
      </c>
      <c r="AG526" s="49">
        <f t="shared" si="21"/>
        <v>-1.1958610292712828E-4</v>
      </c>
      <c r="AH526" s="52">
        <f t="shared" si="22"/>
        <v>1.0105070801323766</v>
      </c>
    </row>
    <row r="527" spans="26:34" x14ac:dyDescent="0.2">
      <c r="Z527" s="44" t="s">
        <v>74</v>
      </c>
      <c r="AA527" s="45">
        <f>_xll.qlCalendarAdvance(calendar,AA526,Z527,,,trigger)</f>
        <v>58602</v>
      </c>
      <c r="AB527" s="45">
        <f>_xll.qlInterestRateIndexMaturity($W$9,AA527,trigger)</f>
        <v>58785</v>
      </c>
      <c r="AC527" s="49">
        <f>_xll.qlTenorBasisValue($W$17,AA527,_xll.ohTrigger(trigger,$W$24))</f>
        <v>1.9643250674261675E-4</v>
      </c>
      <c r="AD527" s="49">
        <f>_xll.qlTenorBasisForwardRate($W$17,AA527,_xll.ohTrigger(trigger,$W$24))</f>
        <v>1.1364253245367783E-2</v>
      </c>
      <c r="AE527" s="49">
        <f>_xll.qlTenorBasisForwardRate2($W$17,AA527,AB527,_xll.ohTrigger(trigger,$W$24))</f>
        <v>1.1364253245367783E-2</v>
      </c>
      <c r="AF527" s="49">
        <f>_xll.qlIndexFixing($W$9,_xll.qlInterestRateIndexFixingDate($W$9,AA527,trigger),TRUE,trigger)</f>
        <v>1.1481682060323847E-2</v>
      </c>
      <c r="AG527" s="49">
        <f t="shared" si="21"/>
        <v>-1.1742881495606372E-4</v>
      </c>
      <c r="AH527" s="52">
        <f t="shared" si="22"/>
        <v>1.0103331747736199</v>
      </c>
    </row>
    <row r="528" spans="26:34" x14ac:dyDescent="0.2">
      <c r="Z528" s="44" t="s">
        <v>74</v>
      </c>
      <c r="AA528" s="45">
        <f>_xll.qlCalendarAdvance(calendar,AA527,Z528,,,trigger)</f>
        <v>58634</v>
      </c>
      <c r="AB528" s="45">
        <f>_xll.qlInterestRateIndexMaturity($W$9,AA528,trigger)</f>
        <v>58818</v>
      </c>
      <c r="AC528" s="49">
        <f>_xll.qlTenorBasisValue($W$17,AA528,_xll.ohTrigger(trigger,$W$24))</f>
        <v>1.9632237398509465E-4</v>
      </c>
      <c r="AD528" s="49">
        <f>_xll.qlTenorBasisForwardRate($W$17,AA528,_xll.ohTrigger(trigger,$W$24))</f>
        <v>1.1347285450012668E-2</v>
      </c>
      <c r="AE528" s="49">
        <f>_xll.qlTenorBasisForwardRate2($W$17,AA528,AB528,_xll.ohTrigger(trigger,$W$24))</f>
        <v>1.1347285450012668E-2</v>
      </c>
      <c r="AF528" s="49">
        <f>_xll.qlIndexFixing($W$9,_xll.qlInterestRateIndexFixingDate($W$9,AA528,trigger),TRUE,trigger)</f>
        <v>1.1462197563416552E-2</v>
      </c>
      <c r="AG528" s="49">
        <f t="shared" si="21"/>
        <v>-1.1491211340388351E-4</v>
      </c>
      <c r="AH528" s="52">
        <f t="shared" si="22"/>
        <v>1.010126837287217</v>
      </c>
    </row>
    <row r="529" spans="26:34" x14ac:dyDescent="0.2">
      <c r="Z529" s="44" t="s">
        <v>74</v>
      </c>
      <c r="AA529" s="45">
        <f>_xll.qlCalendarAdvance(calendar,AA528,Z529,,,trigger)</f>
        <v>58665</v>
      </c>
      <c r="AB529" s="45">
        <f>_xll.qlInterestRateIndexMaturity($W$9,AA529,trigger)</f>
        <v>58851</v>
      </c>
      <c r="AC529" s="49">
        <f>_xll.qlTenorBasisValue($W$17,AA529,_xll.ohTrigger(trigger,$W$24))</f>
        <v>1.9621726295132873E-4</v>
      </c>
      <c r="AD529" s="49">
        <f>_xll.qlTenorBasisForwardRate($W$17,AA529,_xll.ohTrigger(trigger,$W$24))</f>
        <v>1.1331776327959137E-2</v>
      </c>
      <c r="AE529" s="49">
        <f>_xll.qlTenorBasisForwardRate2($W$17,AA529,AB529,_xll.ohTrigger(trigger,$W$24))</f>
        <v>1.1331776327959137E-2</v>
      </c>
      <c r="AF529" s="49">
        <f>_xll.qlIndexFixing($W$9,_xll.qlInterestRateIndexFixingDate($W$9,AA529,trigger),TRUE,trigger)</f>
        <v>1.1443988093561966E-2</v>
      </c>
      <c r="AG529" s="49">
        <f t="shared" si="21"/>
        <v>-1.1221176560282861E-4</v>
      </c>
      <c r="AH529" s="52">
        <f t="shared" si="22"/>
        <v>1.0099023985609357</v>
      </c>
    </row>
    <row r="530" spans="26:34" x14ac:dyDescent="0.2">
      <c r="Z530" s="44" t="s">
        <v>74</v>
      </c>
      <c r="AA530" s="45">
        <f>_xll.qlCalendarAdvance(calendar,AA529,Z530,,,trigger)</f>
        <v>58697</v>
      </c>
      <c r="AB530" s="45">
        <f>_xll.qlInterestRateIndexMaturity($W$9,AA530,trigger)</f>
        <v>58879</v>
      </c>
      <c r="AC530" s="49">
        <f>_xll.qlTenorBasisValue($W$17,AA530,_xll.ohTrigger(trigger,$W$24))</f>
        <v>1.9611036847190475E-4</v>
      </c>
      <c r="AD530" s="49">
        <f>_xll.qlTenorBasisForwardRate($W$17,AA530,_xll.ohTrigger(trigger,$W$24))</f>
        <v>1.1317013406029735E-2</v>
      </c>
      <c r="AE530" s="49">
        <f>_xll.qlTenorBasisForwardRate2($W$17,AA530,AB530,_xll.ohTrigger(trigger,$W$24))</f>
        <v>1.1317013406029735E-2</v>
      </c>
      <c r="AF530" s="49">
        <f>_xll.qlIndexFixing($W$9,_xll.qlInterestRateIndexFixingDate($W$9,AA530,trigger),TRUE,trigger)</f>
        <v>1.1426490786331157E-2</v>
      </c>
      <c r="AG530" s="49">
        <f t="shared" si="21"/>
        <v>-1.0947738030142248E-4</v>
      </c>
      <c r="AH530" s="52">
        <f t="shared" si="22"/>
        <v>1.0096736989145116</v>
      </c>
    </row>
    <row r="531" spans="26:34" x14ac:dyDescent="0.2">
      <c r="Z531" s="44" t="s">
        <v>74</v>
      </c>
      <c r="AA531" s="45">
        <f>_xll.qlCalendarAdvance(calendar,AA530,Z531,,,trigger)</f>
        <v>58727</v>
      </c>
      <c r="AB531" s="45">
        <f>_xll.qlInterestRateIndexMaturity($W$9,AA531,trigger)</f>
        <v>58909</v>
      </c>
      <c r="AC531" s="49">
        <f>_xll.qlTenorBasisValue($W$17,AA531,_xll.ohTrigger(trigger,$W$24))</f>
        <v>1.9601161655567086E-4</v>
      </c>
      <c r="AD531" s="49">
        <f>_xll.qlTenorBasisForwardRate($W$17,AA531,_xll.ohTrigger(trigger,$W$24))</f>
        <v>1.1303909985583898E-2</v>
      </c>
      <c r="AE531" s="49">
        <f>_xll.qlTenorBasisForwardRate2($W$17,AA531,AB531,_xll.ohTrigger(trigger,$W$24))</f>
        <v>1.1303909985583898E-2</v>
      </c>
      <c r="AF531" s="49">
        <f>_xll.qlIndexFixing($W$9,_xll.qlInterestRateIndexFixingDate($W$9,AA531,trigger),TRUE,trigger)</f>
        <v>1.1410457092029673E-2</v>
      </c>
      <c r="AG531" s="49">
        <f t="shared" si="21"/>
        <v>-1.0654710644577431E-4</v>
      </c>
      <c r="AH531" s="52">
        <f t="shared" si="22"/>
        <v>1.0094256860309092</v>
      </c>
    </row>
    <row r="532" spans="26:34" x14ac:dyDescent="0.2">
      <c r="Z532" s="44" t="s">
        <v>74</v>
      </c>
      <c r="AA532" s="45">
        <f>_xll.qlCalendarAdvance(calendar,AA531,Z532,,,trigger)</f>
        <v>58760</v>
      </c>
      <c r="AB532" s="45">
        <f>_xll.qlInterestRateIndexMaturity($W$9,AA532,trigger)</f>
        <v>58942</v>
      </c>
      <c r="AC532" s="49">
        <f>_xll.qlTenorBasisValue($W$17,AA532,_xll.ohTrigger(trigger,$W$24))</f>
        <v>1.9590459933523978E-4</v>
      </c>
      <c r="AD532" s="49">
        <f>_xll.qlTenorBasisForwardRate($W$17,AA532,_xll.ohTrigger(trigger,$W$24))</f>
        <v>1.1290529080501916E-2</v>
      </c>
      <c r="AE532" s="49">
        <f>_xll.qlTenorBasisForwardRate2($W$17,AA532,AB532,_xll.ohTrigger(trigger,$W$24))</f>
        <v>1.1290529080501916E-2</v>
      </c>
      <c r="AF532" s="49">
        <f>_xll.qlIndexFixing($W$9,_xll.qlInterestRateIndexFixingDate($W$9,AA532,trigger),TRUE,trigger)</f>
        <v>1.1393624011611767E-2</v>
      </c>
      <c r="AG532" s="49">
        <f t="shared" si="21"/>
        <v>-1.0309493110985044E-4</v>
      </c>
      <c r="AH532" s="52">
        <f t="shared" si="22"/>
        <v>1.0091310983192001</v>
      </c>
    </row>
    <row r="533" spans="26:34" x14ac:dyDescent="0.2">
      <c r="Z533" s="44" t="s">
        <v>74</v>
      </c>
      <c r="AA533" s="45">
        <f>_xll.qlCalendarAdvance(calendar,AA532,Z533,,,trigger)</f>
        <v>58790</v>
      </c>
      <c r="AB533" s="45">
        <f>_xll.qlInterestRateIndexMaturity($W$9,AA533,trigger)</f>
        <v>58972</v>
      </c>
      <c r="AC533" s="49">
        <f>_xll.qlTenorBasisValue($W$17,AA533,_xll.ohTrigger(trigger,$W$24))</f>
        <v>1.9580875354297352E-4</v>
      </c>
      <c r="AD533" s="49">
        <f>_xll.qlTenorBasisForwardRate($W$17,AA533,_xll.ohTrigger(trigger,$W$24))</f>
        <v>1.1279310664850974E-2</v>
      </c>
      <c r="AE533" s="49">
        <f>_xll.qlTenorBasisForwardRate2($W$17,AA533,AB533,_xll.ohTrigger(trigger,$W$24))</f>
        <v>1.1279310664850974E-2</v>
      </c>
      <c r="AF533" s="49">
        <f>_xll.qlIndexFixing($W$9,_xll.qlInterestRateIndexFixingDate($W$9,AA533,trigger),TRUE,trigger)</f>
        <v>1.1379057684818662E-2</v>
      </c>
      <c r="AG533" s="49">
        <f t="shared" si="21"/>
        <v>-9.974701996768795E-5</v>
      </c>
      <c r="AH533" s="52">
        <f t="shared" si="22"/>
        <v>1.0088433613481826</v>
      </c>
    </row>
    <row r="534" spans="26:34" x14ac:dyDescent="0.2">
      <c r="Z534" s="44" t="s">
        <v>74</v>
      </c>
      <c r="AA534" s="45">
        <f>_xll.qlCalendarAdvance(calendar,AA533,Z534,,,trigger)</f>
        <v>58823</v>
      </c>
      <c r="AB534" s="45">
        <f>_xll.qlInterestRateIndexMaturity($W$9,AA534,trigger)</f>
        <v>59005</v>
      </c>
      <c r="AC534" s="49">
        <f>_xll.qlTenorBasisValue($W$17,AA534,_xll.ohTrigger(trigger,$W$24))</f>
        <v>1.9570488657564951E-4</v>
      </c>
      <c r="AD534" s="49">
        <f>_xll.qlTenorBasisForwardRate($W$17,AA534,_xll.ohTrigger(trigger,$W$24))</f>
        <v>1.1268019098985354E-2</v>
      </c>
      <c r="AE534" s="49">
        <f>_xll.qlTenorBasisForwardRate2($W$17,AA534,AB534,_xll.ohTrigger(trigger,$W$24))</f>
        <v>1.1268019098985354E-2</v>
      </c>
      <c r="AF534" s="49">
        <f>_xll.qlIndexFixing($W$9,_xll.qlInterestRateIndexFixingDate($W$9,AA534,trigger),TRUE,trigger)</f>
        <v>1.1363851182675903E-2</v>
      </c>
      <c r="AG534" s="49">
        <f t="shared" si="21"/>
        <v>-9.5832083690549838E-5</v>
      </c>
      <c r="AH534" s="52">
        <f t="shared" si="22"/>
        <v>1.0085047853441409</v>
      </c>
    </row>
    <row r="535" spans="26:34" x14ac:dyDescent="0.2">
      <c r="Z535" s="44" t="s">
        <v>74</v>
      </c>
      <c r="AA535" s="45">
        <f>_xll.qlCalendarAdvance(calendar,AA534,Z535,,,trigger)</f>
        <v>58854</v>
      </c>
      <c r="AB535" s="45">
        <f>_xll.qlInterestRateIndexMaturity($W$9,AA535,trigger)</f>
        <v>59035</v>
      </c>
      <c r="AC535" s="49">
        <f>_xll.qlTenorBasisValue($W$17,AA535,_xll.ohTrigger(trigger,$W$24))</f>
        <v>1.956087849460236E-4</v>
      </c>
      <c r="AD535" s="49">
        <f>_xll.qlTenorBasisForwardRate($W$17,AA535,_xll.ohTrigger(trigger,$W$24))</f>
        <v>1.1258375991395557E-2</v>
      </c>
      <c r="AE535" s="49">
        <f>_xll.qlTenorBasisForwardRate2($W$17,AA535,AB535,_xll.ohTrigger(trigger,$W$24))</f>
        <v>1.1258375991395557E-2</v>
      </c>
      <c r="AF535" s="49">
        <f>_xll.qlIndexFixing($W$9,_xll.qlInterestRateIndexFixingDate($W$9,AA535,trigger),TRUE,trigger)</f>
        <v>1.1350372378766769E-2</v>
      </c>
      <c r="AG535" s="49">
        <f t="shared" si="21"/>
        <v>-9.1996387371211935E-5</v>
      </c>
      <c r="AH535" s="52">
        <f t="shared" si="22"/>
        <v>1.0081713728020385</v>
      </c>
    </row>
    <row r="536" spans="26:34" x14ac:dyDescent="0.2">
      <c r="Z536" s="44" t="s">
        <v>74</v>
      </c>
      <c r="AA536" s="45">
        <f>_xll.qlCalendarAdvance(calendar,AA535,Z536,,,trigger)</f>
        <v>58882</v>
      </c>
      <c r="AB536" s="45">
        <f>_xll.qlInterestRateIndexMaturity($W$9,AA536,trigger)</f>
        <v>59068</v>
      </c>
      <c r="AC536" s="49">
        <f>_xll.qlTenorBasisValue($W$17,AA536,_xll.ohTrigger(trigger,$W$24))</f>
        <v>1.95523190437777E-4</v>
      </c>
      <c r="AD536" s="49">
        <f>_xll.qlTenorBasisForwardRate($W$17,AA536,_xll.ohTrigger(trigger,$W$24))</f>
        <v>1.1250832918137468E-2</v>
      </c>
      <c r="AE536" s="49">
        <f>_xll.qlTenorBasisForwardRate2($W$17,AA536,AB536,_xll.ohTrigger(trigger,$W$24))</f>
        <v>1.1250832918137468E-2</v>
      </c>
      <c r="AF536" s="49">
        <f>_xll.qlIndexFixing($W$9,_xll.qlInterestRateIndexFixingDate($W$9,AA536,trigger),TRUE,trigger)</f>
        <v>1.1338778706952345E-2</v>
      </c>
      <c r="AG536" s="49">
        <f t="shared" si="21"/>
        <v>-8.7945788814876996E-5</v>
      </c>
      <c r="AH536" s="52">
        <f t="shared" si="22"/>
        <v>1.0078168247146484</v>
      </c>
    </row>
    <row r="537" spans="26:34" x14ac:dyDescent="0.2">
      <c r="Z537" s="44" t="s">
        <v>74</v>
      </c>
      <c r="AA537" s="45">
        <f>_xll.qlCalendarAdvance(calendar,AA536,Z537,,,trigger)</f>
        <v>58914</v>
      </c>
      <c r="AB537" s="45">
        <f>_xll.qlInterestRateIndexMaturity($W$9,AA537,trigger)</f>
        <v>59097</v>
      </c>
      <c r="AC537" s="49">
        <f>_xll.qlTenorBasisValue($W$17,AA537,_xll.ohTrigger(trigger,$W$24))</f>
        <v>1.9542675123487046E-4</v>
      </c>
      <c r="AD537" s="49">
        <f>_xll.qlTenorBasisForwardRate($W$17,AA537,_xll.ohTrigger(trigger,$W$24))</f>
        <v>1.1242718874509042E-2</v>
      </c>
      <c r="AE537" s="49">
        <f>_xll.qlTenorBasisForwardRate2($W$17,AA537,AB537,_xll.ohTrigger(trigger,$W$24))</f>
        <v>1.1242718874509042E-2</v>
      </c>
      <c r="AF537" s="49">
        <f>_xll.qlIndexFixing($W$9,_xll.qlInterestRateIndexFixingDate($W$9,AA537,trigger),TRUE,trigger)</f>
        <v>1.1326407449960066E-2</v>
      </c>
      <c r="AG537" s="49">
        <f t="shared" si="21"/>
        <v>-8.3688575451023803E-5</v>
      </c>
      <c r="AH537" s="52">
        <f t="shared" si="22"/>
        <v>1.0074438021963508</v>
      </c>
    </row>
    <row r="538" spans="26:34" x14ac:dyDescent="0.2">
      <c r="Z538" s="44" t="s">
        <v>74</v>
      </c>
      <c r="AA538" s="45">
        <f>_xll.qlCalendarAdvance(calendar,AA537,Z538,,,trigger)</f>
        <v>58944</v>
      </c>
      <c r="AB538" s="45">
        <f>_xll.qlInterestRateIndexMaturity($W$9,AA538,trigger)</f>
        <v>59128</v>
      </c>
      <c r="AC538" s="49">
        <f>_xll.qlTenorBasisValue($W$17,AA538,_xll.ohTrigger(trigger,$W$24))</f>
        <v>1.9533766075979255E-4</v>
      </c>
      <c r="AD538" s="49">
        <f>_xll.qlTenorBasisForwardRate($W$17,AA538,_xll.ohTrigger(trigger,$W$24))</f>
        <v>1.1236336103693258E-2</v>
      </c>
      <c r="AE538" s="49">
        <f>_xll.qlTenorBasisForwardRate2($W$17,AA538,AB538,_xll.ohTrigger(trigger,$W$24))</f>
        <v>1.1236336103693258E-2</v>
      </c>
      <c r="AF538" s="49">
        <f>_xll.qlIndexFixing($W$9,_xll.qlInterestRateIndexFixingDate($W$9,AA538,trigger),TRUE,trigger)</f>
        <v>1.1315550390338188E-2</v>
      </c>
      <c r="AG538" s="49">
        <f t="shared" si="21"/>
        <v>-7.9214286644929341E-5</v>
      </c>
      <c r="AH538" s="52">
        <f t="shared" si="22"/>
        <v>1.0070498324288193</v>
      </c>
    </row>
    <row r="539" spans="26:34" x14ac:dyDescent="0.2">
      <c r="Z539" s="44" t="s">
        <v>74</v>
      </c>
      <c r="AA539" s="45">
        <f>_xll.qlCalendarAdvance(calendar,AA538,Z539,,,trigger)</f>
        <v>58977</v>
      </c>
      <c r="AB539" s="45">
        <f>_xll.qlInterestRateIndexMaturity($W$9,AA539,trigger)</f>
        <v>59160</v>
      </c>
      <c r="AC539" s="49">
        <f>_xll.qlTenorBasisValue($W$17,AA539,_xll.ohTrigger(trigger,$W$24))</f>
        <v>1.9524111645211325E-4</v>
      </c>
      <c r="AD539" s="49">
        <f>_xll.qlTenorBasisForwardRate($W$17,AA539,_xll.ohTrigger(trigger,$W$24))</f>
        <v>1.1230211384041889E-2</v>
      </c>
      <c r="AE539" s="49">
        <f>_xll.qlTenorBasisForwardRate2($W$17,AA539,AB539,_xll.ohTrigger(trigger,$W$24))</f>
        <v>1.1230211384041889E-2</v>
      </c>
      <c r="AF539" s="49">
        <f>_xll.qlIndexFixing($W$9,_xll.qlInterestRateIndexFixingDate($W$9,AA539,trigger),TRUE,trigger)</f>
        <v>1.1304423321717202E-2</v>
      </c>
      <c r="AG539" s="49">
        <f t="shared" si="21"/>
        <v>-7.4211937675313505E-5</v>
      </c>
      <c r="AH539" s="52">
        <f t="shared" si="22"/>
        <v>1.006608240498551</v>
      </c>
    </row>
    <row r="540" spans="26:34" x14ac:dyDescent="0.2">
      <c r="Z540" s="44" t="s">
        <v>74</v>
      </c>
      <c r="AA540" s="45">
        <f>_xll.qlCalendarAdvance(calendar,AA539,Z540,,,trigger)</f>
        <v>59007</v>
      </c>
      <c r="AB540" s="45">
        <f>_xll.qlInterestRateIndexMaturity($W$9,AA540,trigger)</f>
        <v>59191</v>
      </c>
      <c r="AC540" s="49">
        <f>_xll.qlTenorBasisValue($W$17,AA540,_xll.ohTrigger(trigger,$W$24))</f>
        <v>1.9515465284182992E-4</v>
      </c>
      <c r="AD540" s="49">
        <f>_xll.qlTenorBasisForwardRate($W$17,AA540,_xll.ohTrigger(trigger,$W$24))</f>
        <v>1.1225846234751957E-2</v>
      </c>
      <c r="AE540" s="49">
        <f>_xll.qlTenorBasisForwardRate2($W$17,AA540,AB540,_xll.ohTrigger(trigger,$W$24))</f>
        <v>1.1225846234751957E-2</v>
      </c>
      <c r="AF540" s="49">
        <f>_xll.qlIndexFixing($W$9,_xll.qlInterestRateIndexFixingDate($W$9,AA540,trigger),TRUE,trigger)</f>
        <v>1.1295137407077511E-2</v>
      </c>
      <c r="AG540" s="49">
        <f t="shared" si="21"/>
        <v>-6.9291172325553971E-5</v>
      </c>
      <c r="AH540" s="52">
        <f t="shared" si="22"/>
        <v>1.0061724676141606</v>
      </c>
    </row>
    <row r="541" spans="26:34" x14ac:dyDescent="0.2">
      <c r="Z541" s="44" t="s">
        <v>74</v>
      </c>
      <c r="AA541" s="45">
        <f>_xll.qlCalendarAdvance(calendar,AA540,Z541,,,trigger)</f>
        <v>59040</v>
      </c>
      <c r="AB541" s="45">
        <f>_xll.qlInterestRateIndexMaturity($W$9,AA541,trigger)</f>
        <v>59224</v>
      </c>
      <c r="AC541" s="49">
        <f>_xll.qlTenorBasisValue($W$17,AA541,_xll.ohTrigger(trigger,$W$24))</f>
        <v>1.9506095596123668E-4</v>
      </c>
      <c r="AD541" s="49">
        <f>_xll.qlTenorBasisForwardRate($W$17,AA541,_xll.ohTrigger(trigger,$W$24))</f>
        <v>1.1222029006209134E-2</v>
      </c>
      <c r="AE541" s="49">
        <f>_xll.qlTenorBasisForwardRate2($W$17,AA541,AB541,_xll.ohTrigger(trigger,$W$24))</f>
        <v>1.1222029006209134E-2</v>
      </c>
      <c r="AF541" s="49">
        <f>_xll.qlIndexFixing($W$9,_xll.qlInterestRateIndexFixingDate($W$9,AA541,trigger),TRUE,trigger)</f>
        <v>1.1285751589978766E-2</v>
      </c>
      <c r="AG541" s="49">
        <f t="shared" si="21"/>
        <v>-6.3722583769632024E-5</v>
      </c>
      <c r="AH541" s="52">
        <f t="shared" si="22"/>
        <v>1.0056783478045168</v>
      </c>
    </row>
    <row r="542" spans="26:34" x14ac:dyDescent="0.2">
      <c r="Z542" s="44" t="s">
        <v>74</v>
      </c>
      <c r="AA542" s="45">
        <f>_xll.qlCalendarAdvance(calendar,AA541,Z542,,,trigger)</f>
        <v>59071</v>
      </c>
      <c r="AB542" s="45">
        <f>_xll.qlInterestRateIndexMaturity($W$9,AA542,trigger)</f>
        <v>59252</v>
      </c>
      <c r="AC542" s="49">
        <f>_xll.qlTenorBasisValue($W$17,AA542,_xll.ohTrigger(trigger,$W$24))</f>
        <v>1.9497426663112828E-4</v>
      </c>
      <c r="AD542" s="49">
        <f>_xll.qlTenorBasisForwardRate($W$17,AA542,_xll.ohTrigger(trigger,$W$24))</f>
        <v>1.1219029652739397E-2</v>
      </c>
      <c r="AE542" s="49">
        <f>_xll.qlTenorBasisForwardRate2($W$17,AA542,AB542,_xll.ohTrigger(trigger,$W$24))</f>
        <v>1.1219029652739397E-2</v>
      </c>
      <c r="AF542" s="49">
        <f>_xll.qlIndexFixing($W$9,_xll.qlInterestRateIndexFixingDate($W$9,AA542,trigger),TRUE,trigger)</f>
        <v>1.1277561864275802E-2</v>
      </c>
      <c r="AG542" s="49">
        <f t="shared" si="21"/>
        <v>-5.8532211536404741E-5</v>
      </c>
      <c r="AH542" s="52">
        <f t="shared" si="22"/>
        <v>1.005217225851802</v>
      </c>
    </row>
    <row r="543" spans="26:34" x14ac:dyDescent="0.2">
      <c r="Z543" s="44" t="s">
        <v>74</v>
      </c>
      <c r="AA543" s="45">
        <f>_xll.qlCalendarAdvance(calendar,AA542,Z543,,,trigger)</f>
        <v>59103</v>
      </c>
      <c r="AB543" s="45">
        <f>_xll.qlInterestRateIndexMaturity($W$9,AA543,trigger)</f>
        <v>59285</v>
      </c>
      <c r="AC543" s="49">
        <f>_xll.qlTenorBasisValue($W$17,AA543,_xll.ohTrigger(trigger,$W$24))</f>
        <v>1.9488611123988711E-4</v>
      </c>
      <c r="AD543" s="49">
        <f>_xll.qlTenorBasisForwardRate($W$17,AA543,_xll.ohTrigger(trigger,$W$24))</f>
        <v>1.1217631624970614E-2</v>
      </c>
      <c r="AE543" s="49">
        <f>_xll.qlTenorBasisForwardRate2($W$17,AA543,AB543,_xll.ohTrigger(trigger,$W$24))</f>
        <v>1.1217631624970614E-2</v>
      </c>
      <c r="AF543" s="49">
        <f>_xll.qlIndexFixing($W$9,_xll.qlInterestRateIndexFixingDate($W$9,AA543,trigger),TRUE,trigger)</f>
        <v>1.127019870876373E-2</v>
      </c>
      <c r="AG543" s="49">
        <f t="shared" si="21"/>
        <v>-5.2567083793116434E-5</v>
      </c>
      <c r="AH543" s="52">
        <f t="shared" si="22"/>
        <v>1.0046861125013324</v>
      </c>
    </row>
    <row r="544" spans="26:34" x14ac:dyDescent="0.2">
      <c r="Z544" s="44" t="s">
        <v>74</v>
      </c>
      <c r="AA544" s="45">
        <f>_xll.qlCalendarAdvance(calendar,AA543,Z544,,,trigger)</f>
        <v>59134</v>
      </c>
      <c r="AB544" s="45">
        <f>_xll.qlInterestRateIndexMaturity($W$9,AA544,trigger)</f>
        <v>59315</v>
      </c>
      <c r="AC544" s="49">
        <f>_xll.qlTenorBasisValue($W$17,AA544,_xll.ohTrigger(trigger,$W$24))</f>
        <v>1.948019807840238E-4</v>
      </c>
      <c r="AD544" s="49">
        <f>_xll.qlTenorBasisForwardRate($W$17,AA544,_xll.ohTrigger(trigger,$W$24))</f>
        <v>1.1216991324253509E-2</v>
      </c>
      <c r="AE544" s="49">
        <f>_xll.qlTenorBasisForwardRate2($W$17,AA544,AB544,_xll.ohTrigger(trigger,$W$24))</f>
        <v>1.1216991324253509E-2</v>
      </c>
      <c r="AF544" s="49">
        <f>_xll.qlIndexFixing($W$9,_xll.qlInterestRateIndexFixingDate($W$9,AA544,trigger),TRUE,trigger)</f>
        <v>1.1263734179822873E-2</v>
      </c>
      <c r="AG544" s="49">
        <f t="shared" si="21"/>
        <v>-4.6742855569364278E-5</v>
      </c>
      <c r="AH544" s="52">
        <f t="shared" si="22"/>
        <v>1.0041671473408647</v>
      </c>
    </row>
    <row r="545" spans="26:34" x14ac:dyDescent="0.2">
      <c r="Z545" s="44" t="s">
        <v>74</v>
      </c>
      <c r="AA545" s="45">
        <f>_xll.qlCalendarAdvance(calendar,AA544,Z545,,,trigger)</f>
        <v>59167</v>
      </c>
      <c r="AB545" s="45">
        <f>_xll.qlInterestRateIndexMaturity($W$9,AA545,trigger)</f>
        <v>59349</v>
      </c>
      <c r="AC545" s="49">
        <f>_xll.qlTenorBasisValue($W$17,AA545,_xll.ohTrigger(trigger,$W$24))</f>
        <v>1.9471377566447005E-4</v>
      </c>
      <c r="AD545" s="49">
        <f>_xll.qlTenorBasisForwardRate($W$17,AA545,_xll.ohTrigger(trigger,$W$24))</f>
        <v>1.1217859344961169E-2</v>
      </c>
      <c r="AE545" s="49">
        <f>_xll.qlTenorBasisForwardRate2($W$17,AA545,AB545,_xll.ohTrigger(trigger,$W$24))</f>
        <v>1.1217859344961169E-2</v>
      </c>
      <c r="AF545" s="49">
        <f>_xll.qlIndexFixing($W$9,_xll.qlInterestRateIndexFixingDate($W$9,AA545,trigger),TRUE,trigger)</f>
        <v>1.1257942041398733E-2</v>
      </c>
      <c r="AG545" s="49">
        <f t="shared" si="21"/>
        <v>-4.008269643756418E-5</v>
      </c>
      <c r="AH545" s="52">
        <f t="shared" si="22"/>
        <v>1.0035731145493074</v>
      </c>
    </row>
    <row r="546" spans="26:34" x14ac:dyDescent="0.2">
      <c r="Z546" s="44" t="s">
        <v>74</v>
      </c>
      <c r="AA546" s="45">
        <f>_xll.qlCalendarAdvance(calendar,AA545,Z546,,,trigger)</f>
        <v>59198</v>
      </c>
      <c r="AB546" s="45">
        <f>_xll.qlInterestRateIndexMaturity($W$9,AA546,trigger)</f>
        <v>59379</v>
      </c>
      <c r="AC546" s="49">
        <f>_xll.qlTenorBasisValue($W$17,AA546,_xll.ohTrigger(trigger,$W$24))</f>
        <v>1.9463216874402467E-4</v>
      </c>
      <c r="AD546" s="49">
        <f>_xll.qlTenorBasisForwardRate($W$17,AA546,_xll.ohTrigger(trigger,$W$24))</f>
        <v>1.1219357811797335E-2</v>
      </c>
      <c r="AE546" s="49">
        <f>_xll.qlTenorBasisForwardRate2($W$17,AA546,AB546,_xll.ohTrigger(trigger,$W$24))</f>
        <v>1.1219357811797335E-2</v>
      </c>
      <c r="AF546" s="49">
        <f>_xll.qlIndexFixing($W$9,_xll.qlInterestRateIndexFixingDate($W$9,AA546,trigger),TRUE,trigger)</f>
        <v>1.1253144517649862E-2</v>
      </c>
      <c r="AG546" s="49">
        <f t="shared" si="21"/>
        <v>-3.3786705852526661E-5</v>
      </c>
      <c r="AH546" s="52">
        <f t="shared" si="22"/>
        <v>1.0030114652210307</v>
      </c>
    </row>
    <row r="547" spans="26:34" x14ac:dyDescent="0.2">
      <c r="Z547" s="44" t="s">
        <v>74</v>
      </c>
      <c r="AA547" s="45">
        <f>_xll.qlCalendarAdvance(calendar,AA546,Z547,,,trigger)</f>
        <v>59229</v>
      </c>
      <c r="AB547" s="45">
        <f>_xll.qlInterestRateIndexMaturity($W$9,AA547,trigger)</f>
        <v>59411</v>
      </c>
      <c r="AC547" s="49">
        <f>_xll.qlTenorBasisValue($W$17,AA547,_xll.ohTrigger(trigger,$W$24))</f>
        <v>1.9455175729365978E-4</v>
      </c>
      <c r="AD547" s="49">
        <f>_xll.qlTenorBasisForwardRate($W$17,AA547,_xll.ohTrigger(trigger,$W$24))</f>
        <v>1.1222375528889975E-2</v>
      </c>
      <c r="AE547" s="49">
        <f>_xll.qlTenorBasisForwardRate2($W$17,AA547,AB547,_xll.ohTrigger(trigger,$W$24))</f>
        <v>1.1222375528889975E-2</v>
      </c>
      <c r="AF547" s="49">
        <f>_xll.qlIndexFixing($W$9,_xll.qlInterestRateIndexFixingDate($W$9,AA547,trigger),TRUE,trigger)</f>
        <v>1.1249415810888981E-2</v>
      </c>
      <c r="AG547" s="49">
        <f t="shared" si="21"/>
        <v>-2.7040281999006488E-5</v>
      </c>
      <c r="AH547" s="52">
        <f t="shared" si="22"/>
        <v>1.0024094971630022</v>
      </c>
    </row>
    <row r="548" spans="26:34" x14ac:dyDescent="0.2">
      <c r="Z548" s="44" t="s">
        <v>74</v>
      </c>
      <c r="AA548" s="45">
        <f>_xll.qlCalendarAdvance(calendar,AA547,Z548,,,trigger)</f>
        <v>59258</v>
      </c>
      <c r="AB548" s="45">
        <f>_xll.qlInterestRateIndexMaturity($W$9,AA548,trigger)</f>
        <v>59442</v>
      </c>
      <c r="AC548" s="49">
        <f>_xll.qlTenorBasisValue($W$17,AA548,_xll.ohTrigger(trigger,$W$24))</f>
        <v>1.9447760070509716E-4</v>
      </c>
      <c r="AD548" s="49">
        <f>_xll.qlTenorBasisForwardRate($W$17,AA548,_xll.ohTrigger(trigger,$W$24))</f>
        <v>1.1226479473861366E-2</v>
      </c>
      <c r="AE548" s="49">
        <f>_xll.qlTenorBasisForwardRate2($W$17,AA548,AB548,_xll.ohTrigger(trigger,$W$24))</f>
        <v>1.1226479473861366E-2</v>
      </c>
      <c r="AF548" s="49">
        <f>_xll.qlIndexFixing($W$9,_xll.qlInterestRateIndexFixingDate($W$9,AA548,trigger),TRUE,trigger)</f>
        <v>1.1246863927978646E-2</v>
      </c>
      <c r="AG548" s="49">
        <f t="shared" si="21"/>
        <v>-2.0384454117280265E-5</v>
      </c>
      <c r="AH548" s="52">
        <f t="shared" si="22"/>
        <v>1.0018157476851708</v>
      </c>
    </row>
    <row r="549" spans="26:34" x14ac:dyDescent="0.2">
      <c r="Z549" s="44" t="s">
        <v>74</v>
      </c>
      <c r="AA549" s="45">
        <f>_xll.qlCalendarAdvance(calendar,AA548,Z549,,,trigger)</f>
        <v>59289</v>
      </c>
      <c r="AB549" s="45">
        <f>_xll.qlInterestRateIndexMaturity($W$9,AA549,trigger)</f>
        <v>59475</v>
      </c>
      <c r="AC549" s="49">
        <f>_xll.qlTenorBasisValue($W$17,AA549,_xll.ohTrigger(trigger,$W$24))</f>
        <v>1.9439945441636434E-4</v>
      </c>
      <c r="AD549" s="49">
        <f>_xll.qlTenorBasisForwardRate($W$17,AA549,_xll.ohTrigger(trigger,$W$24))</f>
        <v>1.1231946346045832E-2</v>
      </c>
      <c r="AE549" s="49">
        <f>_xll.qlTenorBasisForwardRate2($W$17,AA549,AB549,_xll.ohTrigger(trigger,$W$24))</f>
        <v>1.1231946346045832E-2</v>
      </c>
      <c r="AF549" s="49">
        <f>_xll.qlIndexFixing($W$9,_xll.qlInterestRateIndexFixingDate($W$9,AA549,trigger),TRUE,trigger)</f>
        <v>1.1244984975638186E-2</v>
      </c>
      <c r="AG549" s="49">
        <f t="shared" si="21"/>
        <v>-1.3038629592353884E-5</v>
      </c>
      <c r="AH549" s="52">
        <f t="shared" si="22"/>
        <v>1.0011608521969966</v>
      </c>
    </row>
    <row r="550" spans="26:34" x14ac:dyDescent="0.2">
      <c r="Z550" s="44" t="s">
        <v>74</v>
      </c>
      <c r="AA550" s="45">
        <f>_xll.qlCalendarAdvance(calendar,AA549,Z550,,,trigger)</f>
        <v>59320</v>
      </c>
      <c r="AB550" s="45">
        <f>_xll.qlInterestRateIndexMaturity($W$9,AA550,trigger)</f>
        <v>59504</v>
      </c>
      <c r="AC550" s="49">
        <f>_xll.qlTenorBasisValue($W$17,AA550,_xll.ohTrigger(trigger,$W$24))</f>
        <v>1.9432245378689649E-4</v>
      </c>
      <c r="AD550" s="49">
        <f>_xll.qlTenorBasisForwardRate($W$17,AA550,_xll.ohTrigger(trigger,$W$24))</f>
        <v>1.1237377193699638E-2</v>
      </c>
      <c r="AE550" s="49">
        <f>_xll.qlTenorBasisForwardRate2($W$17,AA550,AB550,_xll.ohTrigger(trigger,$W$24))</f>
        <v>1.1237377193699638E-2</v>
      </c>
      <c r="AF550" s="49">
        <f>_xll.qlIndexFixing($W$9,_xll.qlInterestRateIndexFixingDate($W$9,AA550,trigger),TRUE,trigger)</f>
        <v>1.1243310688990824E-2</v>
      </c>
      <c r="AG550" s="49">
        <f t="shared" si="21"/>
        <v>-5.9334952911861694E-6</v>
      </c>
      <c r="AH550" s="52">
        <f t="shared" si="22"/>
        <v>1.0005280142500257</v>
      </c>
    </row>
    <row r="551" spans="26:34" x14ac:dyDescent="0.2">
      <c r="Z551" s="44" t="s">
        <v>74</v>
      </c>
      <c r="AA551" s="45">
        <f>_xll.qlCalendarAdvance(calendar,AA550,Z551,,,trigger)</f>
        <v>59351</v>
      </c>
      <c r="AB551" s="45">
        <f>_xll.qlInterestRateIndexMaturity($W$9,AA551,trigger)</f>
        <v>59534</v>
      </c>
      <c r="AC551" s="49">
        <f>_xll.qlTenorBasisValue($W$17,AA551,_xll.ohTrigger(trigger,$W$24))</f>
        <v>1.9424658231538579E-4</v>
      </c>
      <c r="AD551" s="49">
        <f>_xll.qlTenorBasisForwardRate($W$17,AA551,_xll.ohTrigger(trigger,$W$24))</f>
        <v>1.1244146172732698E-2</v>
      </c>
      <c r="AE551" s="49">
        <f>_xll.qlTenorBasisForwardRate2($W$17,AA551,AB551,_xll.ohTrigger(trigger,$W$24))</f>
        <v>1.1244146172732698E-2</v>
      </c>
      <c r="AF551" s="49">
        <f>_xll.qlIndexFixing($W$9,_xll.qlInterestRateIndexFixingDate($W$9,AA551,trigger),TRUE,trigger)</f>
        <v>1.1242621658111488E-2</v>
      </c>
      <c r="AG551" s="49">
        <f t="shared" si="21"/>
        <v>1.5245146212095051E-6</v>
      </c>
      <c r="AH551" s="52">
        <f t="shared" si="22"/>
        <v>0.9998644170399611</v>
      </c>
    </row>
    <row r="552" spans="26:34" x14ac:dyDescent="0.2">
      <c r="Z552" s="44" t="s">
        <v>74</v>
      </c>
      <c r="AA552" s="45">
        <f>_xll.qlCalendarAdvance(calendar,AA551,Z552,,,trigger)</f>
        <v>59383</v>
      </c>
      <c r="AB552" s="45">
        <f>_xll.qlInterestRateIndexMaturity($W$9,AA552,trigger)</f>
        <v>59567</v>
      </c>
      <c r="AC552" s="49">
        <f>_xll.qlTenorBasisValue($W$17,AA552,_xll.ohTrigger(trigger,$W$24))</f>
        <v>1.94169430512791E-4</v>
      </c>
      <c r="AD552" s="49">
        <f>_xll.qlTenorBasisForwardRate($W$17,AA552,_xll.ohTrigger(trigger,$W$24))</f>
        <v>1.1252929314948281E-2</v>
      </c>
      <c r="AE552" s="49">
        <f>_xll.qlTenorBasisForwardRate2($W$17,AA552,AB552,_xll.ohTrigger(trigger,$W$24))</f>
        <v>1.1252929314948281E-2</v>
      </c>
      <c r="AF552" s="49">
        <f>_xll.qlIndexFixing($W$9,_xll.qlInterestRateIndexFixingDate($W$9,AA552,trigger),TRUE,trigger)</f>
        <v>1.1243191289137776E-2</v>
      </c>
      <c r="AG552" s="49">
        <f t="shared" si="21"/>
        <v>9.7380258105052298E-6</v>
      </c>
      <c r="AH552" s="52">
        <f t="shared" si="22"/>
        <v>0.99913462303565981</v>
      </c>
    </row>
    <row r="553" spans="26:34" x14ac:dyDescent="0.2">
      <c r="Z553" s="44" t="s">
        <v>74</v>
      </c>
      <c r="AA553" s="45">
        <f>_xll.qlCalendarAdvance(calendar,AA552,Z553,,,trigger)</f>
        <v>59414</v>
      </c>
      <c r="AB553" s="45">
        <f>_xll.qlInterestRateIndexMaturity($W$9,AA553,trigger)</f>
        <v>59595</v>
      </c>
      <c r="AC553" s="49">
        <f>_xll.qlTenorBasisValue($W$17,AA553,_xll.ohTrigger(trigger,$W$24))</f>
        <v>1.9409580389636476E-4</v>
      </c>
      <c r="AD553" s="49">
        <f>_xll.qlTenorBasisForwardRate($W$17,AA553,_xll.ohTrigger(trigger,$W$24))</f>
        <v>1.1261200279293473E-2</v>
      </c>
      <c r="AE553" s="49">
        <f>_xll.qlTenorBasisForwardRate2($W$17,AA553,AB553,_xll.ohTrigger(trigger,$W$24))</f>
        <v>1.1261200279293473E-2</v>
      </c>
      <c r="AF553" s="49">
        <f>_xll.qlIndexFixing($W$9,_xll.qlInterestRateIndexFixingDate($W$9,AA553,trigger),TRUE,trigger)</f>
        <v>1.1243791469774661E-2</v>
      </c>
      <c r="AG553" s="49">
        <f t="shared" si="21"/>
        <v>1.7408809518811366E-5</v>
      </c>
      <c r="AH553" s="52">
        <f t="shared" si="22"/>
        <v>0.99845408934331614</v>
      </c>
    </row>
    <row r="554" spans="26:34" x14ac:dyDescent="0.2">
      <c r="Z554" s="44" t="s">
        <v>74</v>
      </c>
      <c r="AA554" s="45">
        <f>_xll.qlCalendarAdvance(calendar,AA553,Z554,,,trigger)</f>
        <v>59446</v>
      </c>
      <c r="AB554" s="45">
        <f>_xll.qlInterestRateIndexMaturity($W$9,AA554,trigger)</f>
        <v>59628</v>
      </c>
      <c r="AC554" s="49">
        <f>_xll.qlTenorBasisValue($W$17,AA554,_xll.ohTrigger(trigger,$W$24))</f>
        <v>1.9402093542505384E-4</v>
      </c>
      <c r="AD554" s="49">
        <f>_xll.qlTenorBasisForwardRate($W$17,AA554,_xll.ohTrigger(trigger,$W$24))</f>
        <v>1.1272312897649668E-2</v>
      </c>
      <c r="AE554" s="49">
        <f>_xll.qlTenorBasisForwardRate2($W$17,AA554,AB554,_xll.ohTrigger(trigger,$W$24))</f>
        <v>1.1272312897649668E-2</v>
      </c>
      <c r="AF554" s="49">
        <f>_xll.qlIndexFixing($W$9,_xll.qlInterestRateIndexFixingDate($W$9,AA554,trigger),TRUE,trigger)</f>
        <v>1.1246177230940589E-2</v>
      </c>
      <c r="AG554" s="49">
        <f t="shared" si="21"/>
        <v>2.6135666709078617E-5</v>
      </c>
      <c r="AH554" s="52">
        <f t="shared" si="22"/>
        <v>0.99768142820853312</v>
      </c>
    </row>
    <row r="555" spans="26:34" x14ac:dyDescent="0.2">
      <c r="Z555" s="44" t="s">
        <v>74</v>
      </c>
      <c r="AA555" s="45">
        <f>_xll.qlCalendarAdvance(calendar,AA554,Z555,,,trigger)</f>
        <v>59477</v>
      </c>
      <c r="AB555" s="45">
        <f>_xll.qlInterestRateIndexMaturity($W$9,AA555,trigger)</f>
        <v>59658</v>
      </c>
      <c r="AC555" s="49">
        <f>_xll.qlTenorBasisValue($W$17,AA555,_xll.ohTrigger(trigger,$W$24))</f>
        <v>1.9394948837590551E-4</v>
      </c>
      <c r="AD555" s="49">
        <f>_xll.qlTenorBasisForwardRate($W$17,AA555,_xll.ohTrigger(trigger,$W$24))</f>
        <v>1.1283487619019716E-2</v>
      </c>
      <c r="AE555" s="49">
        <f>_xll.qlTenorBasisForwardRate2($W$17,AA555,AB555,_xll.ohTrigger(trigger,$W$24))</f>
        <v>1.1283487619019716E-2</v>
      </c>
      <c r="AF555" s="49">
        <f>_xll.qlIndexFixing($W$9,_xll.qlInterestRateIndexFixingDate($W$9,AA555,trigger),TRUE,trigger)</f>
        <v>1.1248924141935986E-2</v>
      </c>
      <c r="AG555" s="49">
        <f t="shared" si="21"/>
        <v>3.4563477083729768E-5</v>
      </c>
      <c r="AH555" s="52">
        <f t="shared" si="22"/>
        <v>0.99693680905667248</v>
      </c>
    </row>
    <row r="556" spans="26:34" x14ac:dyDescent="0.2">
      <c r="Z556" s="44" t="s">
        <v>74</v>
      </c>
      <c r="AA556" s="45">
        <f>_xll.qlCalendarAdvance(calendar,AA555,Z556,,,trigger)</f>
        <v>59509</v>
      </c>
      <c r="AB556" s="45">
        <f>_xll.qlInterestRateIndexMaturity($W$9,AA556,trigger)</f>
        <v>59691</v>
      </c>
      <c r="AC556" s="49">
        <f>_xll.qlTenorBasisValue($W$17,AA556,_xll.ohTrigger(trigger,$W$24))</f>
        <v>1.9387683680658312E-4</v>
      </c>
      <c r="AD556" s="49">
        <f>_xll.qlTenorBasisForwardRate($W$17,AA556,_xll.ohTrigger(trigger,$W$24))</f>
        <v>1.1296999535883956E-2</v>
      </c>
      <c r="AE556" s="49">
        <f>_xll.qlTenorBasisForwardRate2($W$17,AA556,AB556,_xll.ohTrigger(trigger,$W$24))</f>
        <v>1.1296999535883956E-2</v>
      </c>
      <c r="AF556" s="49">
        <f>_xll.qlIndexFixing($W$9,_xll.qlInterestRateIndexFixingDate($W$9,AA556,trigger),TRUE,trigger)</f>
        <v>1.1253180273343707E-2</v>
      </c>
      <c r="AG556" s="49">
        <f t="shared" si="21"/>
        <v>4.3819262540248718E-5</v>
      </c>
      <c r="AH556" s="52">
        <f t="shared" si="22"/>
        <v>0.99612115921567845</v>
      </c>
    </row>
    <row r="557" spans="26:34" x14ac:dyDescent="0.2">
      <c r="Z557" s="44" t="s">
        <v>74</v>
      </c>
      <c r="AA557" s="45">
        <f>_xll.qlCalendarAdvance(calendar,AA556,Z557,,,trigger)</f>
        <v>59540</v>
      </c>
      <c r="AB557" s="45">
        <f>_xll.qlInterestRateIndexMaturity($W$9,AA557,trigger)</f>
        <v>59721</v>
      </c>
      <c r="AC557" s="49">
        <f>_xll.qlTenorBasisValue($W$17,AA557,_xll.ohTrigger(trigger,$W$24))</f>
        <v>1.9380750589287918E-4</v>
      </c>
      <c r="AD557" s="49">
        <f>_xll.qlTenorBasisForwardRate($W$17,AA557,_xll.ohTrigger(trigger,$W$24))</f>
        <v>1.1310438685499252E-2</v>
      </c>
      <c r="AE557" s="49">
        <f>_xll.qlTenorBasisForwardRate2($W$17,AA557,AB557,_xll.ohTrigger(trigger,$W$24))</f>
        <v>1.1310438685499252E-2</v>
      </c>
      <c r="AF557" s="49">
        <f>_xll.qlIndexFixing($W$9,_xll.qlInterestRateIndexFixingDate($W$9,AA557,trigger),TRUE,trigger)</f>
        <v>1.1257693251312303E-2</v>
      </c>
      <c r="AG557" s="49">
        <f t="shared" si="21"/>
        <v>5.2745434186948423E-5</v>
      </c>
      <c r="AH557" s="52">
        <f t="shared" si="22"/>
        <v>0.99533657043253576</v>
      </c>
    </row>
    <row r="558" spans="26:34" x14ac:dyDescent="0.2">
      <c r="Z558" s="44" t="s">
        <v>74</v>
      </c>
      <c r="AA558" s="45">
        <f>_xll.qlCalendarAdvance(calendar,AA557,Z558,,,trigger)</f>
        <v>59572</v>
      </c>
      <c r="AB558" s="45">
        <f>_xll.qlInterestRateIndexMaturity($W$9,AA558,trigger)</f>
        <v>59754</v>
      </c>
      <c r="AC558" s="49">
        <f>_xll.qlTenorBasisValue($W$17,AA558,_xll.ohTrigger(trigger,$W$24))</f>
        <v>1.9373700668553736E-4</v>
      </c>
      <c r="AD558" s="49">
        <f>_xll.qlTenorBasisForwardRate($W$17,AA558,_xll.ohTrigger(trigger,$W$24))</f>
        <v>1.1326381432134474E-2</v>
      </c>
      <c r="AE558" s="49">
        <f>_xll.qlTenorBasisForwardRate2($W$17,AA558,AB558,_xll.ohTrigger(trigger,$W$24))</f>
        <v>1.1326381432134474E-2</v>
      </c>
      <c r="AF558" s="49">
        <f>_xll.qlIndexFixing($W$9,_xll.qlInterestRateIndexFixingDate($W$9,AA558,trigger),TRUE,trigger)</f>
        <v>1.1263844532544254E-2</v>
      </c>
      <c r="AG558" s="49">
        <f t="shared" si="21"/>
        <v>6.2536899590220213E-5</v>
      </c>
      <c r="AH558" s="52">
        <f t="shared" si="22"/>
        <v>0.99447865145943304</v>
      </c>
    </row>
    <row r="559" spans="26:34" x14ac:dyDescent="0.2">
      <c r="Z559" s="44" t="s">
        <v>74</v>
      </c>
      <c r="AA559" s="45">
        <f>_xll.qlCalendarAdvance(calendar,AA558,Z559,,,trigger)</f>
        <v>59600</v>
      </c>
      <c r="AB559" s="45">
        <f>_xll.qlInterestRateIndexMaturity($W$9,AA559,trigger)</f>
        <v>59784</v>
      </c>
      <c r="AC559" s="49">
        <f>_xll.qlTenorBasisValue($W$17,AA559,_xll.ohTrigger(trigger,$W$24))</f>
        <v>1.9367619745238972E-4</v>
      </c>
      <c r="AD559" s="49">
        <f>_xll.qlTenorBasisForwardRate($W$17,AA559,_xll.ohTrigger(trigger,$W$24))</f>
        <v>1.1341894699752574E-2</v>
      </c>
      <c r="AE559" s="49">
        <f>_xll.qlTenorBasisForwardRate2($W$17,AA559,AB559,_xll.ohTrigger(trigger,$W$24))</f>
        <v>1.1341894699752574E-2</v>
      </c>
      <c r="AF559" s="49">
        <f>_xll.qlIndexFixing($W$9,_xll.qlInterestRateIndexFixingDate($W$9,AA559,trigger),TRUE,trigger)</f>
        <v>1.1270378038297514E-2</v>
      </c>
      <c r="AG559" s="49">
        <f t="shared" si="21"/>
        <v>7.1516661455059763E-5</v>
      </c>
      <c r="AH559" s="52">
        <f t="shared" si="22"/>
        <v>0.99369446963243102</v>
      </c>
    </row>
    <row r="560" spans="26:34" x14ac:dyDescent="0.2">
      <c r="Z560" s="44" t="s">
        <v>74</v>
      </c>
      <c r="AA560" s="45">
        <f>_xll.qlCalendarAdvance(calendar,AA559,Z560,,,trigger)</f>
        <v>59631</v>
      </c>
      <c r="AB560" s="45">
        <f>_xll.qlInterestRateIndexMaturity($W$9,AA560,trigger)</f>
        <v>59814</v>
      </c>
      <c r="AC560" s="49">
        <f>_xll.qlTenorBasisValue($W$17,AA560,_xll.ohTrigger(trigger,$W$24))</f>
        <v>1.9360981484134405E-4</v>
      </c>
      <c r="AD560" s="49">
        <f>_xll.qlTenorBasisForwardRate($W$17,AA560,_xll.ohTrigger(trigger,$W$24))</f>
        <v>1.1358694376971807E-2</v>
      </c>
      <c r="AE560" s="49">
        <f>_xll.qlTenorBasisForwardRate2($W$17,AA560,AB560,_xll.ohTrigger(trigger,$W$24))</f>
        <v>1.1358694376971807E-2</v>
      </c>
      <c r="AF560" s="49">
        <f>_xll.qlIndexFixing($W$9,_xll.qlInterestRateIndexFixingDate($W$9,AA560,trigger),TRUE,trigger)</f>
        <v>1.1277511891614699E-2</v>
      </c>
      <c r="AG560" s="49">
        <f t="shared" si="21"/>
        <v>8.1182485357107759E-5</v>
      </c>
      <c r="AH560" s="52">
        <f t="shared" si="22"/>
        <v>0.99285283302263205</v>
      </c>
    </row>
    <row r="561" spans="26:34" x14ac:dyDescent="0.2">
      <c r="Z561" s="44" t="s">
        <v>74</v>
      </c>
      <c r="AA561" s="45">
        <f>_xll.qlCalendarAdvance(calendar,AA560,Z561,,,trigger)</f>
        <v>59663</v>
      </c>
      <c r="AB561" s="45">
        <f>_xll.qlInterestRateIndexMaturity($W$9,AA561,trigger)</f>
        <v>59847</v>
      </c>
      <c r="AC561" s="49">
        <f>_xll.qlTenorBasisValue($W$17,AA561,_xll.ohTrigger(trigger,$W$24))</f>
        <v>1.935423143728624E-4</v>
      </c>
      <c r="AD561" s="49">
        <f>_xll.qlTenorBasisForwardRate($W$17,AA561,_xll.ohTrigger(trigger,$W$24))</f>
        <v>1.137824527139402E-2</v>
      </c>
      <c r="AE561" s="49">
        <f>_xll.qlTenorBasisForwardRate2($W$17,AA561,AB561,_xll.ohTrigger(trigger,$W$24))</f>
        <v>1.137824527139402E-2</v>
      </c>
      <c r="AF561" s="49">
        <f>_xll.qlIndexFixing($W$9,_xll.qlInterestRateIndexFixingDate($W$9,AA561,trigger),TRUE,trigger)</f>
        <v>1.1286476138952627E-2</v>
      </c>
      <c r="AG561" s="49">
        <f t="shared" si="21"/>
        <v>9.1769132441393148E-5</v>
      </c>
      <c r="AH561" s="52">
        <f t="shared" si="22"/>
        <v>0.99193468498415049</v>
      </c>
    </row>
    <row r="562" spans="26:34" x14ac:dyDescent="0.2">
      <c r="Z562" s="44" t="s">
        <v>74</v>
      </c>
      <c r="AA562" s="45">
        <f>_xll.qlCalendarAdvance(calendar,AA561,Z562,,,trigger)</f>
        <v>59694</v>
      </c>
      <c r="AB562" s="45">
        <f>_xll.qlInterestRateIndexMaturity($W$9,AA562,trigger)</f>
        <v>59877</v>
      </c>
      <c r="AC562" s="49">
        <f>_xll.qlTenorBasisValue($W$17,AA562,_xll.ohTrigger(trigger,$W$24))</f>
        <v>1.9347790033931436E-4</v>
      </c>
      <c r="AD562" s="49">
        <f>_xll.qlTenorBasisForwardRate($W$17,AA562,_xll.ohTrigger(trigger,$W$24))</f>
        <v>1.1397381671567669E-2</v>
      </c>
      <c r="AE562" s="49">
        <f>_xll.qlTenorBasisForwardRate2($W$17,AA562,AB562,_xll.ohTrigger(trigger,$W$24))</f>
        <v>1.1397381671567669E-2</v>
      </c>
      <c r="AF562" s="49">
        <f>_xll.qlIndexFixing($W$9,_xll.qlInterestRateIndexFixingDate($W$9,AA562,trigger),TRUE,trigger)</f>
        <v>1.1295432868472378E-2</v>
      </c>
      <c r="AG562" s="49">
        <f t="shared" si="21"/>
        <v>1.0194880309529093E-4</v>
      </c>
      <c r="AH562" s="52">
        <f t="shared" si="22"/>
        <v>0.99105506808203003</v>
      </c>
    </row>
    <row r="563" spans="26:34" x14ac:dyDescent="0.2">
      <c r="Z563" s="44" t="s">
        <v>74</v>
      </c>
      <c r="AA563" s="45">
        <f>_xll.qlCalendarAdvance(calendar,AA562,Z563,,,trigger)</f>
        <v>59726</v>
      </c>
      <c r="AB563" s="45">
        <f>_xll.qlInterestRateIndexMaturity($W$9,AA563,trigger)</f>
        <v>59910</v>
      </c>
      <c r="AC563" s="49">
        <f>_xll.qlTenorBasisValue($W$17,AA563,_xll.ohTrigger(trigger,$W$24))</f>
        <v>1.9341240210036983E-4</v>
      </c>
      <c r="AD563" s="49">
        <f>_xll.qlTenorBasisForwardRate($W$17,AA563,_xll.ohTrigger(trigger,$W$24))</f>
        <v>1.1419441241477512E-2</v>
      </c>
      <c r="AE563" s="49">
        <f>_xll.qlTenorBasisForwardRate2($W$17,AA563,AB563,_xll.ohTrigger(trigger,$W$24))</f>
        <v>1.1419441241477512E-2</v>
      </c>
      <c r="AF563" s="49">
        <f>_xll.qlIndexFixing($W$9,_xll.qlInterestRateIndexFixingDate($W$9,AA563,trigger),TRUE,trigger)</f>
        <v>1.1306353412120931E-2</v>
      </c>
      <c r="AG563" s="49">
        <f t="shared" si="21"/>
        <v>1.1308782935658124E-4</v>
      </c>
      <c r="AH563" s="52">
        <f t="shared" si="22"/>
        <v>0.99009690343290835</v>
      </c>
    </row>
    <row r="564" spans="26:34" x14ac:dyDescent="0.2">
      <c r="Z564" s="44" t="s">
        <v>74</v>
      </c>
      <c r="AA564" s="45">
        <f>_xll.qlCalendarAdvance(calendar,AA563,Z564,,,trigger)</f>
        <v>59757</v>
      </c>
      <c r="AB564" s="45">
        <f>_xll.qlInterestRateIndexMaturity($W$9,AA564,trigger)</f>
        <v>59943</v>
      </c>
      <c r="AC564" s="49">
        <f>_xll.qlTenorBasisValue($W$17,AA564,_xll.ohTrigger(trigger,$W$24))</f>
        <v>1.9334989922234296E-4</v>
      </c>
      <c r="AD564" s="49">
        <f>_xll.qlTenorBasisForwardRate($W$17,AA564,_xll.ohTrigger(trigger,$W$24))</f>
        <v>1.1442642663069788E-2</v>
      </c>
      <c r="AE564" s="49">
        <f>_xll.qlTenorBasisForwardRate2($W$17,AA564,AB564,_xll.ohTrigger(trigger,$W$24))</f>
        <v>1.1442642663069788E-2</v>
      </c>
      <c r="AF564" s="49">
        <f>_xll.qlIndexFixing($W$9,_xll.qlInterestRateIndexFixingDate($W$9,AA564,trigger),TRUE,trigger)</f>
        <v>1.1318297500752078E-2</v>
      </c>
      <c r="AG564" s="49">
        <f t="shared" si="21"/>
        <v>1.2434516231770928E-4</v>
      </c>
      <c r="AH564" s="52">
        <f t="shared" si="22"/>
        <v>0.98913317788739286</v>
      </c>
    </row>
    <row r="565" spans="26:34" x14ac:dyDescent="0.2">
      <c r="Z565" s="44" t="s">
        <v>74</v>
      </c>
      <c r="AA565" s="45">
        <f>_xll.qlCalendarAdvance(calendar,AA564,Z565,,,trigger)</f>
        <v>59789</v>
      </c>
      <c r="AB565" s="45">
        <f>_xll.qlInterestRateIndexMaturity($W$9,AA565,trigger)</f>
        <v>59971</v>
      </c>
      <c r="AC565" s="49">
        <f>_xll.qlTenorBasisValue($W$17,AA565,_xll.ohTrigger(trigger,$W$24))</f>
        <v>1.9328634479041394E-4</v>
      </c>
      <c r="AD565" s="49">
        <f>_xll.qlTenorBasisForwardRate($W$17,AA565,_xll.ohTrigger(trigger,$W$24))</f>
        <v>1.1464370620345261E-2</v>
      </c>
      <c r="AE565" s="49">
        <f>_xll.qlTenorBasisForwardRate2($W$17,AA565,AB565,_xll.ohTrigger(trigger,$W$24))</f>
        <v>1.1464370620345261E-2</v>
      </c>
      <c r="AF565" s="49">
        <f>_xll.qlIndexFixing($W$9,_xll.qlInterestRateIndexFixingDate($W$9,AA565,trigger),TRUE,trigger)</f>
        <v>1.1329265718047E-2</v>
      </c>
      <c r="AG565" s="49">
        <f t="shared" si="21"/>
        <v>1.3510490229826089E-4</v>
      </c>
      <c r="AH565" s="52">
        <f t="shared" si="22"/>
        <v>0.98821523598875138</v>
      </c>
    </row>
    <row r="566" spans="26:34" x14ac:dyDescent="0.2">
      <c r="Z566" s="44" t="s">
        <v>74</v>
      </c>
      <c r="AA566" s="45">
        <f>_xll.qlCalendarAdvance(calendar,AA565,Z566,,,trigger)</f>
        <v>59819</v>
      </c>
      <c r="AB566" s="45">
        <f>_xll.qlInterestRateIndexMaturity($W$9,AA566,trigger)</f>
        <v>60002</v>
      </c>
      <c r="AC566" s="49">
        <f>_xll.qlTenorBasisValue($W$17,AA566,_xll.ohTrigger(trigger,$W$24))</f>
        <v>1.9322763964783462E-4</v>
      </c>
      <c r="AD566" s="49">
        <f>_xll.qlTenorBasisForwardRate($W$17,AA566,_xll.ohTrigger(trigger,$W$24))</f>
        <v>1.1488632851641228E-2</v>
      </c>
      <c r="AE566" s="49">
        <f>_xll.qlTenorBasisForwardRate2($W$17,AA566,AB566,_xll.ohTrigger(trigger,$W$24))</f>
        <v>1.1488632851641228E-2</v>
      </c>
      <c r="AF566" s="49">
        <f>_xll.qlIndexFixing($W$9,_xll.qlInterestRateIndexFixingDate($W$9,AA566,trigger),TRUE,trigger)</f>
        <v>1.1342293179885011E-2</v>
      </c>
      <c r="AG566" s="49">
        <f t="shared" si="21"/>
        <v>1.4633967175621716E-4</v>
      </c>
      <c r="AH566" s="52">
        <f t="shared" si="22"/>
        <v>0.98726222052301793</v>
      </c>
    </row>
    <row r="567" spans="26:34" x14ac:dyDescent="0.2">
      <c r="Z567" s="44" t="s">
        <v>74</v>
      </c>
      <c r="AA567" s="45">
        <f>_xll.qlCalendarAdvance(calendar,AA566,Z567,,,trigger)</f>
        <v>59852</v>
      </c>
      <c r="AB567" s="45">
        <f>_xll.qlInterestRateIndexMaturity($W$9,AA567,trigger)</f>
        <v>60034</v>
      </c>
      <c r="AC567" s="49">
        <f>_xll.qlTenorBasisValue($W$17,AA567,_xll.ohTrigger(trigger,$W$24))</f>
        <v>1.9316402990553501E-4</v>
      </c>
      <c r="AD567" s="49">
        <f>_xll.qlTenorBasisForwardRate($W$17,AA567,_xll.ohTrigger(trigger,$W$24))</f>
        <v>1.1515357331221011E-2</v>
      </c>
      <c r="AE567" s="49">
        <f>_xll.qlTenorBasisForwardRate2($W$17,AA567,AB567,_xll.ohTrigger(trigger,$W$24))</f>
        <v>1.1515357331221011E-2</v>
      </c>
      <c r="AF567" s="49">
        <f>_xll.qlIndexFixing($W$9,_xll.qlInterestRateIndexFixingDate($W$9,AA567,trigger),TRUE,trigger)</f>
        <v>1.1356781052878684E-2</v>
      </c>
      <c r="AG567" s="49">
        <f t="shared" si="21"/>
        <v>1.5857627834232717E-4</v>
      </c>
      <c r="AH567" s="52">
        <f t="shared" si="22"/>
        <v>0.9862291482772847</v>
      </c>
    </row>
    <row r="568" spans="26:34" x14ac:dyDescent="0.2">
      <c r="Z568" s="44" t="s">
        <v>74</v>
      </c>
      <c r="AA568" s="45">
        <f>_xll.qlCalendarAdvance(calendar,AA567,Z568,,,trigger)</f>
        <v>59882</v>
      </c>
      <c r="AB568" s="45">
        <f>_xll.qlInterestRateIndexMaturity($W$9,AA568,trigger)</f>
        <v>60065</v>
      </c>
      <c r="AC568" s="49">
        <f>_xll.qlTenorBasisValue($W$17,AA568,_xll.ohTrigger(trigger,$W$24))</f>
        <v>1.9310706825237872E-4</v>
      </c>
      <c r="AD568" s="49">
        <f>_xll.qlTenorBasisForwardRate($W$17,AA568,_xll.ohTrigger(trigger,$W$24))</f>
        <v>1.1542047657490465E-2</v>
      </c>
      <c r="AE568" s="49">
        <f>_xll.qlTenorBasisForwardRate2($W$17,AA568,AB568,_xll.ohTrigger(trigger,$W$24))</f>
        <v>1.1542047657490465E-2</v>
      </c>
      <c r="AF568" s="49">
        <f>_xll.qlIndexFixing($W$9,_xll.qlInterestRateIndexFixingDate($W$9,AA568,trigger),TRUE,trigger)</f>
        <v>1.1371702335588506E-2</v>
      </c>
      <c r="AG568" s="49">
        <f t="shared" si="21"/>
        <v>1.7034532190195878E-4</v>
      </c>
      <c r="AH568" s="52">
        <f t="shared" si="22"/>
        <v>0.98524132571992895</v>
      </c>
    </row>
    <row r="569" spans="26:34" x14ac:dyDescent="0.2">
      <c r="Z569" s="44" t="s">
        <v>74</v>
      </c>
      <c r="AA569" s="45">
        <f>_xll.qlCalendarAdvance(calendar,AA568,Z569,,,trigger)</f>
        <v>59915</v>
      </c>
      <c r="AB569" s="45">
        <f>_xll.qlInterestRateIndexMaturity($W$9,AA569,trigger)</f>
        <v>60097</v>
      </c>
      <c r="AC569" s="49">
        <f>_xll.qlTenorBasisValue($W$17,AA569,_xll.ohTrigger(trigger,$W$24))</f>
        <v>1.9304534812368977E-4</v>
      </c>
      <c r="AD569" s="49">
        <f>_xll.qlTenorBasisForwardRate($W$17,AA569,_xll.ohTrigger(trigger,$W$24))</f>
        <v>1.1571371207291219E-2</v>
      </c>
      <c r="AE569" s="49">
        <f>_xll.qlTenorBasisForwardRate2($W$17,AA569,AB569,_xll.ohTrigger(trigger,$W$24))</f>
        <v>1.1571371207291219E-2</v>
      </c>
      <c r="AF569" s="49">
        <f>_xll.qlIndexFixing($W$9,_xll.qlInterestRateIndexFixingDate($W$9,AA569,trigger),TRUE,trigger)</f>
        <v>1.1388218292429154E-2</v>
      </c>
      <c r="AG569" s="49">
        <f t="shared" si="21"/>
        <v>1.8315291486206524E-4</v>
      </c>
      <c r="AH569" s="52">
        <f t="shared" si="22"/>
        <v>0.98417189185438458</v>
      </c>
    </row>
    <row r="570" spans="26:34" x14ac:dyDescent="0.2">
      <c r="Z570" s="44" t="s">
        <v>74</v>
      </c>
      <c r="AA570" s="45">
        <f>_xll.qlCalendarAdvance(calendar,AA569,Z570,,,trigger)</f>
        <v>59946</v>
      </c>
      <c r="AB570" s="45">
        <f>_xll.qlInterestRateIndexMaturity($W$9,AA570,trigger)</f>
        <v>60128</v>
      </c>
      <c r="AC570" s="49">
        <f>_xll.qlTenorBasisValue($W$17,AA570,_xll.ohTrigger(trigger,$W$24))</f>
        <v>1.9298825034339139E-4</v>
      </c>
      <c r="AD570" s="49">
        <f>_xll.qlTenorBasisForwardRate($W$17,AA570,_xll.ohTrigger(trigger,$W$24))</f>
        <v>1.1600797670844992E-2</v>
      </c>
      <c r="AE570" s="49">
        <f>_xll.qlTenorBasisForwardRate2($W$17,AA570,AB570,_xll.ohTrigger(trigger,$W$24))</f>
        <v>1.1600797670844992E-2</v>
      </c>
      <c r="AF570" s="49">
        <f>_xll.qlIndexFixing($W$9,_xll.qlInterestRateIndexFixingDate($W$9,AA570,trigger),TRUE,trigger)</f>
        <v>1.140514174608738E-2</v>
      </c>
      <c r="AG570" s="49">
        <f t="shared" si="21"/>
        <v>1.9565592475761194E-4</v>
      </c>
      <c r="AH570" s="52">
        <f t="shared" si="22"/>
        <v>0.98313426970204532</v>
      </c>
    </row>
    <row r="571" spans="26:34" x14ac:dyDescent="0.2">
      <c r="Z571" s="44" t="s">
        <v>74</v>
      </c>
      <c r="AA571" s="45">
        <f>_xll.qlCalendarAdvance(calendar,AA570,Z571,,,trigger)</f>
        <v>59975</v>
      </c>
      <c r="AB571" s="45">
        <f>_xll.qlInterestRateIndexMaturity($W$9,AA571,trigger)</f>
        <v>60160</v>
      </c>
      <c r="AC571" s="49">
        <f>_xll.qlTenorBasisValue($W$17,AA571,_xll.ohTrigger(trigger,$W$24))</f>
        <v>1.9293559837315252E-4</v>
      </c>
      <c r="AD571" s="49">
        <f>_xll.qlTenorBasisForwardRate($W$17,AA571,_xll.ohTrigger(trigger,$W$24))</f>
        <v>1.1631581008664347E-2</v>
      </c>
      <c r="AE571" s="49">
        <f>_xll.qlTenorBasisForwardRate2($W$17,AA571,AB571,_xll.ohTrigger(trigger,$W$24))</f>
        <v>1.1631581008664347E-2</v>
      </c>
      <c r="AF571" s="49">
        <f>_xll.qlIndexFixing($W$9,_xll.qlInterestRateIndexFixingDate($W$9,AA571,trigger),TRUE,trigger)</f>
        <v>1.1423324927388399E-2</v>
      </c>
      <c r="AG571" s="49">
        <f t="shared" si="21"/>
        <v>2.0825608127594819E-4</v>
      </c>
      <c r="AH571" s="52">
        <f t="shared" si="22"/>
        <v>0.98209563419445567</v>
      </c>
    </row>
    <row r="572" spans="26:34" x14ac:dyDescent="0.2">
      <c r="Z572" s="44" t="s">
        <v>74</v>
      </c>
      <c r="AA572" s="45">
        <f>_xll.qlCalendarAdvance(calendar,AA571,Z572,,,trigger)</f>
        <v>60006</v>
      </c>
      <c r="AB572" s="45">
        <f>_xll.qlInterestRateIndexMaturity($W$9,AA572,trigger)</f>
        <v>60189</v>
      </c>
      <c r="AC572" s="49">
        <f>_xll.qlTenorBasisValue($W$17,AA572,_xll.ohTrigger(trigger,$W$24))</f>
        <v>1.92880118310077E-4</v>
      </c>
      <c r="AD572" s="49">
        <f>_xll.qlTenorBasisForwardRate($W$17,AA572,_xll.ohTrigger(trigger,$W$24))</f>
        <v>1.166201115016233E-2</v>
      </c>
      <c r="AE572" s="49">
        <f>_xll.qlTenorBasisForwardRate2($W$17,AA572,AB572,_xll.ohTrigger(trigger,$W$24))</f>
        <v>1.166201115016233E-2</v>
      </c>
      <c r="AF572" s="49">
        <f>_xll.qlIndexFixing($W$9,_xll.qlInterestRateIndexFixingDate($W$9,AA572,trigger),TRUE,trigger)</f>
        <v>1.1441156871009821E-2</v>
      </c>
      <c r="AG572" s="49">
        <f t="shared" si="21"/>
        <v>2.2085427915250963E-4</v>
      </c>
      <c r="AH572" s="52">
        <f t="shared" si="22"/>
        <v>0.98106207614546526</v>
      </c>
    </row>
    <row r="573" spans="26:34" x14ac:dyDescent="0.2">
      <c r="Z573" s="44" t="s">
        <v>74</v>
      </c>
      <c r="AA573" s="45">
        <f>_xll.qlCalendarAdvance(calendar,AA572,Z573,,,trigger)</f>
        <v>60036</v>
      </c>
      <c r="AB573" s="45">
        <f>_xll.qlInterestRateIndexMaturity($W$9,AA573,trigger)</f>
        <v>60220</v>
      </c>
      <c r="AC573" s="49">
        <f>_xll.qlTenorBasisValue($W$17,AA573,_xll.ohTrigger(trigger,$W$24))</f>
        <v>1.9282720695634644E-4</v>
      </c>
      <c r="AD573" s="49">
        <f>_xll.qlTenorBasisForwardRate($W$17,AA573,_xll.ohTrigger(trigger,$W$24))</f>
        <v>1.1694783365133068E-2</v>
      </c>
      <c r="AE573" s="49">
        <f>_xll.qlTenorBasisForwardRate2($W$17,AA573,AB573,_xll.ohTrigger(trigger,$W$24))</f>
        <v>1.1694783365133068E-2</v>
      </c>
      <c r="AF573" s="49">
        <f>_xll.qlIndexFixing($W$9,_xll.qlInterestRateIndexFixingDate($W$9,AA573,trigger),TRUE,trigger)</f>
        <v>1.1460822169184133E-2</v>
      </c>
      <c r="AG573" s="49">
        <f t="shared" si="21"/>
        <v>2.3396119594893544E-4</v>
      </c>
      <c r="AH573" s="52">
        <f t="shared" si="22"/>
        <v>0.97999439676270794</v>
      </c>
    </row>
    <row r="574" spans="26:34" x14ac:dyDescent="0.2">
      <c r="Z574" s="44" t="s">
        <v>74</v>
      </c>
      <c r="AA574" s="45">
        <f>_xll.qlCalendarAdvance(calendar,AA573,Z574,,,trigger)</f>
        <v>60069</v>
      </c>
      <c r="AB574" s="45">
        <f>_xll.qlInterestRateIndexMaturity($W$9,AA574,trigger)</f>
        <v>60252</v>
      </c>
      <c r="AC574" s="49">
        <f>_xll.qlTenorBasisValue($W$17,AA574,_xll.ohTrigger(trigger,$W$24))</f>
        <v>1.9276987651717701E-4</v>
      </c>
      <c r="AD574" s="49">
        <f>_xll.qlTenorBasisForwardRate($W$17,AA574,_xll.ohTrigger(trigger,$W$24))</f>
        <v>1.1730614800925613E-2</v>
      </c>
      <c r="AE574" s="49">
        <f>_xll.qlTenorBasisForwardRate2($W$17,AA574,AB574,_xll.ohTrigger(trigger,$W$24))</f>
        <v>1.1730614800925613E-2</v>
      </c>
      <c r="AF574" s="49">
        <f>_xll.qlIndexFixing($W$9,_xll.qlInterestRateIndexFixingDate($W$9,AA574,trigger),TRUE,trigger)</f>
        <v>1.1482416695434186E-2</v>
      </c>
      <c r="AG574" s="49">
        <f t="shared" si="21"/>
        <v>2.4819810549142618E-4</v>
      </c>
      <c r="AH574" s="52">
        <f t="shared" si="22"/>
        <v>0.97884185017550474</v>
      </c>
    </row>
    <row r="575" spans="26:34" x14ac:dyDescent="0.2">
      <c r="Z575" s="44" t="s">
        <v>74</v>
      </c>
      <c r="AA575" s="45">
        <f>_xll.qlCalendarAdvance(calendar,AA574,Z575,,,trigger)</f>
        <v>60099</v>
      </c>
      <c r="AB575" s="45">
        <f>_xll.qlInterestRateIndexMaturity($W$9,AA575,trigger)</f>
        <v>60283</v>
      </c>
      <c r="AC575" s="49">
        <f>_xll.qlTenorBasisValue($W$17,AA575,_xll.ohTrigger(trigger,$W$24))</f>
        <v>1.927185392010033E-4</v>
      </c>
      <c r="AD575" s="49">
        <f>_xll.qlTenorBasisForwardRate($W$17,AA575,_xll.ohTrigger(trigger,$W$24))</f>
        <v>1.1765918027000078E-2</v>
      </c>
      <c r="AE575" s="49">
        <f>_xll.qlTenorBasisForwardRate2($W$17,AA575,AB575,_xll.ohTrigger(trigger,$W$24))</f>
        <v>1.1765918027000078E-2</v>
      </c>
      <c r="AF575" s="49">
        <f>_xll.qlIndexFixing($W$9,_xll.qlInterestRateIndexFixingDate($W$9,AA575,trigger),TRUE,trigger)</f>
        <v>1.1504056536268814E-2</v>
      </c>
      <c r="AG575" s="49">
        <f t="shared" si="21"/>
        <v>2.618614907312633E-4</v>
      </c>
      <c r="AH575" s="52">
        <f t="shared" si="22"/>
        <v>0.97774406636776223</v>
      </c>
    </row>
    <row r="576" spans="26:34" x14ac:dyDescent="0.2">
      <c r="Z576" s="44" t="s">
        <v>74</v>
      </c>
      <c r="AA576" s="45">
        <f>_xll.qlCalendarAdvance(calendar,AA575,Z576,,,trigger)</f>
        <v>60132</v>
      </c>
      <c r="AB576" s="45">
        <f>_xll.qlInterestRateIndexMaturity($W$9,AA576,trigger)</f>
        <v>60316</v>
      </c>
      <c r="AC576" s="49">
        <f>_xll.qlTenorBasisValue($W$17,AA576,_xll.ohTrigger(trigger,$W$24))</f>
        <v>1.9266291466641668E-4</v>
      </c>
      <c r="AD576" s="49">
        <f>_xll.qlTenorBasisForwardRate($W$17,AA576,_xll.ohTrigger(trigger,$W$24))</f>
        <v>1.1805277733233029E-2</v>
      </c>
      <c r="AE576" s="49">
        <f>_xll.qlTenorBasisForwardRate2($W$17,AA576,AB576,_xll.ohTrigger(trigger,$W$24))</f>
        <v>1.1805277733233029E-2</v>
      </c>
      <c r="AF576" s="49">
        <f>_xll.qlIndexFixing($W$9,_xll.qlInterestRateIndexFixingDate($W$9,AA576,trigger),TRUE,trigger)</f>
        <v>1.1528340790018883E-2</v>
      </c>
      <c r="AG576" s="49">
        <f t="shared" si="21"/>
        <v>2.7693694321414587E-4</v>
      </c>
      <c r="AH576" s="52">
        <f t="shared" si="22"/>
        <v>0.97654125981004747</v>
      </c>
    </row>
    <row r="577" spans="26:34" x14ac:dyDescent="0.2">
      <c r="Z577" s="44" t="s">
        <v>74</v>
      </c>
      <c r="AA577" s="45">
        <f>_xll.qlCalendarAdvance(calendar,AA576,Z577,,,trigger)</f>
        <v>60163</v>
      </c>
      <c r="AB577" s="45">
        <f>_xll.qlInterestRateIndexMaturity($W$9,AA577,trigger)</f>
        <v>60344</v>
      </c>
      <c r="AC577" s="49">
        <f>_xll.qlTenorBasisValue($W$17,AA577,_xll.ohTrigger(trigger,$W$24))</f>
        <v>1.9261145728907873E-4</v>
      </c>
      <c r="AD577" s="49">
        <f>_xll.qlTenorBasisForwardRate($W$17,AA577,_xll.ohTrigger(trigger,$W$24))</f>
        <v>1.1841049503788642E-2</v>
      </c>
      <c r="AE577" s="49">
        <f>_xll.qlTenorBasisForwardRate2($W$17,AA577,AB577,_xll.ohTrigger(trigger,$W$24))</f>
        <v>1.1841049503788642E-2</v>
      </c>
      <c r="AF577" s="49">
        <f>_xll.qlIndexFixing($W$9,_xll.qlInterestRateIndexFixingDate($W$9,AA577,trigger),TRUE,trigger)</f>
        <v>1.155040735056017E-2</v>
      </c>
      <c r="AG577" s="49">
        <f t="shared" si="21"/>
        <v>2.9064215322847226E-4</v>
      </c>
      <c r="AH577" s="52">
        <f t="shared" si="22"/>
        <v>0.97545469655071715</v>
      </c>
    </row>
    <row r="578" spans="26:34" x14ac:dyDescent="0.2">
      <c r="Z578" s="44" t="s">
        <v>74</v>
      </c>
      <c r="AA578" s="45">
        <f>_xll.qlCalendarAdvance(calendar,AA577,Z578,,,trigger)</f>
        <v>60195</v>
      </c>
      <c r="AB578" s="45">
        <f>_xll.qlInterestRateIndexMaturity($W$9,AA578,trigger)</f>
        <v>60377</v>
      </c>
      <c r="AC578" s="49">
        <f>_xll.qlTenorBasisValue($W$17,AA578,_xll.ohTrigger(trigger,$W$24))</f>
        <v>1.9255913667978985E-4</v>
      </c>
      <c r="AD578" s="49">
        <f>_xll.qlTenorBasisForwardRate($W$17,AA578,_xll.ohTrigger(trigger,$W$24))</f>
        <v>1.1882733612225286E-2</v>
      </c>
      <c r="AE578" s="49">
        <f>_xll.qlTenorBasisForwardRate2($W$17,AA578,AB578,_xll.ohTrigger(trigger,$W$24))</f>
        <v>1.1882733612225286E-2</v>
      </c>
      <c r="AF578" s="49">
        <f>_xll.qlIndexFixing($W$9,_xll.qlInterestRateIndexFixingDate($W$9,AA578,trigger),TRUE,trigger)</f>
        <v>1.1576636677439028E-2</v>
      </c>
      <c r="AG578" s="49">
        <f t="shared" si="21"/>
        <v>3.0609693478625757E-4</v>
      </c>
      <c r="AH578" s="52">
        <f t="shared" si="22"/>
        <v>0.97424019213295021</v>
      </c>
    </row>
    <row r="579" spans="26:34" x14ac:dyDescent="0.2">
      <c r="Z579" s="44" t="s">
        <v>74</v>
      </c>
      <c r="AA579" s="45">
        <f>_xll.qlCalendarAdvance(calendar,AA578,Z579,,,trigger)</f>
        <v>60226</v>
      </c>
      <c r="AB579" s="45">
        <f>_xll.qlInterestRateIndexMaturity($W$9,AA579,trigger)</f>
        <v>60407</v>
      </c>
      <c r="AC579" s="49">
        <f>_xll.qlTenorBasisValue($W$17,AA579,_xll.ohTrigger(trigger,$W$24))</f>
        <v>1.9250921153993533E-4</v>
      </c>
      <c r="AD579" s="49">
        <f>_xll.qlTenorBasisForwardRate($W$17,AA579,_xll.ohTrigger(trigger,$W$24))</f>
        <v>1.1922730957171794E-2</v>
      </c>
      <c r="AE579" s="49">
        <f>_xll.qlTenorBasisForwardRate2($W$17,AA579,AB579,_xll.ohTrigger(trigger,$W$24))</f>
        <v>1.1922730957171794E-2</v>
      </c>
      <c r="AF579" s="49">
        <f>_xll.qlIndexFixing($W$9,_xll.qlInterestRateIndexFixingDate($W$9,AA579,trigger),TRUE,trigger)</f>
        <v>1.1601873368634616E-2</v>
      </c>
      <c r="AG579" s="49">
        <f t="shared" si="21"/>
        <v>3.2085758853717811E-4</v>
      </c>
      <c r="AH579" s="52">
        <f t="shared" si="22"/>
        <v>0.97308858266702936</v>
      </c>
    </row>
    <row r="580" spans="26:34" x14ac:dyDescent="0.2">
      <c r="Z580" s="44" t="s">
        <v>74</v>
      </c>
      <c r="AA580" s="45">
        <f>_xll.qlCalendarAdvance(calendar,AA579,Z580,,,trigger)</f>
        <v>60258</v>
      </c>
      <c r="AB580" s="45">
        <f>_xll.qlInterestRateIndexMaturity($W$9,AA580,trigger)</f>
        <v>60440</v>
      </c>
      <c r="AC580" s="49">
        <f>_xll.qlTenorBasisValue($W$17,AA580,_xll.ohTrigger(trigger,$W$24))</f>
        <v>1.9245844923696336E-4</v>
      </c>
      <c r="AD580" s="49">
        <f>_xll.qlTenorBasisForwardRate($W$17,AA580,_xll.ohTrigger(trigger,$W$24))</f>
        <v>1.196719098055677E-2</v>
      </c>
      <c r="AE580" s="49">
        <f>_xll.qlTenorBasisForwardRate2($W$17,AA580,AB580,_xll.ohTrigger(trigger,$W$24))</f>
        <v>1.196719098055677E-2</v>
      </c>
      <c r="AF580" s="49">
        <f>_xll.qlIndexFixing($W$9,_xll.qlInterestRateIndexFixingDate($W$9,AA580,trigger),TRUE,trigger)</f>
        <v>1.1630268620162849E-2</v>
      </c>
      <c r="AG580" s="49">
        <f t="shared" ref="AG580:AG643" si="23">AD580-AF580</f>
        <v>3.3692236039392122E-4</v>
      </c>
      <c r="AH580" s="52">
        <f t="shared" ref="AH580:AH643" si="24">AF580/AE580</f>
        <v>0.97184616164801563</v>
      </c>
    </row>
    <row r="581" spans="26:34" x14ac:dyDescent="0.2">
      <c r="Z581" s="44" t="s">
        <v>74</v>
      </c>
      <c r="AA581" s="45">
        <f>_xll.qlCalendarAdvance(calendar,AA580,Z581,,,trigger)</f>
        <v>60289</v>
      </c>
      <c r="AB581" s="45">
        <f>_xll.qlInterestRateIndexMaturity($W$9,AA581,trigger)</f>
        <v>60470</v>
      </c>
      <c r="AC581" s="49">
        <f>_xll.qlTenorBasisValue($W$17,AA581,_xll.ohTrigger(trigger,$W$24))</f>
        <v>1.9241001140383435E-4</v>
      </c>
      <c r="AD581" s="49">
        <f>_xll.qlTenorBasisForwardRate($W$17,AA581,_xll.ohTrigger(trigger,$W$24))</f>
        <v>1.2009802418132893E-2</v>
      </c>
      <c r="AE581" s="49">
        <f>_xll.qlTenorBasisForwardRate2($W$17,AA581,AB581,_xll.ohTrigger(trigger,$W$24))</f>
        <v>1.2009802418132893E-2</v>
      </c>
      <c r="AF581" s="49">
        <f>_xll.qlIndexFixing($W$9,_xll.qlInterestRateIndexFixingDate($W$9,AA581,trigger),TRUE,trigger)</f>
        <v>1.1657545900546873E-2</v>
      </c>
      <c r="AG581" s="49">
        <f t="shared" si="23"/>
        <v>3.5225651758601963E-4</v>
      </c>
      <c r="AH581" s="52">
        <f t="shared" si="24"/>
        <v>0.97066924955783052</v>
      </c>
    </row>
    <row r="582" spans="26:34" x14ac:dyDescent="0.2">
      <c r="Z582" s="44" t="s">
        <v>74</v>
      </c>
      <c r="AA582" s="45">
        <f>_xll.qlCalendarAdvance(calendar,AA581,Z582,,,trigger)</f>
        <v>60321</v>
      </c>
      <c r="AB582" s="45">
        <f>_xll.qlInterestRateIndexMaturity($W$9,AA582,trigger)</f>
        <v>60503</v>
      </c>
      <c r="AC582" s="49">
        <f>_xll.qlTenorBasisValue($W$17,AA582,_xll.ohTrigger(trigger,$W$24))</f>
        <v>1.923607616982909E-4</v>
      </c>
      <c r="AD582" s="49">
        <f>_xll.qlTenorBasisForwardRate($W$17,AA582,_xll.ohTrigger(trigger,$W$24))</f>
        <v>1.2057070233700144E-2</v>
      </c>
      <c r="AE582" s="49">
        <f>_xll.qlTenorBasisForwardRate2($W$17,AA582,AB582,_xll.ohTrigger(trigger,$W$24))</f>
        <v>1.2057070233700144E-2</v>
      </c>
      <c r="AF582" s="49">
        <f>_xll.qlIndexFixing($W$9,_xll.qlInterestRateIndexFixingDate($W$9,AA582,trigger),TRUE,trigger)</f>
        <v>1.1688132047439312E-2</v>
      </c>
      <c r="AG582" s="49">
        <f t="shared" si="23"/>
        <v>3.6893818626083236E-4</v>
      </c>
      <c r="AH582" s="52">
        <f t="shared" si="24"/>
        <v>0.96940067702105348</v>
      </c>
    </row>
    <row r="583" spans="26:34" x14ac:dyDescent="0.2">
      <c r="Z583" s="44" t="s">
        <v>74</v>
      </c>
      <c r="AA583" s="45">
        <f>_xll.qlCalendarAdvance(calendar,AA582,Z583,,,trigger)</f>
        <v>60349</v>
      </c>
      <c r="AB583" s="45">
        <f>_xll.qlInterestRateIndexMaturity($W$9,AA583,trigger)</f>
        <v>60533</v>
      </c>
      <c r="AC583" s="49">
        <f>_xll.qlTenorBasisValue($W$17,AA583,_xll.ohTrigger(trigger,$W$24))</f>
        <v>1.9231828482894997E-4</v>
      </c>
      <c r="AD583" s="49">
        <f>_xll.qlTenorBasisForwardRate($W$17,AA583,_xll.ohTrigger(trigger,$W$24))</f>
        <v>1.2100730699799132E-2</v>
      </c>
      <c r="AE583" s="49">
        <f>_xll.qlTenorBasisForwardRate2($W$17,AA583,AB583,_xll.ohTrigger(trigger,$W$24))</f>
        <v>1.2100730699799132E-2</v>
      </c>
      <c r="AF583" s="49">
        <f>_xll.qlIndexFixing($W$9,_xll.qlInterestRateIndexFixingDate($W$9,AA583,trigger),TRUE,trigger)</f>
        <v>1.1716616693440539E-2</v>
      </c>
      <c r="AG583" s="49">
        <f t="shared" si="23"/>
        <v>3.8411400635859384E-4</v>
      </c>
      <c r="AH583" s="52">
        <f t="shared" si="24"/>
        <v>0.96825695770876297</v>
      </c>
    </row>
    <row r="584" spans="26:34" x14ac:dyDescent="0.2">
      <c r="Z584" s="44" t="s">
        <v>74</v>
      </c>
      <c r="AA584" s="45">
        <f>_xll.qlCalendarAdvance(calendar,AA583,Z584,,,trigger)</f>
        <v>60380</v>
      </c>
      <c r="AB584" s="45">
        <f>_xll.qlInterestRateIndexMaturity($W$9,AA584,trigger)</f>
        <v>60563</v>
      </c>
      <c r="AC584" s="49">
        <f>_xll.qlTenorBasisValue($W$17,AA584,_xll.ohTrigger(trigger,$W$24))</f>
        <v>1.9227191861511235E-4</v>
      </c>
      <c r="AD584" s="49">
        <f>_xll.qlTenorBasisForwardRate($W$17,AA584,_xll.ohTrigger(trigger,$W$24))</f>
        <v>1.2146078472023326E-2</v>
      </c>
      <c r="AE584" s="49">
        <f>_xll.qlTenorBasisForwardRate2($W$17,AA584,AB584,_xll.ohTrigger(trigger,$W$24))</f>
        <v>1.2146078472023326E-2</v>
      </c>
      <c r="AF584" s="49">
        <f>_xll.qlIndexFixing($W$9,_xll.qlInterestRateIndexFixingDate($W$9,AA584,trigger),TRUE,trigger)</f>
        <v>1.1746906852788402E-2</v>
      </c>
      <c r="AG584" s="49">
        <f t="shared" si="23"/>
        <v>3.99171619234924E-4</v>
      </c>
      <c r="AH584" s="52">
        <f t="shared" si="24"/>
        <v>0.9671357615419367</v>
      </c>
    </row>
    <row r="585" spans="26:34" x14ac:dyDescent="0.2">
      <c r="Z585" s="44" t="s">
        <v>74</v>
      </c>
      <c r="AA585" s="45">
        <f>_xll.qlCalendarAdvance(calendar,AA584,Z585,,,trigger)</f>
        <v>60412</v>
      </c>
      <c r="AB585" s="45">
        <f>_xll.qlInterestRateIndexMaturity($W$9,AA585,trigger)</f>
        <v>60596</v>
      </c>
      <c r="AC585" s="49">
        <f>_xll.qlTenorBasisValue($W$17,AA585,_xll.ohTrigger(trigger,$W$24))</f>
        <v>1.9222477573238429E-4</v>
      </c>
      <c r="AD585" s="49">
        <f>_xll.qlTenorBasisForwardRate($W$17,AA585,_xll.ohTrigger(trigger,$W$24))</f>
        <v>1.2191033566778869E-2</v>
      </c>
      <c r="AE585" s="49">
        <f>_xll.qlTenorBasisForwardRate2($W$17,AA585,AB585,_xll.ohTrigger(trigger,$W$24))</f>
        <v>1.2191033566778869E-2</v>
      </c>
      <c r="AF585" s="49">
        <f>_xll.qlIndexFixing($W$9,_xll.qlInterestRateIndexFixingDate($W$9,AA585,trigger),TRUE,trigger)</f>
        <v>1.1780570765583857E-2</v>
      </c>
      <c r="AG585" s="49">
        <f t="shared" si="23"/>
        <v>4.104628011950117E-4</v>
      </c>
      <c r="AH585" s="52">
        <f t="shared" si="24"/>
        <v>0.96633076277358942</v>
      </c>
    </row>
    <row r="586" spans="26:34" x14ac:dyDescent="0.2">
      <c r="Z586" s="44" t="s">
        <v>74</v>
      </c>
      <c r="AA586" s="45">
        <f>_xll.qlCalendarAdvance(calendar,AA585,Z586,,,trigger)</f>
        <v>60443</v>
      </c>
      <c r="AB586" s="45">
        <f>_xll.qlInterestRateIndexMaturity($W$9,AA586,trigger)</f>
        <v>60629</v>
      </c>
      <c r="AC586" s="49">
        <f>_xll.qlTenorBasisValue($W$17,AA586,_xll.ohTrigger(trigger,$W$24))</f>
        <v>1.9217979235832476E-4</v>
      </c>
      <c r="AD586" s="49">
        <f>_xll.qlTenorBasisForwardRate($W$17,AA586,_xll.ohTrigger(trigger,$W$24))</f>
        <v>1.2231082785677777E-2</v>
      </c>
      <c r="AE586" s="49">
        <f>_xll.qlTenorBasisForwardRate2($W$17,AA586,AB586,_xll.ohTrigger(trigger,$W$24))</f>
        <v>1.2231082785677777E-2</v>
      </c>
      <c r="AF586" s="49">
        <f>_xll.qlIndexFixing($W$9,_xll.qlInterestRateIndexFixingDate($W$9,AA586,trigger),TRUE,trigger)</f>
        <v>1.1814665455446974E-2</v>
      </c>
      <c r="AG586" s="49">
        <f t="shared" si="23"/>
        <v>4.164173302308033E-4</v>
      </c>
      <c r="AH586" s="52">
        <f t="shared" si="24"/>
        <v>0.96595417286207763</v>
      </c>
    </row>
    <row r="587" spans="26:34" x14ac:dyDescent="0.2">
      <c r="Z587" s="44" t="s">
        <v>74</v>
      </c>
      <c r="AA587" s="45">
        <f>_xll.qlCalendarAdvance(calendar,AA586,Z587,,,trigger)</f>
        <v>60475</v>
      </c>
      <c r="AB587" s="45">
        <f>_xll.qlInterestRateIndexMaturity($W$9,AA587,trigger)</f>
        <v>60659</v>
      </c>
      <c r="AC587" s="49">
        <f>_xll.qlTenorBasisValue($W$17,AA587,_xll.ohTrigger(trigger,$W$24))</f>
        <v>1.9213405579900357E-4</v>
      </c>
      <c r="AD587" s="49">
        <f>_xll.qlTenorBasisForwardRate($W$17,AA587,_xll.ohTrigger(trigger,$W$24))</f>
        <v>1.2265210005362907E-2</v>
      </c>
      <c r="AE587" s="49">
        <f>_xll.qlTenorBasisForwardRate2($W$17,AA587,AB587,_xll.ohTrigger(trigger,$W$24))</f>
        <v>1.2265210005362907E-2</v>
      </c>
      <c r="AF587" s="49">
        <f>_xll.qlIndexFixing($W$9,_xll.qlInterestRateIndexFixingDate($W$9,AA587,trigger),TRUE,trigger)</f>
        <v>1.1847400281400779E-2</v>
      </c>
      <c r="AG587" s="49">
        <f t="shared" si="23"/>
        <v>4.1780972396212798E-4</v>
      </c>
      <c r="AH587" s="52">
        <f t="shared" si="24"/>
        <v>0.96593537951821107</v>
      </c>
    </row>
    <row r="588" spans="26:34" x14ac:dyDescent="0.2">
      <c r="Z588" s="44" t="s">
        <v>74</v>
      </c>
      <c r="AA588" s="45">
        <f>_xll.qlCalendarAdvance(calendar,AA587,Z588,,,trigger)</f>
        <v>60506</v>
      </c>
      <c r="AB588" s="45">
        <f>_xll.qlInterestRateIndexMaturity($W$9,AA588,trigger)</f>
        <v>60689</v>
      </c>
      <c r="AC588" s="49">
        <f>_xll.qlTenorBasisValue($W$17,AA588,_xll.ohTrigger(trigger,$W$24))</f>
        <v>1.9209041463213948E-4</v>
      </c>
      <c r="AD588" s="49">
        <f>_xll.qlTenorBasisForwardRate($W$17,AA588,_xll.ohTrigger(trigger,$W$24))</f>
        <v>1.229451530940409E-2</v>
      </c>
      <c r="AE588" s="49">
        <f>_xll.qlTenorBasisForwardRate2($W$17,AA588,AB588,_xll.ohTrigger(trigger,$W$24))</f>
        <v>1.229451530940409E-2</v>
      </c>
      <c r="AF588" s="49">
        <f>_xll.qlIndexFixing($W$9,_xll.qlInterestRateIndexFixingDate($W$9,AA588,trigger),TRUE,trigger)</f>
        <v>1.1880090201270094E-2</v>
      </c>
      <c r="AG588" s="49">
        <f t="shared" si="23"/>
        <v>4.1442510813399606E-4</v>
      </c>
      <c r="AH588" s="52">
        <f t="shared" si="24"/>
        <v>0.96629187099250657</v>
      </c>
    </row>
    <row r="589" spans="26:34" x14ac:dyDescent="0.2">
      <c r="Z589" s="44" t="s">
        <v>74</v>
      </c>
      <c r="AA589" s="45">
        <f>_xll.qlCalendarAdvance(calendar,AA588,Z589,,,trigger)</f>
        <v>60538</v>
      </c>
      <c r="AB589" s="45">
        <f>_xll.qlInterestRateIndexMaturity($W$9,AA589,trigger)</f>
        <v>60720</v>
      </c>
      <c r="AC589" s="49">
        <f>_xll.qlTenorBasisValue($W$17,AA589,_xll.ohTrigger(trigger,$W$24))</f>
        <v>1.9204604306160636E-4</v>
      </c>
      <c r="AD589" s="49">
        <f>_xll.qlTenorBasisForwardRate($W$17,AA589,_xll.ohTrigger(trigger,$W$24))</f>
        <v>1.2319900351846607E-2</v>
      </c>
      <c r="AE589" s="49">
        <f>_xll.qlTenorBasisForwardRate2($W$17,AA589,AB589,_xll.ohTrigger(trigger,$W$24))</f>
        <v>1.2319900351846607E-2</v>
      </c>
      <c r="AF589" s="49">
        <f>_xll.qlIndexFixing($W$9,_xll.qlInterestRateIndexFixingDate($W$9,AA589,trigger),TRUE,trigger)</f>
        <v>1.1913946109767894E-2</v>
      </c>
      <c r="AG589" s="49">
        <f t="shared" si="23"/>
        <v>4.0595424207871302E-4</v>
      </c>
      <c r="AH589" s="52">
        <f t="shared" si="24"/>
        <v>0.96704890214328187</v>
      </c>
    </row>
    <row r="590" spans="26:34" x14ac:dyDescent="0.2">
      <c r="Z590" s="44" t="s">
        <v>74</v>
      </c>
      <c r="AA590" s="45">
        <f>_xll.qlCalendarAdvance(calendar,AA589,Z590,,,trigger)</f>
        <v>60568</v>
      </c>
      <c r="AB590" s="45">
        <f>_xll.qlInterestRateIndexMaturity($W$9,AA590,trigger)</f>
        <v>60750</v>
      </c>
      <c r="AC590" s="49">
        <f>_xll.qlTenorBasisValue($W$17,AA590,_xll.ohTrigger(trigger,$W$24))</f>
        <v>1.9200506056139615E-4</v>
      </c>
      <c r="AD590" s="49">
        <f>_xll.qlTenorBasisForwardRate($W$17,AA590,_xll.ohTrigger(trigger,$W$24))</f>
        <v>1.2341173745021116E-2</v>
      </c>
      <c r="AE590" s="49">
        <f>_xll.qlTenorBasisForwardRate2($W$17,AA590,AB590,_xll.ohTrigger(trigger,$W$24))</f>
        <v>1.2341173745021116E-2</v>
      </c>
      <c r="AF590" s="49">
        <f>_xll.qlIndexFixing($W$9,_xll.qlInterestRateIndexFixingDate($W$9,AA590,trigger),TRUE,trigger)</f>
        <v>1.1946276645263711E-2</v>
      </c>
      <c r="AG590" s="49">
        <f t="shared" si="23"/>
        <v>3.9489709975740542E-4</v>
      </c>
      <c r="AH590" s="52">
        <f t="shared" si="24"/>
        <v>0.96800165787174652</v>
      </c>
    </row>
    <row r="591" spans="26:34" x14ac:dyDescent="0.2">
      <c r="Z591" s="44" t="s">
        <v>74</v>
      </c>
      <c r="AA591" s="45">
        <f>_xll.qlCalendarAdvance(calendar,AA590,Z591,,,trigger)</f>
        <v>60601</v>
      </c>
      <c r="AB591" s="45">
        <f>_xll.qlInterestRateIndexMaturity($W$9,AA591,trigger)</f>
        <v>60783</v>
      </c>
      <c r="AC591" s="49">
        <f>_xll.qlTenorBasisValue($W$17,AA591,_xll.ohTrigger(trigger,$W$24))</f>
        <v>1.9196065791578684E-4</v>
      </c>
      <c r="AD591" s="49">
        <f>_xll.qlTenorBasisForwardRate($W$17,AA591,_xll.ohTrigger(trigger,$W$24))</f>
        <v>1.2364421330026297E-2</v>
      </c>
      <c r="AE591" s="49">
        <f>_xll.qlTenorBasisForwardRate2($W$17,AA591,AB591,_xll.ohTrigger(trigger,$W$24))</f>
        <v>1.2364421330026297E-2</v>
      </c>
      <c r="AF591" s="49">
        <f>_xll.qlIndexFixing($W$9,_xll.qlInterestRateIndexFixingDate($W$9,AA591,trigger),TRUE,trigger)</f>
        <v>1.1981671005238484E-2</v>
      </c>
      <c r="AG591" s="49">
        <f t="shared" si="23"/>
        <v>3.8275032478781237E-4</v>
      </c>
      <c r="AH591" s="52">
        <f t="shared" si="24"/>
        <v>0.96904421852251788</v>
      </c>
    </row>
    <row r="592" spans="26:34" x14ac:dyDescent="0.2">
      <c r="Z592" s="44" t="s">
        <v>74</v>
      </c>
      <c r="AA592" s="45">
        <f>_xll.qlCalendarAdvance(calendar,AA591,Z592,,,trigger)</f>
        <v>60631</v>
      </c>
      <c r="AB592" s="45">
        <f>_xll.qlInterestRateIndexMaturity($W$9,AA592,trigger)</f>
        <v>60813</v>
      </c>
      <c r="AC592" s="49">
        <f>_xll.qlTenorBasisValue($W$17,AA592,_xll.ohTrigger(trigger,$W$24))</f>
        <v>1.9192089933947089E-4</v>
      </c>
      <c r="AD592" s="49">
        <f>_xll.qlTenorBasisForwardRate($W$17,AA592,_xll.ohTrigger(trigger,$W$24))</f>
        <v>1.2385455617665434E-2</v>
      </c>
      <c r="AE592" s="49">
        <f>_xll.qlTenorBasisForwardRate2($W$17,AA592,AB592,_xll.ohTrigger(trigger,$W$24))</f>
        <v>1.2385455617665434E-2</v>
      </c>
      <c r="AF592" s="49">
        <f>_xll.qlIndexFixing($W$9,_xll.qlInterestRateIndexFixingDate($W$9,AA592,trigger),TRUE,trigger)</f>
        <v>1.2013691307827245E-2</v>
      </c>
      <c r="AG592" s="49">
        <f t="shared" si="23"/>
        <v>3.7176430983818995E-4</v>
      </c>
      <c r="AH592" s="52">
        <f t="shared" si="24"/>
        <v>0.96998380024809583</v>
      </c>
    </row>
    <row r="593" spans="26:34" x14ac:dyDescent="0.2">
      <c r="Z593" s="44" t="s">
        <v>74</v>
      </c>
      <c r="AA593" s="45">
        <f>_xll.qlCalendarAdvance(calendar,AA592,Z593,,,trigger)</f>
        <v>60664</v>
      </c>
      <c r="AB593" s="45">
        <f>_xll.qlInterestRateIndexMaturity($W$9,AA593,trigger)</f>
        <v>60846</v>
      </c>
      <c r="AC593" s="49">
        <f>_xll.qlTenorBasisValue($W$17,AA593,_xll.ohTrigger(trigger,$W$24))</f>
        <v>1.9187782305357738E-4</v>
      </c>
      <c r="AD593" s="49">
        <f>_xll.qlTenorBasisForwardRate($W$17,AA593,_xll.ohTrigger(trigger,$W$24))</f>
        <v>1.2408481657753259E-2</v>
      </c>
      <c r="AE593" s="49">
        <f>_xll.qlTenorBasisForwardRate2($W$17,AA593,AB593,_xll.ohTrigger(trigger,$W$24))</f>
        <v>1.2408481657753259E-2</v>
      </c>
      <c r="AF593" s="49">
        <f>_xll.qlIndexFixing($W$9,_xll.qlInterestRateIndexFixingDate($W$9,AA593,trigger),TRUE,trigger)</f>
        <v>1.2048738808668955E-2</v>
      </c>
      <c r="AG593" s="49">
        <f t="shared" si="23"/>
        <v>3.597428490843043E-4</v>
      </c>
      <c r="AH593" s="52">
        <f t="shared" si="24"/>
        <v>0.97100831036329704</v>
      </c>
    </row>
    <row r="594" spans="26:34" x14ac:dyDescent="0.2">
      <c r="Z594" s="44" t="s">
        <v>74</v>
      </c>
      <c r="AA594" s="45">
        <f>_xll.qlCalendarAdvance(calendar,AA593,Z594,,,trigger)</f>
        <v>60692</v>
      </c>
      <c r="AB594" s="45">
        <f>_xll.qlInterestRateIndexMaturity($W$9,AA594,trigger)</f>
        <v>60876</v>
      </c>
      <c r="AC594" s="49">
        <f>_xll.qlTenorBasisValue($W$17,AA594,_xll.ohTrigger(trigger,$W$24))</f>
        <v>1.9184180645351079E-4</v>
      </c>
      <c r="AD594" s="49">
        <f>_xll.qlTenorBasisForwardRate($W$17,AA594,_xll.ohTrigger(trigger,$W$24))</f>
        <v>1.2429043395930409E-2</v>
      </c>
      <c r="AE594" s="49">
        <f>_xll.qlTenorBasisForwardRate2($W$17,AA594,AB594,_xll.ohTrigger(trigger,$W$24))</f>
        <v>1.2429043395930409E-2</v>
      </c>
      <c r="AF594" s="49">
        <f>_xll.qlIndexFixing($W$9,_xll.qlInterestRateIndexFixingDate($W$9,AA594,trigger),TRUE,trigger)</f>
        <v>1.2079783793533517E-2</v>
      </c>
      <c r="AG594" s="49">
        <f t="shared" si="23"/>
        <v>3.4925960239689212E-4</v>
      </c>
      <c r="AH594" s="52">
        <f t="shared" si="24"/>
        <v>0.97189971977157563</v>
      </c>
    </row>
    <row r="595" spans="26:34" x14ac:dyDescent="0.2">
      <c r="Z595" s="44" t="s">
        <v>74</v>
      </c>
      <c r="AA595" s="45">
        <f>_xll.qlCalendarAdvance(calendar,AA594,Z595,,,trigger)</f>
        <v>60723</v>
      </c>
      <c r="AB595" s="45">
        <f>_xll.qlInterestRateIndexMaturity($W$9,AA595,trigger)</f>
        <v>60906</v>
      </c>
      <c r="AC595" s="49">
        <f>_xll.qlTenorBasisValue($W$17,AA595,_xll.ohTrigger(trigger,$W$24))</f>
        <v>1.9180249342029408E-4</v>
      </c>
      <c r="AD595" s="49">
        <f>_xll.qlTenorBasisForwardRate($W$17,AA595,_xll.ohTrigger(trigger,$W$24))</f>
        <v>1.2449909667936849E-2</v>
      </c>
      <c r="AE595" s="49">
        <f>_xll.qlTenorBasisForwardRate2($W$17,AA595,AB595,_xll.ohTrigger(trigger,$W$24))</f>
        <v>1.2449909667936849E-2</v>
      </c>
      <c r="AF595" s="49">
        <f>_xll.qlIndexFixing($W$9,_xll.qlInterestRateIndexFixingDate($W$9,AA595,trigger),TRUE,trigger)</f>
        <v>1.211165884170364E-2</v>
      </c>
      <c r="AG595" s="49">
        <f t="shared" si="23"/>
        <v>3.382508262332086E-4</v>
      </c>
      <c r="AH595" s="52">
        <f t="shared" si="24"/>
        <v>0.97283106181048606</v>
      </c>
    </row>
    <row r="596" spans="26:34" x14ac:dyDescent="0.2">
      <c r="Z596" s="44" t="s">
        <v>74</v>
      </c>
      <c r="AA596" s="45">
        <f>_xll.qlCalendarAdvance(calendar,AA595,Z596,,,trigger)</f>
        <v>60755</v>
      </c>
      <c r="AB596" s="45">
        <f>_xll.qlInterestRateIndexMaturity($W$9,AA596,trigger)</f>
        <v>60939</v>
      </c>
      <c r="AC596" s="49">
        <f>_xll.qlTenorBasisValue($W$17,AA596,_xll.ohTrigger(trigger,$W$24))</f>
        <v>1.9176252336209991E-4</v>
      </c>
      <c r="AD596" s="49">
        <f>_xll.qlTenorBasisForwardRate($W$17,AA596,_xll.ohTrigger(trigger,$W$24))</f>
        <v>1.2472469287957954E-2</v>
      </c>
      <c r="AE596" s="49">
        <f>_xll.qlTenorBasisForwardRate2($W$17,AA596,AB596,_xll.ohTrigger(trigger,$W$24))</f>
        <v>1.2472469287957954E-2</v>
      </c>
      <c r="AF596" s="49">
        <f>_xll.qlIndexFixing($W$9,_xll.qlInterestRateIndexFixingDate($W$9,AA596,trigger),TRUE,trigger)</f>
        <v>1.2145858319253475E-2</v>
      </c>
      <c r="AG596" s="49">
        <f t="shared" si="23"/>
        <v>3.2661096870447923E-4</v>
      </c>
      <c r="AH596" s="52">
        <f t="shared" si="24"/>
        <v>0.97381344774929057</v>
      </c>
    </row>
    <row r="597" spans="26:34" x14ac:dyDescent="0.2">
      <c r="Z597" s="44" t="s">
        <v>74</v>
      </c>
      <c r="AA597" s="45">
        <f>_xll.qlCalendarAdvance(calendar,AA596,Z597,,,trigger)</f>
        <v>60786</v>
      </c>
      <c r="AB597" s="45">
        <f>_xll.qlInterestRateIndexMaturity($W$9,AA597,trigger)</f>
        <v>60969</v>
      </c>
      <c r="AC597" s="49">
        <f>_xll.qlTenorBasisValue($W$17,AA597,_xll.ohTrigger(trigger,$W$24))</f>
        <v>1.917243856658748E-4</v>
      </c>
      <c r="AD597" s="49">
        <f>_xll.qlTenorBasisForwardRate($W$17,AA597,_xll.ohTrigger(trigger,$W$24))</f>
        <v>1.249311642772518E-2</v>
      </c>
      <c r="AE597" s="49">
        <f>_xll.qlTenorBasisForwardRate2($W$17,AA597,AB597,_xll.ohTrigger(trigger,$W$24))</f>
        <v>1.249311642772518E-2</v>
      </c>
      <c r="AF597" s="49">
        <f>_xll.qlIndexFixing($W$9,_xll.qlInterestRateIndexFixingDate($W$9,AA597,trigger),TRUE,trigger)</f>
        <v>1.2177390592152421E-2</v>
      </c>
      <c r="AG597" s="49">
        <f t="shared" si="23"/>
        <v>3.1572583557275963E-4</v>
      </c>
      <c r="AH597" s="52">
        <f t="shared" si="24"/>
        <v>0.97472801623203564</v>
      </c>
    </row>
    <row r="598" spans="26:34" x14ac:dyDescent="0.2">
      <c r="Z598" s="44" t="s">
        <v>74</v>
      </c>
      <c r="AA598" s="45">
        <f>_xll.qlCalendarAdvance(calendar,AA597,Z598,,,trigger)</f>
        <v>60818</v>
      </c>
      <c r="AB598" s="45">
        <f>_xll.qlInterestRateIndexMaturity($W$9,AA598,trigger)</f>
        <v>61002</v>
      </c>
      <c r="AC598" s="49">
        <f>_xll.qlTenorBasisValue($W$17,AA598,_xll.ohTrigger(trigger,$W$24))</f>
        <v>1.9168561084825713E-4</v>
      </c>
      <c r="AD598" s="49">
        <f>_xll.qlTenorBasisForwardRate($W$17,AA598,_xll.ohTrigger(trigger,$W$24))</f>
        <v>1.2515442015648139E-2</v>
      </c>
      <c r="AE598" s="49">
        <f>_xll.qlTenorBasisForwardRate2($W$17,AA598,AB598,_xll.ohTrigger(trigger,$W$24))</f>
        <v>1.2515442015648139E-2</v>
      </c>
      <c r="AF598" s="49">
        <f>_xll.qlIndexFixing($W$9,_xll.qlInterestRateIndexFixingDate($W$9,AA598,trigger),TRUE,trigger)</f>
        <v>1.2211223775990774E-2</v>
      </c>
      <c r="AG598" s="49">
        <f t="shared" si="23"/>
        <v>3.0421823965736533E-4</v>
      </c>
      <c r="AH598" s="52">
        <f t="shared" si="24"/>
        <v>0.97569256928544756</v>
      </c>
    </row>
    <row r="599" spans="26:34" x14ac:dyDescent="0.2">
      <c r="Z599" s="44" t="s">
        <v>74</v>
      </c>
      <c r="AA599" s="45">
        <f>_xll.qlCalendarAdvance(calendar,AA598,Z599,,,trigger)</f>
        <v>60849</v>
      </c>
      <c r="AB599" s="45">
        <f>_xll.qlInterestRateIndexMaturity($W$9,AA599,trigger)</f>
        <v>61035</v>
      </c>
      <c r="AC599" s="49">
        <f>_xll.qlTenorBasisValue($W$17,AA599,_xll.ohTrigger(trigger,$W$24))</f>
        <v>1.9164861384653463E-4</v>
      </c>
      <c r="AD599" s="49">
        <f>_xll.qlTenorBasisForwardRate($W$17,AA599,_xll.ohTrigger(trigger,$W$24))</f>
        <v>1.2537523536531536E-2</v>
      </c>
      <c r="AE599" s="49">
        <f>_xll.qlTenorBasisForwardRate2($W$17,AA599,AB599,_xll.ohTrigger(trigger,$W$24))</f>
        <v>1.2537523536531536E-2</v>
      </c>
      <c r="AF599" s="49">
        <f>_xll.qlIndexFixing($W$9,_xll.qlInterestRateIndexFixingDate($W$9,AA599,trigger),TRUE,trigger)</f>
        <v>1.2244556787463482E-2</v>
      </c>
      <c r="AG599" s="49">
        <f t="shared" si="23"/>
        <v>2.9296674906805452E-4</v>
      </c>
      <c r="AH599" s="52">
        <f t="shared" si="24"/>
        <v>0.97663280565620358</v>
      </c>
    </row>
    <row r="600" spans="26:34" x14ac:dyDescent="0.2">
      <c r="Z600" s="44" t="s">
        <v>74</v>
      </c>
      <c r="AA600" s="45">
        <f>_xll.qlCalendarAdvance(calendar,AA599,Z600,,,trigger)</f>
        <v>60881</v>
      </c>
      <c r="AB600" s="45">
        <f>_xll.qlInterestRateIndexMaturity($W$9,AA600,trigger)</f>
        <v>61063</v>
      </c>
      <c r="AC600" s="49">
        <f>_xll.qlTenorBasisValue($W$17,AA600,_xll.ohTrigger(trigger,$W$24))</f>
        <v>1.9161099903060305E-4</v>
      </c>
      <c r="AD600" s="49">
        <f>_xll.qlTenorBasisForwardRate($W$17,AA600,_xll.ohTrigger(trigger,$W$24))</f>
        <v>1.2556843636098564E-2</v>
      </c>
      <c r="AE600" s="49">
        <f>_xll.qlTenorBasisForwardRate2($W$17,AA600,AB600,_xll.ohTrigger(trigger,$W$24))</f>
        <v>1.2556843636098564E-2</v>
      </c>
      <c r="AF600" s="49">
        <f>_xll.qlIndexFixing($W$9,_xll.qlInterestRateIndexFixingDate($W$9,AA600,trigger),TRUE,trigger)</f>
        <v>1.2274427062136186E-2</v>
      </c>
      <c r="AG600" s="49">
        <f t="shared" si="23"/>
        <v>2.8241657396237824E-4</v>
      </c>
      <c r="AH600" s="52">
        <f t="shared" si="24"/>
        <v>0.97750895191921605</v>
      </c>
    </row>
    <row r="601" spans="26:34" x14ac:dyDescent="0.2">
      <c r="Z601" s="44" t="s">
        <v>74</v>
      </c>
      <c r="AA601" s="45">
        <f>_xll.qlCalendarAdvance(calendar,AA600,Z601,,,trigger)</f>
        <v>60911</v>
      </c>
      <c r="AB601" s="45">
        <f>_xll.qlInterestRateIndexMaturity($W$9,AA601,trigger)</f>
        <v>61093</v>
      </c>
      <c r="AC601" s="49">
        <f>_xll.qlTenorBasisValue($W$17,AA601,_xll.ohTrigger(trigger,$W$24))</f>
        <v>1.9157625846682113E-4</v>
      </c>
      <c r="AD601" s="49">
        <f>_xll.qlTenorBasisForwardRate($W$17,AA601,_xll.ohTrigger(trigger,$W$24))</f>
        <v>1.2576918892099862E-2</v>
      </c>
      <c r="AE601" s="49">
        <f>_xll.qlTenorBasisForwardRate2($W$17,AA601,AB601,_xll.ohTrigger(trigger,$W$24))</f>
        <v>1.2576918892099862E-2</v>
      </c>
      <c r="AF601" s="49">
        <f>_xll.qlIndexFixing($W$9,_xll.qlInterestRateIndexFixingDate($W$9,AA601,trigger),TRUE,trigger)</f>
        <v>1.2304946736925343E-2</v>
      </c>
      <c r="AG601" s="49">
        <f t="shared" si="23"/>
        <v>2.719721551745196E-4</v>
      </c>
      <c r="AH601" s="52">
        <f t="shared" si="24"/>
        <v>0.97837529545130819</v>
      </c>
    </row>
    <row r="602" spans="26:34" x14ac:dyDescent="0.2">
      <c r="Z602" s="44" t="s">
        <v>74</v>
      </c>
      <c r="AA602" s="45">
        <f>_xll.qlCalendarAdvance(calendar,AA601,Z602,,,trigger)</f>
        <v>60944</v>
      </c>
      <c r="AB602" s="45">
        <f>_xll.qlInterestRateIndexMaturity($W$9,AA602,trigger)</f>
        <v>61126</v>
      </c>
      <c r="AC602" s="49">
        <f>_xll.qlTenorBasisValue($W$17,AA602,_xll.ohTrigger(trigger,$W$24))</f>
        <v>1.915386200503705E-4</v>
      </c>
      <c r="AD602" s="49">
        <f>_xll.qlTenorBasisForwardRate($W$17,AA602,_xll.ohTrigger(trigger,$W$24))</f>
        <v>1.2598874183390367E-2</v>
      </c>
      <c r="AE602" s="49">
        <f>_xll.qlTenorBasisForwardRate2($W$17,AA602,AB602,_xll.ohTrigger(trigger,$W$24))</f>
        <v>1.2598874183390367E-2</v>
      </c>
      <c r="AF602" s="49">
        <f>_xll.qlIndexFixing($W$9,_xll.qlInterestRateIndexFixingDate($W$9,AA602,trigger),TRUE,trigger)</f>
        <v>1.2338318998559477E-2</v>
      </c>
      <c r="AG602" s="49">
        <f t="shared" si="23"/>
        <v>2.605551848308893E-4</v>
      </c>
      <c r="AH602" s="52">
        <f t="shared" si="24"/>
        <v>0.979319169233836</v>
      </c>
    </row>
    <row r="603" spans="26:34" x14ac:dyDescent="0.2">
      <c r="Z603" s="44" t="s">
        <v>74</v>
      </c>
      <c r="AA603" s="45">
        <f>_xll.qlCalendarAdvance(calendar,AA602,Z603,,,trigger)</f>
        <v>60974</v>
      </c>
      <c r="AB603" s="45">
        <f>_xll.qlInterestRateIndexMaturity($W$9,AA603,trigger)</f>
        <v>61156</v>
      </c>
      <c r="AC603" s="49">
        <f>_xll.qlTenorBasisValue($W$17,AA603,_xll.ohTrigger(trigger,$W$24))</f>
        <v>1.9150491946424444E-4</v>
      </c>
      <c r="AD603" s="49">
        <f>_xll.qlTenorBasisForwardRate($W$17,AA603,_xll.ohTrigger(trigger,$W$24))</f>
        <v>1.2618716047496405E-2</v>
      </c>
      <c r="AE603" s="49">
        <f>_xll.qlTenorBasisForwardRate2($W$17,AA603,AB603,_xll.ohTrigger(trigger,$W$24))</f>
        <v>1.2618716047496405E-2</v>
      </c>
      <c r="AF603" s="49">
        <f>_xll.qlIndexFixing($W$9,_xll.qlInterestRateIndexFixingDate($W$9,AA603,trigger),TRUE,trigger)</f>
        <v>1.2368473691743693E-2</v>
      </c>
      <c r="AG603" s="49">
        <f t="shared" si="23"/>
        <v>2.5024235575271149E-4</v>
      </c>
      <c r="AH603" s="52">
        <f t="shared" si="24"/>
        <v>0.98016895262475134</v>
      </c>
    </row>
    <row r="604" spans="26:34" x14ac:dyDescent="0.2">
      <c r="Z604" s="44" t="s">
        <v>74</v>
      </c>
      <c r="AA604" s="45">
        <f>_xll.qlCalendarAdvance(calendar,AA603,Z604,,,trigger)</f>
        <v>61007</v>
      </c>
      <c r="AB604" s="45">
        <f>_xll.qlInterestRateIndexMaturity($W$9,AA604,trigger)</f>
        <v>61189</v>
      </c>
      <c r="AC604" s="49">
        <f>_xll.qlTenorBasisValue($W$17,AA604,_xll.ohTrigger(trigger,$W$24))</f>
        <v>1.9146840801428217E-4</v>
      </c>
      <c r="AD604" s="49">
        <f>_xll.qlTenorBasisForwardRate($W$17,AA604,_xll.ohTrigger(trigger,$W$24))</f>
        <v>1.2640411050384208E-2</v>
      </c>
      <c r="AE604" s="49">
        <f>_xll.qlTenorBasisForwardRate2($W$17,AA604,AB604,_xll.ohTrigger(trigger,$W$24))</f>
        <v>1.2640411050384208E-2</v>
      </c>
      <c r="AF604" s="49">
        <f>_xll.qlIndexFixing($W$9,_xll.qlInterestRateIndexFixingDate($W$9,AA604,trigger),TRUE,trigger)</f>
        <v>1.2401438948806244E-2</v>
      </c>
      <c r="AG604" s="49">
        <f t="shared" si="23"/>
        <v>2.3897210157796354E-4</v>
      </c>
      <c r="AH604" s="52">
        <f t="shared" si="24"/>
        <v>0.9810945941057273</v>
      </c>
    </row>
    <row r="605" spans="26:34" x14ac:dyDescent="0.2">
      <c r="Z605" s="44" t="s">
        <v>74</v>
      </c>
      <c r="AA605" s="45">
        <f>_xll.qlCalendarAdvance(calendar,AA604,Z605,,,trigger)</f>
        <v>61038</v>
      </c>
      <c r="AB605" s="45">
        <f>_xll.qlInterestRateIndexMaturity($W$9,AA605,trigger)</f>
        <v>61219</v>
      </c>
      <c r="AC605" s="49">
        <f>_xll.qlTenorBasisValue($W$17,AA605,_xll.ohTrigger(trigger,$W$24))</f>
        <v>1.9143463512529587E-4</v>
      </c>
      <c r="AD605" s="49">
        <f>_xll.qlTenorBasisForwardRate($W$17,AA605,_xll.ohTrigger(trigger,$W$24))</f>
        <v>1.2660118592480321E-2</v>
      </c>
      <c r="AE605" s="49">
        <f>_xll.qlTenorBasisForwardRate2($W$17,AA605,AB605,_xll.ohTrigger(trigger,$W$24))</f>
        <v>1.2660118592480321E-2</v>
      </c>
      <c r="AF605" s="49">
        <f>_xll.qlIndexFixing($W$9,_xll.qlInterestRateIndexFixingDate($W$9,AA605,trigger),TRUE,trigger)</f>
        <v>1.2431502276205065E-2</v>
      </c>
      <c r="AG605" s="49">
        <f t="shared" si="23"/>
        <v>2.2861631627525691E-4</v>
      </c>
      <c r="AH605" s="52">
        <f t="shared" si="24"/>
        <v>0.98194200831491052</v>
      </c>
    </row>
    <row r="606" spans="26:34" x14ac:dyDescent="0.2">
      <c r="Z606" s="44" t="s">
        <v>74</v>
      </c>
      <c r="AA606" s="45">
        <f>_xll.qlCalendarAdvance(calendar,AA605,Z606,,,trigger)</f>
        <v>61066</v>
      </c>
      <c r="AB606" s="45">
        <f>_xll.qlInterestRateIndexMaturity($W$9,AA606,trigger)</f>
        <v>61252</v>
      </c>
      <c r="AC606" s="49">
        <f>_xll.qlTenorBasisValue($W$17,AA606,_xll.ohTrigger(trigger,$W$24))</f>
        <v>1.9140456200443439E-4</v>
      </c>
      <c r="AD606" s="49">
        <f>_xll.qlTenorBasisForwardRate($W$17,AA606,_xll.ohTrigger(trigger,$W$24))</f>
        <v>1.2681029400353813E-2</v>
      </c>
      <c r="AE606" s="49">
        <f>_xll.qlTenorBasisForwardRate2($W$17,AA606,AB606,_xll.ohTrigger(trigger,$W$24))</f>
        <v>1.2681029400353813E-2</v>
      </c>
      <c r="AF606" s="49">
        <f>_xll.qlIndexFixing($W$9,_xll.qlInterestRateIndexFixingDate($W$9,AA606,trigger),TRUE,trigger)</f>
        <v>1.2462647976986728E-2</v>
      </c>
      <c r="AG606" s="49">
        <f t="shared" si="23"/>
        <v>2.1838142336708458E-4</v>
      </c>
      <c r="AH606" s="52">
        <f t="shared" si="24"/>
        <v>0.98277888833212612</v>
      </c>
    </row>
    <row r="607" spans="26:34" x14ac:dyDescent="0.2">
      <c r="Z607" s="44" t="s">
        <v>74</v>
      </c>
      <c r="AA607" s="45">
        <f>_xll.qlCalendarAdvance(calendar,AA606,Z607,,,trigger)</f>
        <v>61098</v>
      </c>
      <c r="AB607" s="45">
        <f>_xll.qlInterestRateIndexMaturity($W$9,AA607,trigger)</f>
        <v>61281</v>
      </c>
      <c r="AC607" s="49">
        <f>_xll.qlTenorBasisValue($W$17,AA607,_xll.ohTrigger(trigger,$W$24))</f>
        <v>1.9137068694805666E-4</v>
      </c>
      <c r="AD607" s="49">
        <f>_xll.qlTenorBasisForwardRate($W$17,AA607,_xll.ohTrigger(trigger,$W$24))</f>
        <v>1.2700052886757695E-2</v>
      </c>
      <c r="AE607" s="49">
        <f>_xll.qlTenorBasisForwardRate2($W$17,AA607,AB607,_xll.ohTrigger(trigger,$W$24))</f>
        <v>1.2700052886757695E-2</v>
      </c>
      <c r="AF607" s="49">
        <f>_xll.qlIndexFixing($W$9,_xll.qlInterestRateIndexFixingDate($W$9,AA607,trigger),TRUE,trigger)</f>
        <v>1.2491908210345485E-2</v>
      </c>
      <c r="AG607" s="49">
        <f t="shared" si="23"/>
        <v>2.0814467641220961E-4</v>
      </c>
      <c r="AH607" s="52">
        <f t="shared" si="24"/>
        <v>0.98361072365066748</v>
      </c>
    </row>
    <row r="608" spans="26:34" x14ac:dyDescent="0.2">
      <c r="Z608" s="44" t="s">
        <v>74</v>
      </c>
      <c r="AA608" s="45">
        <f>_xll.qlCalendarAdvance(calendar,AA607,Z608,,,trigger)</f>
        <v>61128</v>
      </c>
      <c r="AB608" s="45">
        <f>_xll.qlInterestRateIndexMaturity($W$9,AA608,trigger)</f>
        <v>61312</v>
      </c>
      <c r="AC608" s="49">
        <f>_xll.qlTenorBasisValue($W$17,AA608,_xll.ohTrigger(trigger,$W$24))</f>
        <v>1.9133940107235865E-4</v>
      </c>
      <c r="AD608" s="49">
        <f>_xll.qlTenorBasisForwardRate($W$17,AA608,_xll.ohTrigger(trigger,$W$24))</f>
        <v>1.2719837518295656E-2</v>
      </c>
      <c r="AE608" s="49">
        <f>_xll.qlTenorBasisForwardRate2($W$17,AA608,AB608,_xll.ohTrigger(trigger,$W$24))</f>
        <v>1.2719837518295656E-2</v>
      </c>
      <c r="AF608" s="49">
        <f>_xll.qlIndexFixing($W$9,_xll.qlInterestRateIndexFixingDate($W$9,AA608,trigger),TRUE,trigger)</f>
        <v>1.2521825735475672E-2</v>
      </c>
      <c r="AG608" s="49">
        <f t="shared" si="23"/>
        <v>1.9801178281998386E-4</v>
      </c>
      <c r="AH608" s="52">
        <f t="shared" si="24"/>
        <v>0.98443283709126217</v>
      </c>
    </row>
    <row r="609" spans="26:34" x14ac:dyDescent="0.2">
      <c r="Z609" s="44" t="s">
        <v>74</v>
      </c>
      <c r="AA609" s="45">
        <f>_xll.qlCalendarAdvance(calendar,AA608,Z609,,,trigger)</f>
        <v>61161</v>
      </c>
      <c r="AB609" s="45">
        <f>_xll.qlInterestRateIndexMaturity($W$9,AA609,trigger)</f>
        <v>61344</v>
      </c>
      <c r="AC609" s="49">
        <f>_xll.qlTenorBasisValue($W$17,AA609,_xll.ohTrigger(trigger,$W$24))</f>
        <v>1.913055062744877E-4</v>
      </c>
      <c r="AD609" s="49">
        <f>_xll.qlTenorBasisForwardRate($W$17,AA609,_xll.ohTrigger(trigger,$W$24))</f>
        <v>1.2740322934200812E-2</v>
      </c>
      <c r="AE609" s="49">
        <f>_xll.qlTenorBasisForwardRate2($W$17,AA609,AB609,_xll.ohTrigger(trigger,$W$24))</f>
        <v>1.2740322934200812E-2</v>
      </c>
      <c r="AF609" s="49">
        <f>_xll.qlIndexFixing($W$9,_xll.qlInterestRateIndexFixingDate($W$9,AA609,trigger),TRUE,trigger)</f>
        <v>1.2553047688670166E-2</v>
      </c>
      <c r="AG609" s="49">
        <f t="shared" si="23"/>
        <v>1.872752455306468E-4</v>
      </c>
      <c r="AH609" s="52">
        <f t="shared" si="24"/>
        <v>0.9853005888078461</v>
      </c>
    </row>
    <row r="610" spans="26:34" x14ac:dyDescent="0.2">
      <c r="Z610" s="44" t="s">
        <v>74</v>
      </c>
      <c r="AA610" s="45">
        <f>_xll.qlCalendarAdvance(calendar,AA609,Z610,,,trigger)</f>
        <v>61191</v>
      </c>
      <c r="AB610" s="45">
        <f>_xll.qlInterestRateIndexMaturity($W$9,AA610,trigger)</f>
        <v>61375</v>
      </c>
      <c r="AC610" s="49">
        <f>_xll.qlTenorBasisValue($W$17,AA610,_xll.ohTrigger(trigger,$W$24))</f>
        <v>1.9127515831881653E-4</v>
      </c>
      <c r="AD610" s="49">
        <f>_xll.qlTenorBasisForwardRate($W$17,AA610,_xll.ohTrigger(trigger,$W$24))</f>
        <v>1.2759848911062908E-2</v>
      </c>
      <c r="AE610" s="49">
        <f>_xll.qlTenorBasisForwardRate2($W$17,AA610,AB610,_xll.ohTrigger(trigger,$W$24))</f>
        <v>1.2759848911062908E-2</v>
      </c>
      <c r="AF610" s="49">
        <f>_xll.qlIndexFixing($W$9,_xll.qlInterestRateIndexFixingDate($W$9,AA610,trigger),TRUE,trigger)</f>
        <v>1.2582560867557969E-2</v>
      </c>
      <c r="AG610" s="49">
        <f t="shared" si="23"/>
        <v>1.7728804350493864E-4</v>
      </c>
      <c r="AH610" s="52">
        <f t="shared" si="24"/>
        <v>0.98610578818443306</v>
      </c>
    </row>
    <row r="611" spans="26:34" x14ac:dyDescent="0.2">
      <c r="Z611" s="44" t="s">
        <v>74</v>
      </c>
      <c r="AA611" s="45">
        <f>_xll.qlCalendarAdvance(calendar,AA610,Z611,,,trigger)</f>
        <v>61224</v>
      </c>
      <c r="AB611" s="45">
        <f>_xll.qlInterestRateIndexMaturity($W$9,AA611,trigger)</f>
        <v>61408</v>
      </c>
      <c r="AC611" s="49">
        <f>_xll.qlTenorBasisValue($W$17,AA611,_xll.ohTrigger(trigger,$W$24))</f>
        <v>1.9124227986476637E-4</v>
      </c>
      <c r="AD611" s="49">
        <f>_xll.qlTenorBasisForwardRate($W$17,AA611,_xll.ohTrigger(trigger,$W$24))</f>
        <v>1.2780589748500435E-2</v>
      </c>
      <c r="AE611" s="49">
        <f>_xll.qlTenorBasisForwardRate2($W$17,AA611,AB611,_xll.ohTrigger(trigger,$W$24))</f>
        <v>1.2780589748500435E-2</v>
      </c>
      <c r="AF611" s="49">
        <f>_xll.qlIndexFixing($W$9,_xll.qlInterestRateIndexFixingDate($W$9,AA611,trigger),TRUE,trigger)</f>
        <v>1.2614034589335039E-2</v>
      </c>
      <c r="AG611" s="49">
        <f t="shared" si="23"/>
        <v>1.6655515916539666E-4</v>
      </c>
      <c r="AH611" s="52">
        <f t="shared" si="24"/>
        <v>0.98696811630426218</v>
      </c>
    </row>
    <row r="612" spans="26:34" x14ac:dyDescent="0.2">
      <c r="Z612" s="44" t="s">
        <v>74</v>
      </c>
      <c r="AA612" s="45">
        <f>_xll.qlCalendarAdvance(calendar,AA611,Z612,,,trigger)</f>
        <v>61255</v>
      </c>
      <c r="AB612" s="45">
        <f>_xll.qlInterestRateIndexMaturity($W$9,AA612,trigger)</f>
        <v>61437</v>
      </c>
      <c r="AC612" s="49">
        <f>_xll.qlTenorBasisValue($W$17,AA612,_xll.ohTrigger(trigger,$W$24))</f>
        <v>1.9121186816318468E-4</v>
      </c>
      <c r="AD612" s="49">
        <f>_xll.qlTenorBasisForwardRate($W$17,AA612,_xll.ohTrigger(trigger,$W$24))</f>
        <v>1.2798863386969459E-2</v>
      </c>
      <c r="AE612" s="49">
        <f>_xll.qlTenorBasisForwardRate2($W$17,AA612,AB612,_xll.ohTrigger(trigger,$W$24))</f>
        <v>1.2798863386969459E-2</v>
      </c>
      <c r="AF612" s="49">
        <f>_xll.qlIndexFixing($W$9,_xll.qlInterestRateIndexFixingDate($W$9,AA612,trigger),TRUE,trigger)</f>
        <v>1.2642004655474735E-2</v>
      </c>
      <c r="AG612" s="49">
        <f t="shared" si="23"/>
        <v>1.5685873149472347E-4</v>
      </c>
      <c r="AH612" s="52">
        <f t="shared" si="24"/>
        <v>0.98774432332370843</v>
      </c>
    </row>
    <row r="613" spans="26:34" x14ac:dyDescent="0.2">
      <c r="Z613" s="44" t="s">
        <v>74</v>
      </c>
      <c r="AA613" s="45">
        <f>_xll.qlCalendarAdvance(calendar,AA612,Z613,,,trigger)</f>
        <v>61287</v>
      </c>
      <c r="AB613" s="45">
        <f>_xll.qlInterestRateIndexMaturity($W$9,AA613,trigger)</f>
        <v>61470</v>
      </c>
      <c r="AC613" s="49">
        <f>_xll.qlTenorBasisValue($W$17,AA613,_xll.ohTrigger(trigger,$W$24))</f>
        <v>1.9118094990962925E-4</v>
      </c>
      <c r="AD613" s="49">
        <f>_xll.qlTenorBasisForwardRate($W$17,AA613,_xll.ohTrigger(trigger,$W$24))</f>
        <v>1.2819227709581445E-2</v>
      </c>
      <c r="AE613" s="49">
        <f>_xll.qlTenorBasisForwardRate2($W$17,AA613,AB613,_xll.ohTrigger(trigger,$W$24))</f>
        <v>1.2819227709581445E-2</v>
      </c>
      <c r="AF613" s="49">
        <f>_xll.qlIndexFixing($W$9,_xll.qlInterestRateIndexFixingDate($W$9,AA613,trigger),TRUE,trigger)</f>
        <v>1.2672771015612979E-2</v>
      </c>
      <c r="AG613" s="49">
        <f t="shared" si="23"/>
        <v>1.464566939684657E-4</v>
      </c>
      <c r="AH613" s="52">
        <f t="shared" si="24"/>
        <v>0.9885752326671754</v>
      </c>
    </row>
    <row r="614" spans="26:34" x14ac:dyDescent="0.2">
      <c r="Z614" s="44" t="s">
        <v>74</v>
      </c>
      <c r="AA614" s="45">
        <f>_xll.qlCalendarAdvance(calendar,AA613,Z614,,,trigger)</f>
        <v>61318</v>
      </c>
      <c r="AB614" s="45">
        <f>_xll.qlInterestRateIndexMaturity($W$9,AA614,trigger)</f>
        <v>61500</v>
      </c>
      <c r="AC614" s="49">
        <f>_xll.qlTenorBasisValue($W$17,AA614,_xll.ohTrigger(trigger,$W$24))</f>
        <v>1.911514506770334E-4</v>
      </c>
      <c r="AD614" s="49">
        <f>_xll.qlTenorBasisForwardRate($W$17,AA614,_xll.ohTrigger(trigger,$W$24))</f>
        <v>1.2837764205138803E-2</v>
      </c>
      <c r="AE614" s="49">
        <f>_xll.qlTenorBasisForwardRate2($W$17,AA614,AB614,_xll.ohTrigger(trigger,$W$24))</f>
        <v>1.2837764205138803E-2</v>
      </c>
      <c r="AF614" s="49">
        <f>_xll.qlIndexFixing($W$9,_xll.qlInterestRateIndexFixingDate($W$9,AA614,trigger),TRUE,trigger)</f>
        <v>1.2701004548404211E-2</v>
      </c>
      <c r="AG614" s="49">
        <f t="shared" si="23"/>
        <v>1.3675965673459224E-4</v>
      </c>
      <c r="AH614" s="52">
        <f t="shared" si="24"/>
        <v>0.98934708142716554</v>
      </c>
    </row>
    <row r="615" spans="26:34" x14ac:dyDescent="0.2">
      <c r="Z615" s="44" t="s">
        <v>74</v>
      </c>
      <c r="AA615" s="45">
        <f>_xll.qlCalendarAdvance(calendar,AA614,Z615,,,trigger)</f>
        <v>61350</v>
      </c>
      <c r="AB615" s="45">
        <f>_xll.qlInterestRateIndexMaturity($W$9,AA615,trigger)</f>
        <v>61533</v>
      </c>
      <c r="AC615" s="49">
        <f>_xll.qlTenorBasisValue($W$17,AA615,_xll.ohTrigger(trigger,$W$24))</f>
        <v>1.911214602806161E-4</v>
      </c>
      <c r="AD615" s="49">
        <f>_xll.qlTenorBasisForwardRate($W$17,AA615,_xll.ohTrigger(trigger,$W$24))</f>
        <v>1.2857835280944264E-2</v>
      </c>
      <c r="AE615" s="49">
        <f>_xll.qlTenorBasisForwardRate2($W$17,AA615,AB615,_xll.ohTrigger(trigger,$W$24))</f>
        <v>1.2857835280944264E-2</v>
      </c>
      <c r="AF615" s="49">
        <f>_xll.qlIndexFixing($W$9,_xll.qlInterestRateIndexFixingDate($W$9,AA615,trigger),TRUE,trigger)</f>
        <v>1.2731312658264741E-2</v>
      </c>
      <c r="AG615" s="49">
        <f t="shared" si="23"/>
        <v>1.2652262267952297E-4</v>
      </c>
      <c r="AH615" s="52">
        <f t="shared" si="24"/>
        <v>0.99015988151076773</v>
      </c>
    </row>
    <row r="616" spans="26:34" x14ac:dyDescent="0.2">
      <c r="Z616" s="44" t="s">
        <v>74</v>
      </c>
      <c r="AA616" s="45">
        <f>_xll.qlCalendarAdvance(calendar,AA615,Z616,,,trigger)</f>
        <v>61381</v>
      </c>
      <c r="AB616" s="45">
        <f>_xll.qlInterestRateIndexMaturity($W$9,AA616,trigger)</f>
        <v>61563</v>
      </c>
      <c r="AC616" s="49">
        <f>_xll.qlTenorBasisValue($W$17,AA616,_xll.ohTrigger(trigger,$W$24))</f>
        <v>1.9109284650063843E-4</v>
      </c>
      <c r="AD616" s="49">
        <f>_xll.qlTenorBasisForwardRate($W$17,AA616,_xll.ohTrigger(trigger,$W$24))</f>
        <v>1.2876090729814948E-2</v>
      </c>
      <c r="AE616" s="49">
        <f>_xll.qlTenorBasisForwardRate2($W$17,AA616,AB616,_xll.ohTrigger(trigger,$W$24))</f>
        <v>1.2876090729814948E-2</v>
      </c>
      <c r="AF616" s="49">
        <f>_xll.qlIndexFixing($W$9,_xll.qlInterestRateIndexFixingDate($W$9,AA616,trigger),TRUE,trigger)</f>
        <v>1.2759107197643792E-2</v>
      </c>
      <c r="AG616" s="49">
        <f t="shared" si="23"/>
        <v>1.1698353217115542E-4</v>
      </c>
      <c r="AH616" s="52">
        <f t="shared" si="24"/>
        <v>0.99091467009468359</v>
      </c>
    </row>
    <row r="617" spans="26:34" x14ac:dyDescent="0.2">
      <c r="Z617" s="44" t="s">
        <v>74</v>
      </c>
      <c r="AA617" s="45">
        <f>_xll.qlCalendarAdvance(calendar,AA616,Z617,,,trigger)</f>
        <v>61413</v>
      </c>
      <c r="AB617" s="45">
        <f>_xll.qlInterestRateIndexMaturity($W$9,AA617,trigger)</f>
        <v>61595</v>
      </c>
      <c r="AC617" s="49">
        <f>_xll.qlTenorBasisValue($W$17,AA617,_xll.ohTrigger(trigger,$W$24))</f>
        <v>1.9106375648230762E-4</v>
      </c>
      <c r="AD617" s="49">
        <f>_xll.qlTenorBasisForwardRate($W$17,AA617,_xll.ohTrigger(trigger,$W$24))</f>
        <v>1.2895333888595669E-2</v>
      </c>
      <c r="AE617" s="49">
        <f>_xll.qlTenorBasisForwardRate2($W$17,AA617,AB617,_xll.ohTrigger(trigger,$W$24))</f>
        <v>1.2895333888595669E-2</v>
      </c>
      <c r="AF617" s="49">
        <f>_xll.qlIndexFixing($W$9,_xll.qlInterestRateIndexFixingDate($W$9,AA617,trigger),TRUE,trigger)</f>
        <v>1.2788269282177789E-2</v>
      </c>
      <c r="AG617" s="49">
        <f t="shared" si="23"/>
        <v>1.0706460641787992E-4</v>
      </c>
      <c r="AH617" s="52">
        <f t="shared" si="24"/>
        <v>0.991697414945373</v>
      </c>
    </row>
    <row r="618" spans="26:34" x14ac:dyDescent="0.2">
      <c r="Z618" s="44" t="s">
        <v>74</v>
      </c>
      <c r="AA618" s="45">
        <f>_xll.qlCalendarAdvance(calendar,AA617,Z618,,,trigger)</f>
        <v>61442</v>
      </c>
      <c r="AB618" s="45">
        <f>_xll.qlInterestRateIndexMaturity($W$9,AA618,trigger)</f>
        <v>61626</v>
      </c>
      <c r="AC618" s="49">
        <f>_xll.qlTenorBasisValue($W$17,AA618,_xll.ohTrigger(trigger,$W$24))</f>
        <v>1.910377800010102E-4</v>
      </c>
      <c r="AD618" s="49">
        <f>_xll.qlTenorBasisForwardRate($W$17,AA618,_xll.ohTrigger(trigger,$W$24))</f>
        <v>1.2913692600273415E-2</v>
      </c>
      <c r="AE618" s="49">
        <f>_xll.qlTenorBasisForwardRate2($W$17,AA618,AB618,_xll.ohTrigger(trigger,$W$24))</f>
        <v>1.2913692600273415E-2</v>
      </c>
      <c r="AF618" s="49">
        <f>_xll.qlIndexFixing($W$9,_xll.qlInterestRateIndexFixingDate($W$9,AA618,trigger),TRUE,trigger)</f>
        <v>1.2815839098582291E-2</v>
      </c>
      <c r="AG618" s="49">
        <f t="shared" si="23"/>
        <v>9.7853501691124584E-5</v>
      </c>
      <c r="AH618" s="52">
        <f t="shared" si="24"/>
        <v>0.99242250030877666</v>
      </c>
    </row>
    <row r="619" spans="26:34" x14ac:dyDescent="0.2">
      <c r="Z619" s="44" t="s">
        <v>74</v>
      </c>
      <c r="AA619" s="45">
        <f>_xll.qlCalendarAdvance(calendar,AA618,Z619,,,trigger)</f>
        <v>61477</v>
      </c>
      <c r="AB619" s="45">
        <f>_xll.qlInterestRateIndexMaturity($W$9,AA619,trigger)</f>
        <v>61660</v>
      </c>
      <c r="AC619" s="49">
        <f>_xll.qlTenorBasisValue($W$17,AA619,_xll.ohTrigger(trigger,$W$24))</f>
        <v>1.9100691087061298E-4</v>
      </c>
      <c r="AD619" s="49">
        <f>_xll.qlTenorBasisForwardRate($W$17,AA619,_xll.ohTrigger(trigger,$W$24))</f>
        <v>1.2933882186329161E-2</v>
      </c>
      <c r="AE619" s="49">
        <f>_xll.qlTenorBasisForwardRate2($W$17,AA619,AB619,_xll.ohTrigger(trigger,$W$24))</f>
        <v>1.2933882186329161E-2</v>
      </c>
      <c r="AF619" s="49">
        <f>_xll.qlIndexFixing($W$9,_xll.qlInterestRateIndexFixingDate($W$9,AA619,trigger),TRUE,trigger)</f>
        <v>1.2846542837667405E-2</v>
      </c>
      <c r="AG619" s="49">
        <f t="shared" si="23"/>
        <v>8.733934866175623E-5</v>
      </c>
      <c r="AH619" s="52">
        <f t="shared" si="24"/>
        <v>0.99324724414498899</v>
      </c>
    </row>
    <row r="620" spans="26:34" x14ac:dyDescent="0.2">
      <c r="Z620" s="44" t="s">
        <v>74</v>
      </c>
      <c r="AA620" s="45">
        <f>_xll.qlCalendarAdvance(calendar,AA619,Z620,,,trigger)</f>
        <v>61507</v>
      </c>
      <c r="AB620" s="45">
        <f>_xll.qlInterestRateIndexMaturity($W$9,AA620,trigger)</f>
        <v>61693</v>
      </c>
      <c r="AC620" s="49">
        <f>_xll.qlTenorBasisValue($W$17,AA620,_xll.ohTrigger(trigger,$W$24))</f>
        <v>1.9098086480536346E-4</v>
      </c>
      <c r="AD620" s="49">
        <f>_xll.qlTenorBasisForwardRate($W$17,AA620,_xll.ohTrigger(trigger,$W$24))</f>
        <v>1.2953056038638881E-2</v>
      </c>
      <c r="AE620" s="49">
        <f>_xll.qlTenorBasisForwardRate2($W$17,AA620,AB620,_xll.ohTrigger(trigger,$W$24))</f>
        <v>1.2953056038638881E-2</v>
      </c>
      <c r="AF620" s="49">
        <f>_xll.qlIndexFixing($W$9,_xll.qlInterestRateIndexFixingDate($W$9,AA620,trigger),TRUE,trigger)</f>
        <v>1.2875210270542703E-2</v>
      </c>
      <c r="AG620" s="49">
        <f t="shared" si="23"/>
        <v>7.7845768096178672E-5</v>
      </c>
      <c r="AH620" s="52">
        <f t="shared" si="24"/>
        <v>0.99399016202323487</v>
      </c>
    </row>
    <row r="621" spans="26:34" x14ac:dyDescent="0.2">
      <c r="Z621" s="44" t="s">
        <v>74</v>
      </c>
      <c r="AA621" s="45">
        <f>_xll.qlCalendarAdvance(calendar,AA620,Z621,,,trigger)</f>
        <v>61539</v>
      </c>
      <c r="AB621" s="45">
        <f>_xll.qlInterestRateIndexMaturity($W$9,AA621,trigger)</f>
        <v>61724</v>
      </c>
      <c r="AC621" s="49">
        <f>_xll.qlTenorBasisValue($W$17,AA621,_xll.ohTrigger(trigger,$W$24))</f>
        <v>1.9095349628392287E-4</v>
      </c>
      <c r="AD621" s="49">
        <f>_xll.qlTenorBasisForwardRate($W$17,AA621,_xll.ohTrigger(trigger,$W$24))</f>
        <v>1.297115682797456E-2</v>
      </c>
      <c r="AE621" s="49">
        <f>_xll.qlTenorBasisForwardRate2($W$17,AA621,AB621,_xll.ohTrigger(trigger,$W$24))</f>
        <v>1.297115682797456E-2</v>
      </c>
      <c r="AF621" s="49">
        <f>_xll.qlIndexFixing($W$9,_xll.qlInterestRateIndexFixingDate($W$9,AA621,trigger),TRUE,trigger)</f>
        <v>1.2902735340533144E-2</v>
      </c>
      <c r="AG621" s="49">
        <f t="shared" si="23"/>
        <v>6.8421487441416157E-5</v>
      </c>
      <c r="AH621" s="52">
        <f t="shared" si="24"/>
        <v>0.99472510522007929</v>
      </c>
    </row>
    <row r="622" spans="26:34" x14ac:dyDescent="0.2">
      <c r="Z622" s="44" t="s">
        <v>74</v>
      </c>
      <c r="AA622" s="45">
        <f>_xll.qlCalendarAdvance(calendar,AA621,Z622,,,trigger)</f>
        <v>61569</v>
      </c>
      <c r="AB622" s="45">
        <f>_xll.qlInterestRateIndexMaturity($W$9,AA622,trigger)</f>
        <v>61753</v>
      </c>
      <c r="AC622" s="49">
        <f>_xll.qlTenorBasisValue($W$17,AA622,_xll.ohTrigger(trigger,$W$24))</f>
        <v>1.909282207251139E-4</v>
      </c>
      <c r="AD622" s="49">
        <f>_xll.qlTenorBasisForwardRate($W$17,AA622,_xll.ohTrigger(trigger,$W$24))</f>
        <v>1.2987951487237749E-2</v>
      </c>
      <c r="AE622" s="49">
        <f>_xll.qlTenorBasisForwardRate2($W$17,AA622,AB622,_xll.ohTrigger(trigger,$W$24))</f>
        <v>1.2987951487237749E-2</v>
      </c>
      <c r="AF622" s="49">
        <f>_xll.qlIndexFixing($W$9,_xll.qlInterestRateIndexFixingDate($W$9,AA622,trigger),TRUE,trigger)</f>
        <v>1.2928276326404052E-2</v>
      </c>
      <c r="AG622" s="49">
        <f t="shared" si="23"/>
        <v>5.9675160833697408E-5</v>
      </c>
      <c r="AH622" s="52">
        <f t="shared" si="24"/>
        <v>0.99540534464635666</v>
      </c>
    </row>
    <row r="623" spans="26:34" x14ac:dyDescent="0.2">
      <c r="Z623" s="44" t="s">
        <v>74</v>
      </c>
      <c r="AA623" s="45">
        <f>_xll.qlCalendarAdvance(calendar,AA622,Z623,,,trigger)</f>
        <v>61602</v>
      </c>
      <c r="AB623" s="45">
        <f>_xll.qlInterestRateIndexMaturity($W$9,AA623,trigger)</f>
        <v>61786</v>
      </c>
      <c r="AC623" s="49">
        <f>_xll.qlTenorBasisValue($W$17,AA623,_xll.ohTrigger(trigger,$W$24))</f>
        <v>1.9090083864654688E-4</v>
      </c>
      <c r="AD623" s="49">
        <f>_xll.qlTenorBasisForwardRate($W$17,AA623,_xll.ohTrigger(trigger,$W$24))</f>
        <v>1.3006833459327106E-2</v>
      </c>
      <c r="AE623" s="49">
        <f>_xll.qlTenorBasisForwardRate2($W$17,AA623,AB623,_xll.ohTrigger(trigger,$W$24))</f>
        <v>1.3006833459327106E-2</v>
      </c>
      <c r="AF623" s="49">
        <f>_xll.qlIndexFixing($W$9,_xll.qlInterestRateIndexFixingDate($W$9,AA623,trigger),TRUE,trigger)</f>
        <v>1.2956846285560767E-2</v>
      </c>
      <c r="AG623" s="49">
        <f t="shared" si="23"/>
        <v>4.998717376633946E-5</v>
      </c>
      <c r="AH623" s="52">
        <f t="shared" si="24"/>
        <v>0.99615685294021394</v>
      </c>
    </row>
    <row r="624" spans="26:34" x14ac:dyDescent="0.2">
      <c r="Z624" s="44" t="s">
        <v>74</v>
      </c>
      <c r="AA624" s="45">
        <f>_xll.qlCalendarAdvance(calendar,AA623,Z624,,,trigger)</f>
        <v>61633</v>
      </c>
      <c r="AB624" s="45">
        <f>_xll.qlInterestRateIndexMaturity($W$9,AA624,trigger)</f>
        <v>61814</v>
      </c>
      <c r="AC624" s="49">
        <f>_xll.qlTenorBasisValue($W$17,AA624,_xll.ohTrigger(trigger,$W$24))</f>
        <v>1.9087551190987472E-4</v>
      </c>
      <c r="AD624" s="49">
        <f>_xll.qlTenorBasisForwardRate($W$17,AA624,_xll.ohTrigger(trigger,$W$24))</f>
        <v>1.302286744860026E-2</v>
      </c>
      <c r="AE624" s="49">
        <f>_xll.qlTenorBasisForwardRate2($W$17,AA624,AB624,_xll.ohTrigger(trigger,$W$24))</f>
        <v>1.302286744860026E-2</v>
      </c>
      <c r="AF624" s="49">
        <f>_xll.qlIndexFixing($W$9,_xll.qlInterestRateIndexFixingDate($W$9,AA624,trigger),TRUE,trigger)</f>
        <v>1.2981466476612562E-2</v>
      </c>
      <c r="AG624" s="49">
        <f t="shared" si="23"/>
        <v>4.1400971987697391E-5</v>
      </c>
      <c r="AH624" s="52">
        <f t="shared" si="24"/>
        <v>0.99682090199020279</v>
      </c>
    </row>
    <row r="625" spans="26:34" x14ac:dyDescent="0.2">
      <c r="Z625" s="44" t="s">
        <v>74</v>
      </c>
      <c r="AA625" s="45">
        <f>_xll.qlCalendarAdvance(calendar,AA624,Z625,,,trigger)</f>
        <v>61665</v>
      </c>
      <c r="AB625" s="45">
        <f>_xll.qlInterestRateIndexMaturity($W$9,AA625,trigger)</f>
        <v>61847</v>
      </c>
      <c r="AC625" s="49">
        <f>_xll.qlTenorBasisValue($W$17,AA625,_xll.ohTrigger(trigger,$W$24))</f>
        <v>1.908497642786469E-4</v>
      </c>
      <c r="AD625" s="49">
        <f>_xll.qlTenorBasisForwardRate($W$17,AA625,_xll.ohTrigger(trigger,$W$24))</f>
        <v>1.3041368996518478E-2</v>
      </c>
      <c r="AE625" s="49">
        <f>_xll.qlTenorBasisForwardRate2($W$17,AA625,AB625,_xll.ohTrigger(trigger,$W$24))</f>
        <v>1.3041368996518478E-2</v>
      </c>
      <c r="AF625" s="49">
        <f>_xll.qlIndexFixing($W$9,_xll.qlInterestRateIndexFixingDate($W$9,AA625,trigger),TRUE,trigger)</f>
        <v>1.3009322829823257E-2</v>
      </c>
      <c r="AG625" s="49">
        <f t="shared" si="23"/>
        <v>3.2046166695220979E-5</v>
      </c>
      <c r="AH625" s="52">
        <f t="shared" si="24"/>
        <v>0.99754272985422188</v>
      </c>
    </row>
    <row r="626" spans="26:34" x14ac:dyDescent="0.2">
      <c r="Z626" s="44" t="s">
        <v>74</v>
      </c>
      <c r="AA626" s="45">
        <f>_xll.qlCalendarAdvance(calendar,AA625,Z626,,,trigger)</f>
        <v>61696</v>
      </c>
      <c r="AB626" s="45">
        <f>_xll.qlInterestRateIndexMaturity($W$9,AA626,trigger)</f>
        <v>61877</v>
      </c>
      <c r="AC626" s="49">
        <f>_xll.qlTenorBasisValue($W$17,AA626,_xll.ohTrigger(trigger,$W$24))</f>
        <v>1.9082519927068179E-4</v>
      </c>
      <c r="AD626" s="49">
        <f>_xll.qlTenorBasisForwardRate($W$17,AA626,_xll.ohTrigger(trigger,$W$24))</f>
        <v>1.3058122822122476E-2</v>
      </c>
      <c r="AE626" s="49">
        <f>_xll.qlTenorBasisForwardRate2($W$17,AA626,AB626,_xll.ohTrigger(trigger,$W$24))</f>
        <v>1.3058122822122476E-2</v>
      </c>
      <c r="AF626" s="49">
        <f>_xll.qlIndexFixing($W$9,_xll.qlInterestRateIndexFixingDate($W$9,AA626,trigger),TRUE,trigger)</f>
        <v>1.3034772521274237E-2</v>
      </c>
      <c r="AG626" s="49">
        <f t="shared" si="23"/>
        <v>2.3350300848238789E-5</v>
      </c>
      <c r="AH626" s="52">
        <f t="shared" si="24"/>
        <v>0.99821181794915581</v>
      </c>
    </row>
    <row r="627" spans="26:34" x14ac:dyDescent="0.2">
      <c r="Z627" s="44" t="s">
        <v>74</v>
      </c>
      <c r="AA627" s="45">
        <f>_xll.qlCalendarAdvance(calendar,AA626,Z627,,,trigger)</f>
        <v>61728</v>
      </c>
      <c r="AB627" s="45">
        <f>_xll.qlInterestRateIndexMaturity($W$9,AA627,trigger)</f>
        <v>61907</v>
      </c>
      <c r="AC627" s="49">
        <f>_xll.qlTenorBasisValue($W$17,AA627,_xll.ohTrigger(trigger,$W$24))</f>
        <v>1.9080022617839053E-4</v>
      </c>
      <c r="AD627" s="49">
        <f>_xll.qlTenorBasisForwardRate($W$17,AA627,_xll.ohTrigger(trigger,$W$24))</f>
        <v>1.3074762044298683E-2</v>
      </c>
      <c r="AE627" s="49">
        <f>_xll.qlTenorBasisForwardRate2($W$17,AA627,AB627,_xll.ohTrigger(trigger,$W$24))</f>
        <v>1.3074762044298683E-2</v>
      </c>
      <c r="AF627" s="49">
        <f>_xll.qlIndexFixing($W$9,_xll.qlInterestRateIndexFixingDate($W$9,AA627,trigger),TRUE,trigger)</f>
        <v>1.3060163038393731E-2</v>
      </c>
      <c r="AG627" s="49">
        <f t="shared" si="23"/>
        <v>1.4599005904952431E-5</v>
      </c>
      <c r="AH627" s="52">
        <f t="shared" si="24"/>
        <v>0.99888342091003346</v>
      </c>
    </row>
    <row r="628" spans="26:34" x14ac:dyDescent="0.2">
      <c r="Z628" s="44" t="s">
        <v>74</v>
      </c>
      <c r="AA628" s="45">
        <f>_xll.qlCalendarAdvance(calendar,AA627,Z628,,,trigger)</f>
        <v>61759</v>
      </c>
      <c r="AB628" s="45">
        <f>_xll.qlInterestRateIndexMaturity($W$9,AA628,trigger)</f>
        <v>61940</v>
      </c>
      <c r="AC628" s="49">
        <f>_xll.qlTenorBasisValue($W$17,AA628,_xll.ohTrigger(trigger,$W$24))</f>
        <v>1.9077640027769495E-4</v>
      </c>
      <c r="AD628" s="49">
        <f>_xll.qlTenorBasisForwardRate($W$17,AA628,_xll.ohTrigger(trigger,$W$24))</f>
        <v>1.3092722592514896E-2</v>
      </c>
      <c r="AE628" s="49">
        <f>_xll.qlTenorBasisForwardRate2($W$17,AA628,AB628,_xll.ohTrigger(trigger,$W$24))</f>
        <v>1.3092722592514896E-2</v>
      </c>
      <c r="AF628" s="49">
        <f>_xll.qlIndexFixing($W$9,_xll.qlInterestRateIndexFixingDate($W$9,AA628,trigger),TRUE,trigger)</f>
        <v>1.3087054877052858E-2</v>
      </c>
      <c r="AG628" s="49">
        <f t="shared" si="23"/>
        <v>5.6677154620377035E-6</v>
      </c>
      <c r="AH628" s="52">
        <f t="shared" si="24"/>
        <v>0.99956710948223415</v>
      </c>
    </row>
    <row r="629" spans="26:34" x14ac:dyDescent="0.2">
      <c r="Z629" s="44" t="s">
        <v>74</v>
      </c>
      <c r="AA629" s="45">
        <f>_xll.qlCalendarAdvance(calendar,AA628,Z629,,,trigger)</f>
        <v>61787</v>
      </c>
      <c r="AB629" s="45">
        <f>_xll.qlInterestRateIndexMaturity($W$9,AA629,trigger)</f>
        <v>61970</v>
      </c>
      <c r="AC629" s="49">
        <f>_xll.qlTenorBasisValue($W$17,AA629,_xll.ohTrigger(trigger,$W$24))</f>
        <v>1.9075518588878082E-4</v>
      </c>
      <c r="AD629" s="49">
        <f>_xll.qlTenorBasisForwardRate($W$17,AA629,_xll.ohTrigger(trigger,$W$24))</f>
        <v>1.3108896486974856E-2</v>
      </c>
      <c r="AE629" s="49">
        <f>_xll.qlTenorBasisForwardRate2($W$17,AA629,AB629,_xll.ohTrigger(trigger,$W$24))</f>
        <v>1.3108896486974856E-2</v>
      </c>
      <c r="AF629" s="49">
        <f>_xll.qlIndexFixing($W$9,_xll.qlInterestRateIndexFixingDate($W$9,AA629,trigger),TRUE,trigger)</f>
        <v>1.311123984782361E-2</v>
      </c>
      <c r="AG629" s="49">
        <f t="shared" si="23"/>
        <v>-2.3433608487537921E-6</v>
      </c>
      <c r="AH629" s="52">
        <f t="shared" si="24"/>
        <v>1.0001787611070911</v>
      </c>
    </row>
    <row r="630" spans="26:34" x14ac:dyDescent="0.2">
      <c r="Z630" s="44" t="s">
        <v>74</v>
      </c>
      <c r="AA630" s="45">
        <f>_xll.qlCalendarAdvance(calendar,AA629,Z630,,,trigger)</f>
        <v>61815</v>
      </c>
      <c r="AB630" s="45">
        <f>_xll.qlInterestRateIndexMaturity($W$9,AA630,trigger)</f>
        <v>62001</v>
      </c>
      <c r="AC630" s="49">
        <f>_xll.qlTenorBasisValue($W$17,AA630,_xll.ohTrigger(trigger,$W$24))</f>
        <v>1.9073425772803671E-4</v>
      </c>
      <c r="AD630" s="49">
        <f>_xll.qlTenorBasisForwardRate($W$17,AA630,_xll.ohTrigger(trigger,$W$24))</f>
        <v>1.3125432514034833E-2</v>
      </c>
      <c r="AE630" s="49">
        <f>_xll.qlTenorBasisForwardRate2($W$17,AA630,AB630,_xll.ohTrigger(trigger,$W$24))</f>
        <v>1.3125432514034833E-2</v>
      </c>
      <c r="AF630" s="49">
        <f>_xll.qlIndexFixing($W$9,_xll.qlInterestRateIndexFixingDate($W$9,AA630,trigger),TRUE,trigger)</f>
        <v>1.3135842671601346E-2</v>
      </c>
      <c r="AG630" s="49">
        <f t="shared" si="23"/>
        <v>-1.0410157566512548E-5</v>
      </c>
      <c r="AH630" s="52">
        <f t="shared" si="24"/>
        <v>1.0007931287258824</v>
      </c>
    </row>
    <row r="631" spans="26:34" x14ac:dyDescent="0.2">
      <c r="Z631" s="44" t="s">
        <v>74</v>
      </c>
      <c r="AA631" s="45">
        <f>_xll.qlCalendarAdvance(calendar,AA630,Z631,,,trigger)</f>
        <v>61847</v>
      </c>
      <c r="AB631" s="45">
        <f>_xll.qlInterestRateIndexMaturity($W$9,AA631,trigger)</f>
        <v>62030</v>
      </c>
      <c r="AC631" s="49">
        <f>_xll.qlTenorBasisValue($W$17,AA631,_xll.ohTrigger(trigger,$W$24))</f>
        <v>1.9071068542433117E-4</v>
      </c>
      <c r="AD631" s="49">
        <f>_xll.qlTenorBasisForwardRate($W$17,AA631,_xll.ohTrigger(trigger,$W$24))</f>
        <v>1.314093138172618E-2</v>
      </c>
      <c r="AE631" s="49">
        <f>_xll.qlTenorBasisForwardRate2($W$17,AA631,AB631,_xll.ohTrigger(trigger,$W$24))</f>
        <v>1.314093138172618E-2</v>
      </c>
      <c r="AF631" s="49">
        <f>_xll.qlIndexFixing($W$9,_xll.qlInterestRateIndexFixingDate($W$9,AA631,trigger),TRUE,trigger)</f>
        <v>1.315960031595247E-2</v>
      </c>
      <c r="AG631" s="49">
        <f t="shared" si="23"/>
        <v>-1.8668934226289541E-5</v>
      </c>
      <c r="AH631" s="52">
        <f t="shared" si="24"/>
        <v>1.0014206705509665</v>
      </c>
    </row>
    <row r="632" spans="26:34" x14ac:dyDescent="0.2">
      <c r="Z632" s="44" t="s">
        <v>74</v>
      </c>
      <c r="AA632" s="45">
        <f>_xll.qlCalendarAdvance(calendar,AA631,Z632,,,trigger)</f>
        <v>61877</v>
      </c>
      <c r="AB632" s="45">
        <f>_xll.qlInterestRateIndexMaturity($W$9,AA632,trigger)</f>
        <v>62061</v>
      </c>
      <c r="AC632" s="49">
        <f>_xll.qlTenorBasisValue($W$17,AA632,_xll.ohTrigger(trigger,$W$24))</f>
        <v>1.9068891640690043E-4</v>
      </c>
      <c r="AD632" s="49">
        <f>_xll.qlTenorBasisForwardRate($W$17,AA632,_xll.ohTrigger(trigger,$W$24))</f>
        <v>1.3157214368495341E-2</v>
      </c>
      <c r="AE632" s="49">
        <f>_xll.qlTenorBasisForwardRate2($W$17,AA632,AB632,_xll.ohTrigger(trigger,$W$24))</f>
        <v>1.3157214368495341E-2</v>
      </c>
      <c r="AF632" s="49">
        <f>_xll.qlIndexFixing($W$9,_xll.qlInterestRateIndexFixingDate($W$9,AA632,trigger),TRUE,trigger)</f>
        <v>1.3184047691772173E-2</v>
      </c>
      <c r="AG632" s="49">
        <f t="shared" si="23"/>
        <v>-2.6833323276832799E-5</v>
      </c>
      <c r="AH632" s="52">
        <f t="shared" si="24"/>
        <v>1.0020394380242892</v>
      </c>
    </row>
    <row r="633" spans="26:34" x14ac:dyDescent="0.2">
      <c r="Z633" s="44" t="s">
        <v>74</v>
      </c>
      <c r="AA633" s="45">
        <f>_xll.qlCalendarAdvance(calendar,AA632,Z633,,,trigger)</f>
        <v>61910</v>
      </c>
      <c r="AB633" s="45">
        <f>_xll.qlInterestRateIndexMaturity($W$9,AA633,trigger)</f>
        <v>62095</v>
      </c>
      <c r="AC633" s="49">
        <f>_xll.qlTenorBasisValue($W$17,AA633,_xll.ohTrigger(trigger,$W$24))</f>
        <v>1.906653338067036E-4</v>
      </c>
      <c r="AD633" s="49">
        <f>_xll.qlTenorBasisForwardRate($W$17,AA633,_xll.ohTrigger(trigger,$W$24))</f>
        <v>1.3174889074814804E-2</v>
      </c>
      <c r="AE633" s="49">
        <f>_xll.qlTenorBasisForwardRate2($W$17,AA633,AB633,_xll.ohTrigger(trigger,$W$24))</f>
        <v>1.3174889074814804E-2</v>
      </c>
      <c r="AF633" s="49">
        <f>_xll.qlIndexFixing($W$9,_xll.qlInterestRateIndexFixingDate($W$9,AA633,trigger),TRUE,trigger)</f>
        <v>1.321058514907991E-2</v>
      </c>
      <c r="AG633" s="49">
        <f t="shared" si="23"/>
        <v>-3.5696074265106209E-5</v>
      </c>
      <c r="AH633" s="52">
        <f t="shared" si="24"/>
        <v>1.0027094022623191</v>
      </c>
    </row>
    <row r="634" spans="26:34" x14ac:dyDescent="0.2">
      <c r="Z634" s="44" t="s">
        <v>74</v>
      </c>
      <c r="AA634" s="45">
        <f>_xll.qlCalendarAdvance(calendar,AA633,Z634,,,trigger)</f>
        <v>61941</v>
      </c>
      <c r="AB634" s="45">
        <f>_xll.qlInterestRateIndexMaturity($W$9,AA634,trigger)</f>
        <v>62127</v>
      </c>
      <c r="AC634" s="49">
        <f>_xll.qlTenorBasisValue($W$17,AA634,_xll.ohTrigger(trigger,$W$24))</f>
        <v>1.9064352200390318E-4</v>
      </c>
      <c r="AD634" s="49">
        <f>_xll.qlTenorBasisForwardRate($W$17,AA634,_xll.ohTrigger(trigger,$W$24))</f>
        <v>1.3191342811592656E-2</v>
      </c>
      <c r="AE634" s="49">
        <f>_xll.qlTenorBasisForwardRate2($W$17,AA634,AB634,_xll.ohTrigger(trigger,$W$24))</f>
        <v>1.3191342811592656E-2</v>
      </c>
      <c r="AF634" s="49">
        <f>_xll.qlIndexFixing($W$9,_xll.qlInterestRateIndexFixingDate($W$9,AA634,trigger),TRUE,trigger)</f>
        <v>1.3235271472513114E-2</v>
      </c>
      <c r="AG634" s="49">
        <f t="shared" si="23"/>
        <v>-4.3928660920457621E-5</v>
      </c>
      <c r="AH634" s="52">
        <f t="shared" si="24"/>
        <v>1.0033301129041885</v>
      </c>
    </row>
    <row r="635" spans="26:34" x14ac:dyDescent="0.2">
      <c r="Z635" s="44" t="s">
        <v>74</v>
      </c>
      <c r="AA635" s="45">
        <f>_xll.qlCalendarAdvance(calendar,AA634,Z635,,,trigger)</f>
        <v>61973</v>
      </c>
      <c r="AB635" s="45">
        <f>_xll.qlInterestRateIndexMaturity($W$9,AA635,trigger)</f>
        <v>62155</v>
      </c>
      <c r="AC635" s="49">
        <f>_xll.qlTenorBasisValue($W$17,AA635,_xll.ohTrigger(trigger,$W$24))</f>
        <v>1.9062134836811992E-4</v>
      </c>
      <c r="AD635" s="49">
        <f>_xll.qlTenorBasisForwardRate($W$17,AA635,_xll.ohTrigger(trigger,$W$24))</f>
        <v>1.320566612305861E-2</v>
      </c>
      <c r="AE635" s="49">
        <f>_xll.qlTenorBasisForwardRate2($W$17,AA635,AB635,_xll.ohTrigger(trigger,$W$24))</f>
        <v>1.320566612305861E-2</v>
      </c>
      <c r="AF635" s="49">
        <f>_xll.qlIndexFixing($W$9,_xll.qlInterestRateIndexFixingDate($W$9,AA635,trigger),TRUE,trigger)</f>
        <v>1.3257341766687844E-2</v>
      </c>
      <c r="AG635" s="49">
        <f t="shared" si="23"/>
        <v>-5.1675643629234269E-5</v>
      </c>
      <c r="AH635" s="52">
        <f t="shared" si="24"/>
        <v>1.0039131417641252</v>
      </c>
    </row>
    <row r="636" spans="26:34" x14ac:dyDescent="0.2">
      <c r="Z636" s="44" t="s">
        <v>74</v>
      </c>
      <c r="AA636" s="45">
        <f>_xll.qlCalendarAdvance(calendar,AA635,Z636,,,trigger)</f>
        <v>62003</v>
      </c>
      <c r="AB636" s="45">
        <f>_xll.qlInterestRateIndexMaturity($W$9,AA636,trigger)</f>
        <v>62185</v>
      </c>
      <c r="AC636" s="49">
        <f>_xll.qlTenorBasisValue($W$17,AA636,_xll.ohTrigger(trigger,$W$24))</f>
        <v>1.906008712581106E-4</v>
      </c>
      <c r="AD636" s="49">
        <f>_xll.qlTenorBasisForwardRate($W$17,AA636,_xll.ohTrigger(trigger,$W$24))</f>
        <v>1.3220780747391832E-2</v>
      </c>
      <c r="AE636" s="49">
        <f>_xll.qlTenorBasisForwardRate2($W$17,AA636,AB636,_xll.ohTrigger(trigger,$W$24))</f>
        <v>1.3220780747391832E-2</v>
      </c>
      <c r="AF636" s="49">
        <f>_xll.qlIndexFixing($W$9,_xll.qlInterestRateIndexFixingDate($W$9,AA636,trigger),TRUE,trigger)</f>
        <v>1.3280112641990541E-2</v>
      </c>
      <c r="AG636" s="49">
        <f t="shared" si="23"/>
        <v>-5.933189459870862E-5</v>
      </c>
      <c r="AH636" s="52">
        <f t="shared" si="24"/>
        <v>1.0044877753993775</v>
      </c>
    </row>
    <row r="637" spans="26:34" x14ac:dyDescent="0.2">
      <c r="Z637" s="44" t="s">
        <v>74</v>
      </c>
      <c r="AA637" s="45">
        <f>_xll.qlCalendarAdvance(calendar,AA636,Z637,,,trigger)</f>
        <v>62036</v>
      </c>
      <c r="AB637" s="45">
        <f>_xll.qlInterestRateIndexMaturity($W$9,AA637,trigger)</f>
        <v>62218</v>
      </c>
      <c r="AC637" s="49">
        <f>_xll.qlTenorBasisValue($W$17,AA637,_xll.ohTrigger(trigger,$W$24))</f>
        <v>1.9057868845535341E-4</v>
      </c>
      <c r="AD637" s="49">
        <f>_xll.qlTenorBasisForwardRate($W$17,AA637,_xll.ohTrigger(trigger,$W$24))</f>
        <v>1.3237217723208751E-2</v>
      </c>
      <c r="AE637" s="49">
        <f>_xll.qlTenorBasisForwardRate2($W$17,AA637,AB637,_xll.ohTrigger(trigger,$W$24))</f>
        <v>1.3237217723208751E-2</v>
      </c>
      <c r="AF637" s="49">
        <f>_xll.qlIndexFixing($W$9,_xll.qlInterestRateIndexFixingDate($W$9,AA637,trigger),TRUE,trigger)</f>
        <v>1.3304865413625563E-2</v>
      </c>
      <c r="AG637" s="49">
        <f t="shared" si="23"/>
        <v>-6.7647690416812803E-5</v>
      </c>
      <c r="AH637" s="52">
        <f t="shared" si="24"/>
        <v>1.0051104160882847</v>
      </c>
    </row>
    <row r="638" spans="26:34" x14ac:dyDescent="0.2">
      <c r="Z638" s="44" t="s">
        <v>74</v>
      </c>
      <c r="AA638" s="45">
        <f>_xll.qlCalendarAdvance(calendar,AA637,Z638,,,trigger)</f>
        <v>62066</v>
      </c>
      <c r="AB638" s="45">
        <f>_xll.qlInterestRateIndexMaturity($W$9,AA638,trigger)</f>
        <v>62248</v>
      </c>
      <c r="AC638" s="49">
        <f>_xll.qlTenorBasisValue($W$17,AA638,_xll.ohTrigger(trigger,$W$24))</f>
        <v>1.9055882860641304E-4</v>
      </c>
      <c r="AD638" s="49">
        <f>_xll.qlTenorBasisForwardRate($W$17,AA638,_xll.ohTrigger(trigger,$W$24))</f>
        <v>1.3251986920281112E-2</v>
      </c>
      <c r="AE638" s="49">
        <f>_xll.qlTenorBasisForwardRate2($W$17,AA638,AB638,_xll.ohTrigger(trigger,$W$24))</f>
        <v>1.3251986920281112E-2</v>
      </c>
      <c r="AF638" s="49">
        <f>_xll.qlIndexFixing($W$9,_xll.qlInterestRateIndexFixingDate($W$9,AA638,trigger),TRUE,trigger)</f>
        <v>1.3327097104284953E-2</v>
      </c>
      <c r="AG638" s="49">
        <f t="shared" si="23"/>
        <v>-7.5110184003841438E-5</v>
      </c>
      <c r="AH638" s="52">
        <f t="shared" si="24"/>
        <v>1.0056678432038664</v>
      </c>
    </row>
    <row r="639" spans="26:34" x14ac:dyDescent="0.2">
      <c r="Z639" s="44" t="s">
        <v>74</v>
      </c>
      <c r="AA639" s="45">
        <f>_xll.qlCalendarAdvance(calendar,AA638,Z639,,,trigger)</f>
        <v>62099</v>
      </c>
      <c r="AB639" s="45">
        <f>_xll.qlInterestRateIndexMaturity($W$9,AA639,trigger)</f>
        <v>62281</v>
      </c>
      <c r="AC639" s="49">
        <f>_xll.qlTenorBasisValue($W$17,AA639,_xll.ohTrigger(trigger,$W$24))</f>
        <v>1.9053731460625333E-4</v>
      </c>
      <c r="AD639" s="49">
        <f>_xll.qlTenorBasisForwardRate($W$17,AA639,_xll.ohTrigger(trigger,$W$24))</f>
        <v>1.3268040373616567E-2</v>
      </c>
      <c r="AE639" s="49">
        <f>_xll.qlTenorBasisForwardRate2($W$17,AA639,AB639,_xll.ohTrigger(trigger,$W$24))</f>
        <v>1.3268040373616567E-2</v>
      </c>
      <c r="AF639" s="49">
        <f>_xll.qlIndexFixing($W$9,_xll.qlInterestRateIndexFixingDate($W$9,AA639,trigger),TRUE,trigger)</f>
        <v>1.3351251243622835E-2</v>
      </c>
      <c r="AG639" s="49">
        <f t="shared" si="23"/>
        <v>-8.3210870006268645E-5</v>
      </c>
      <c r="AH639" s="52">
        <f t="shared" si="24"/>
        <v>1.0062715267411857</v>
      </c>
    </row>
    <row r="640" spans="26:34" x14ac:dyDescent="0.2">
      <c r="Z640" s="44" t="s">
        <v>74</v>
      </c>
      <c r="AA640" s="45">
        <f>_xll.qlCalendarAdvance(calendar,AA639,Z640,,,trigger)</f>
        <v>62130</v>
      </c>
      <c r="AB640" s="45">
        <f>_xll.qlInterestRateIndexMaturity($W$9,AA640,trigger)</f>
        <v>62311</v>
      </c>
      <c r="AC640" s="49">
        <f>_xll.qlTenorBasisValue($W$17,AA640,_xll.ohTrigger(trigger,$W$24))</f>
        <v>1.9051741642835615E-4</v>
      </c>
      <c r="AD640" s="49">
        <f>_xll.qlTenorBasisForwardRate($W$17,AA640,_xll.ohTrigger(trigger,$W$24))</f>
        <v>1.3282454902343636E-2</v>
      </c>
      <c r="AE640" s="49">
        <f>_xll.qlTenorBasisForwardRate2($W$17,AA640,AB640,_xll.ohTrigger(trigger,$W$24))</f>
        <v>1.3282454902343636E-2</v>
      </c>
      <c r="AF640" s="49">
        <f>_xll.qlIndexFixing($W$9,_xll.qlInterestRateIndexFixingDate($W$9,AA640,trigger),TRUE,trigger)</f>
        <v>1.3373049455654745E-2</v>
      </c>
      <c r="AG640" s="49">
        <f t="shared" si="23"/>
        <v>-9.0594553311108134E-5</v>
      </c>
      <c r="AH640" s="52">
        <f t="shared" si="24"/>
        <v>1.0068206181746662</v>
      </c>
    </row>
    <row r="641" spans="26:34" x14ac:dyDescent="0.2">
      <c r="Z641" s="44" t="s">
        <v>74</v>
      </c>
      <c r="AA641" s="45">
        <f>_xll.qlCalendarAdvance(calendar,AA640,Z641,,,trigger)</f>
        <v>62158</v>
      </c>
      <c r="AB641" s="45">
        <f>_xll.qlInterestRateIndexMaturity($W$9,AA641,trigger)</f>
        <v>62344</v>
      </c>
      <c r="AC641" s="49">
        <f>_xll.qlTenorBasisValue($W$17,AA641,_xll.ohTrigger(trigger,$W$24))</f>
        <v>1.9049969982666841E-4</v>
      </c>
      <c r="AD641" s="49">
        <f>_xll.qlTenorBasisForwardRate($W$17,AA641,_xll.ohTrigger(trigger,$W$24))</f>
        <v>1.3298145608120265E-2</v>
      </c>
      <c r="AE641" s="49">
        <f>_xll.qlTenorBasisForwardRate2($W$17,AA641,AB641,_xll.ohTrigger(trigger,$W$24))</f>
        <v>1.3298145608120265E-2</v>
      </c>
      <c r="AF641" s="49">
        <f>_xll.qlIndexFixing($W$9,_xll.qlInterestRateIndexFixingDate($W$9,AA641,trigger),TRUE,trigger)</f>
        <v>1.3396036778938674E-2</v>
      </c>
      <c r="AG641" s="49">
        <f t="shared" si="23"/>
        <v>-9.7891170818409021E-5</v>
      </c>
      <c r="AH641" s="52">
        <f t="shared" si="24"/>
        <v>1.0073612647735362</v>
      </c>
    </row>
    <row r="642" spans="26:34" x14ac:dyDescent="0.2">
      <c r="Z642" s="44" t="s">
        <v>74</v>
      </c>
      <c r="AA642" s="45">
        <f>_xll.qlCalendarAdvance(calendar,AA641,Z642,,,trigger)</f>
        <v>62190</v>
      </c>
      <c r="AB642" s="45">
        <f>_xll.qlInterestRateIndexMaturity($W$9,AA642,trigger)</f>
        <v>62373</v>
      </c>
      <c r="AC642" s="49">
        <f>_xll.qlTenorBasisValue($W$17,AA642,_xll.ohTrigger(trigger,$W$24))</f>
        <v>1.9047974544780788E-4</v>
      </c>
      <c r="AD642" s="49">
        <f>_xll.qlTenorBasisForwardRate($W$17,AA642,_xll.ohTrigger(trigger,$W$24))</f>
        <v>1.331172325842434E-2</v>
      </c>
      <c r="AE642" s="49">
        <f>_xll.qlTenorBasisForwardRate2($W$17,AA642,AB642,_xll.ohTrigger(trigger,$W$24))</f>
        <v>1.331172325842434E-2</v>
      </c>
      <c r="AF642" s="49">
        <f>_xll.qlIndexFixing($W$9,_xll.qlInterestRateIndexFixingDate($W$9,AA642,trigger),TRUE,trigger)</f>
        <v>1.341679642252692E-2</v>
      </c>
      <c r="AG642" s="49">
        <f t="shared" si="23"/>
        <v>-1.0507316410257941E-4</v>
      </c>
      <c r="AH642" s="52">
        <f t="shared" si="24"/>
        <v>1.0078932803862253</v>
      </c>
    </row>
    <row r="643" spans="26:34" x14ac:dyDescent="0.2">
      <c r="Z643" s="44" t="s">
        <v>74</v>
      </c>
      <c r="AA643" s="45">
        <f>_xll.qlCalendarAdvance(calendar,AA642,Z643,,,trigger)</f>
        <v>62220</v>
      </c>
      <c r="AB643" s="45">
        <f>_xll.qlInterestRateIndexMaturity($W$9,AA643,trigger)</f>
        <v>62404</v>
      </c>
      <c r="AC643" s="49">
        <f>_xll.qlTenorBasisValue($W$17,AA643,_xll.ohTrigger(trigger,$W$24))</f>
        <v>1.9046131815918531E-4</v>
      </c>
      <c r="AD643" s="49">
        <f>_xll.qlTenorBasisForwardRate($W$17,AA643,_xll.ohTrigger(trigger,$W$24))</f>
        <v>1.3326091717497247E-2</v>
      </c>
      <c r="AE643" s="49">
        <f>_xll.qlTenorBasisForwardRate2($W$17,AA643,AB643,_xll.ohTrigger(trigger,$W$24))</f>
        <v>1.3326091717497247E-2</v>
      </c>
      <c r="AF643" s="49">
        <f>_xll.qlIndexFixing($W$9,_xll.qlInterestRateIndexFixingDate($W$9,AA643,trigger),TRUE,trigger)</f>
        <v>1.3438255114589612E-2</v>
      </c>
      <c r="AG643" s="49">
        <f t="shared" si="23"/>
        <v>-1.1216339709236439E-4</v>
      </c>
      <c r="AH643" s="52">
        <f t="shared" si="24"/>
        <v>1.0084168261385364</v>
      </c>
    </row>
    <row r="644" spans="26:34" x14ac:dyDescent="0.2">
      <c r="Z644" s="44" t="s">
        <v>74</v>
      </c>
      <c r="AA644" s="45">
        <f>_xll.qlCalendarAdvance(calendar,AA643,Z644,,,trigger)</f>
        <v>62253</v>
      </c>
      <c r="AB644" s="45">
        <f>_xll.qlInterestRateIndexMaturity($W$9,AA644,trigger)</f>
        <v>62436</v>
      </c>
      <c r="AC644" s="49">
        <f>_xll.qlTenorBasisValue($W$17,AA644,_xll.ohTrigger(trigger,$W$24))</f>
        <v>1.9044135631972331E-4</v>
      </c>
      <c r="AD644" s="49">
        <f>_xll.qlTenorBasisForwardRate($W$17,AA644,_xll.ohTrigger(trigger,$W$24))</f>
        <v>1.334070184778329E-2</v>
      </c>
      <c r="AE644" s="49">
        <f>_xll.qlTenorBasisForwardRate2($W$17,AA644,AB644,_xll.ohTrigger(trigger,$W$24))</f>
        <v>1.334070184778329E-2</v>
      </c>
      <c r="AF644" s="49">
        <f>_xll.qlIndexFixing($W$9,_xll.qlInterestRateIndexFixingDate($W$9,AA644,trigger),TRUE,trigger)</f>
        <v>1.3460304059402432E-2</v>
      </c>
      <c r="AG644" s="49">
        <f t="shared" ref="AG644:AG694" si="25">AD644-AF644</f>
        <v>-1.1960221161914225E-4</v>
      </c>
      <c r="AH644" s="52">
        <f t="shared" ref="AH644:AH694" si="26">AF644/AE644</f>
        <v>1.0089652113497323</v>
      </c>
    </row>
    <row r="645" spans="26:34" x14ac:dyDescent="0.2">
      <c r="Z645" s="44" t="s">
        <v>74</v>
      </c>
      <c r="AA645" s="45">
        <f>_xll.qlCalendarAdvance(calendar,AA644,Z645,,,trigger)</f>
        <v>62283</v>
      </c>
      <c r="AB645" s="45">
        <f>_xll.qlInterestRateIndexMaturity($W$9,AA645,trigger)</f>
        <v>62467</v>
      </c>
      <c r="AC645" s="49">
        <f>_xll.qlTenorBasisValue($W$17,AA645,_xll.ohTrigger(trigger,$W$24))</f>
        <v>1.9042348521200098E-4</v>
      </c>
      <c r="AD645" s="49">
        <f>_xll.qlTenorBasisForwardRate($W$17,AA645,_xll.ohTrigger(trigger,$W$24))</f>
        <v>1.3354697419882339E-2</v>
      </c>
      <c r="AE645" s="49">
        <f>_xll.qlTenorBasisForwardRate2($W$17,AA645,AB645,_xll.ohTrigger(trigger,$W$24))</f>
        <v>1.3354697419882339E-2</v>
      </c>
      <c r="AF645" s="49">
        <f>_xll.qlIndexFixing($W$9,_xll.qlInterestRateIndexFixingDate($W$9,AA645,trigger),TRUE,trigger)</f>
        <v>1.3481180753614222E-2</v>
      </c>
      <c r="AG645" s="49">
        <f t="shared" si="25"/>
        <v>-1.2648333373188256E-4</v>
      </c>
      <c r="AH645" s="52">
        <f t="shared" si="26"/>
        <v>1.0094710744657962</v>
      </c>
    </row>
    <row r="646" spans="26:34" x14ac:dyDescent="0.2">
      <c r="Z646" s="44" t="s">
        <v>74</v>
      </c>
      <c r="AA646" s="45">
        <f>_xll.qlCalendarAdvance(calendar,AA645,Z646,,,trigger)</f>
        <v>62316</v>
      </c>
      <c r="AB646" s="45">
        <f>_xll.qlInterestRateIndexMaturity($W$9,AA646,trigger)</f>
        <v>62500</v>
      </c>
      <c r="AC646" s="49">
        <f>_xll.qlTenorBasisValue($W$17,AA646,_xll.ohTrigger(trigger,$W$24))</f>
        <v>1.9040412598002036E-4</v>
      </c>
      <c r="AD646" s="49">
        <f>_xll.qlTenorBasisForwardRate($W$17,AA646,_xll.ohTrigger(trigger,$W$24))</f>
        <v>1.3369369972126397E-2</v>
      </c>
      <c r="AE646" s="49">
        <f>_xll.qlTenorBasisForwardRate2($W$17,AA646,AB646,_xll.ohTrigger(trigger,$W$24))</f>
        <v>1.3369369972126397E-2</v>
      </c>
      <c r="AF646" s="49">
        <f>_xll.qlIndexFixing($W$9,_xll.qlInterestRateIndexFixingDate($W$9,AA646,trigger),TRUE,trigger)</f>
        <v>1.3503179656063046E-2</v>
      </c>
      <c r="AG646" s="49">
        <f t="shared" si="25"/>
        <v>-1.3380968393664899E-4</v>
      </c>
      <c r="AH646" s="52">
        <f t="shared" si="26"/>
        <v>1.0100086753688189</v>
      </c>
    </row>
    <row r="647" spans="26:34" x14ac:dyDescent="0.2">
      <c r="Z647" s="44" t="s">
        <v>74</v>
      </c>
      <c r="AA647" s="45">
        <f>_xll.qlCalendarAdvance(calendar,AA646,Z647,,,trigger)</f>
        <v>62347</v>
      </c>
      <c r="AB647" s="45">
        <f>_xll.qlInterestRateIndexMaturity($W$9,AA647,trigger)</f>
        <v>62528</v>
      </c>
      <c r="AC647" s="49">
        <f>_xll.qlTenorBasisValue($W$17,AA647,_xll.ohTrigger(trigger,$W$24))</f>
        <v>1.9038622109320276E-4</v>
      </c>
      <c r="AD647" s="49">
        <f>_xll.qlTenorBasisForwardRate($W$17,AA647,_xll.ohTrigger(trigger,$W$24))</f>
        <v>1.3381567711474793E-2</v>
      </c>
      <c r="AE647" s="49">
        <f>_xll.qlTenorBasisForwardRate2($W$17,AA647,AB647,_xll.ohTrigger(trigger,$W$24))</f>
        <v>1.3381567711474793E-2</v>
      </c>
      <c r="AF647" s="49">
        <f>_xll.qlIndexFixing($W$9,_xll.qlInterestRateIndexFixingDate($W$9,AA647,trigger),TRUE,trigger)</f>
        <v>1.3521813410431212E-2</v>
      </c>
      <c r="AG647" s="49">
        <f t="shared" si="25"/>
        <v>-1.4024569895641943E-4</v>
      </c>
      <c r="AH647" s="52">
        <f t="shared" si="26"/>
        <v>1.010480513343452</v>
      </c>
    </row>
    <row r="648" spans="26:34" x14ac:dyDescent="0.2">
      <c r="Z648" s="44" t="s">
        <v>74</v>
      </c>
      <c r="AA648" s="45">
        <f>_xll.qlCalendarAdvance(calendar,AA647,Z648,,,trigger)</f>
        <v>62379</v>
      </c>
      <c r="AB648" s="45">
        <f>_xll.qlInterestRateIndexMaturity($W$9,AA648,trigger)</f>
        <v>62561</v>
      </c>
      <c r="AC648" s="49">
        <f>_xll.qlTenorBasisValue($W$17,AA648,_xll.ohTrigger(trigger,$W$24))</f>
        <v>1.9036801985954161E-4</v>
      </c>
      <c r="AD648" s="49">
        <f>_xll.qlTenorBasisForwardRate($W$17,AA648,_xll.ohTrigger(trigger,$W$24))</f>
        <v>1.3395858049560613E-2</v>
      </c>
      <c r="AE648" s="49">
        <f>_xll.qlTenorBasisForwardRate2($W$17,AA648,AB648,_xll.ohTrigger(trigger,$W$24))</f>
        <v>1.3395858049560613E-2</v>
      </c>
      <c r="AF648" s="49">
        <f>_xll.qlIndexFixing($W$9,_xll.qlInterestRateIndexFixingDate($W$9,AA648,trigger),TRUE,trigger)</f>
        <v>1.3543095625815361E-2</v>
      </c>
      <c r="AG648" s="49">
        <f t="shared" si="25"/>
        <v>-1.472375762547485E-4</v>
      </c>
      <c r="AH648" s="52">
        <f t="shared" si="26"/>
        <v>1.010991276237029</v>
      </c>
    </row>
    <row r="649" spans="26:34" x14ac:dyDescent="0.2">
      <c r="Z649" s="44" t="s">
        <v>74</v>
      </c>
      <c r="AA649" s="45">
        <f>_xll.qlCalendarAdvance(calendar,AA648,Z649,,,trigger)</f>
        <v>62410</v>
      </c>
      <c r="AB649" s="45">
        <f>_xll.qlInterestRateIndexMaturity($W$9,AA649,trigger)</f>
        <v>62591</v>
      </c>
      <c r="AC649" s="49">
        <f>_xll.qlTenorBasisValue($W$17,AA649,_xll.ohTrigger(trigger,$W$24))</f>
        <v>1.903506557807927E-4</v>
      </c>
      <c r="AD649" s="49">
        <f>_xll.qlTenorBasisForwardRate($W$17,AA649,_xll.ohTrigger(trigger,$W$24))</f>
        <v>1.3408598593173072E-2</v>
      </c>
      <c r="AE649" s="49">
        <f>_xll.qlTenorBasisForwardRate2($W$17,AA649,AB649,_xll.ohTrigger(trigger,$W$24))</f>
        <v>1.3408598593173072E-2</v>
      </c>
      <c r="AF649" s="49">
        <f>_xll.qlIndexFixing($W$9,_xll.qlInterestRateIndexFixingDate($W$9,AA649,trigger),TRUE,trigger)</f>
        <v>1.3562281563092155E-2</v>
      </c>
      <c r="AG649" s="49">
        <f t="shared" si="25"/>
        <v>-1.5368296991908302E-4</v>
      </c>
      <c r="AH649" s="52">
        <f t="shared" si="26"/>
        <v>1.0114615236522428</v>
      </c>
    </row>
    <row r="650" spans="26:34" x14ac:dyDescent="0.2">
      <c r="Z650" s="44" t="s">
        <v>74</v>
      </c>
      <c r="AA650" s="45">
        <f>_xll.qlCalendarAdvance(calendar,AA649,Z650,,,trigger)</f>
        <v>62442</v>
      </c>
      <c r="AB650" s="45">
        <f>_xll.qlInterestRateIndexMaturity($W$9,AA650,trigger)</f>
        <v>62624</v>
      </c>
      <c r="AC650" s="49">
        <f>_xll.qlTenorBasisValue($W$17,AA650,_xll.ohTrigger(trigger,$W$24))</f>
        <v>1.9033300440523184E-4</v>
      </c>
      <c r="AD650" s="49">
        <f>_xll.qlTenorBasisForwardRate($W$17,AA650,_xll.ohTrigger(trigger,$W$24))</f>
        <v>1.3422474055684528E-2</v>
      </c>
      <c r="AE650" s="49">
        <f>_xll.qlTenorBasisForwardRate2($W$17,AA650,AB650,_xll.ohTrigger(trigger,$W$24))</f>
        <v>1.3422474055684528E-2</v>
      </c>
      <c r="AF650" s="49">
        <f>_xll.qlIndexFixing($W$9,_xll.qlInterestRateIndexFixingDate($W$9,AA650,trigger),TRUE,trigger)</f>
        <v>1.3582916317202303E-2</v>
      </c>
      <c r="AG650" s="49">
        <f t="shared" si="25"/>
        <v>-1.6044226151777467E-4</v>
      </c>
      <c r="AH650" s="52">
        <f t="shared" si="26"/>
        <v>1.0119532554767596</v>
      </c>
    </row>
    <row r="651" spans="26:34" x14ac:dyDescent="0.2">
      <c r="Z651" s="44" t="s">
        <v>74</v>
      </c>
      <c r="AA651" s="45">
        <f>_xll.qlCalendarAdvance(calendar,AA650,Z651,,,trigger)</f>
        <v>62473</v>
      </c>
      <c r="AB651" s="45">
        <f>_xll.qlInterestRateIndexMaturity($W$9,AA651,trigger)</f>
        <v>62654</v>
      </c>
      <c r="AC651" s="49">
        <f>_xll.qlTenorBasisValue($W$17,AA651,_xll.ohTrigger(trigger,$W$24))</f>
        <v>1.9031616498835799E-4</v>
      </c>
      <c r="AD651" s="49">
        <f>_xll.qlTenorBasisForwardRate($W$17,AA651,_xll.ohTrigger(trigger,$W$24))</f>
        <v>1.3434820157739587E-2</v>
      </c>
      <c r="AE651" s="49">
        <f>_xll.qlTenorBasisForwardRate2($W$17,AA651,AB651,_xll.ohTrigger(trigger,$W$24))</f>
        <v>1.3434820157739587E-2</v>
      </c>
      <c r="AF651" s="49">
        <f>_xll.qlIndexFixing($W$9,_xll.qlInterestRateIndexFixingDate($W$9,AA651,trigger),TRUE,trigger)</f>
        <v>1.3601486784808745E-2</v>
      </c>
      <c r="AG651" s="49">
        <f t="shared" si="25"/>
        <v>-1.6666662706915809E-4</v>
      </c>
      <c r="AH651" s="52">
        <f t="shared" si="26"/>
        <v>1.0124055718731109</v>
      </c>
    </row>
    <row r="652" spans="26:34" x14ac:dyDescent="0.2">
      <c r="Z652" s="44" t="s">
        <v>74</v>
      </c>
      <c r="AA652" s="45">
        <f>_xll.qlCalendarAdvance(calendar,AA651,Z652,,,trigger)</f>
        <v>62505</v>
      </c>
      <c r="AB652" s="45">
        <f>_xll.qlInterestRateIndexMaturity($W$9,AA652,trigger)</f>
        <v>62687</v>
      </c>
      <c r="AC652" s="49">
        <f>_xll.qlTenorBasisValue($W$17,AA652,_xll.ohTrigger(trigger,$W$24))</f>
        <v>1.9029904705084049E-4</v>
      </c>
      <c r="AD652" s="49">
        <f>_xll.qlTenorBasisForwardRate($W$17,AA652,_xll.ohTrigger(trigger,$W$24))</f>
        <v>1.3448273722977624E-2</v>
      </c>
      <c r="AE652" s="49">
        <f>_xll.qlTenorBasisForwardRate2($W$17,AA652,AB652,_xll.ohTrigger(trigger,$W$24))</f>
        <v>1.3448273722977624E-2</v>
      </c>
      <c r="AF652" s="49">
        <f>_xll.qlIndexFixing($W$9,_xll.qlInterestRateIndexFixingDate($W$9,AA652,trigger),TRUE,trigger)</f>
        <v>1.3621463144907016E-2</v>
      </c>
      <c r="AG652" s="49">
        <f t="shared" si="25"/>
        <v>-1.7318942192939141E-4</v>
      </c>
      <c r="AH652" s="52">
        <f t="shared" si="26"/>
        <v>1.0128781898329062</v>
      </c>
    </row>
    <row r="653" spans="26:34" x14ac:dyDescent="0.2">
      <c r="Z653" s="44" t="s">
        <v>74</v>
      </c>
      <c r="AA653" s="45">
        <f>_xll.qlCalendarAdvance(calendar,AA652,Z653,,,trigger)</f>
        <v>62533</v>
      </c>
      <c r="AB653" s="45">
        <f>_xll.qlInterestRateIndexMaturity($W$9,AA653,trigger)</f>
        <v>62717</v>
      </c>
      <c r="AC653" s="49">
        <f>_xll.qlTenorBasisValue($W$17,AA653,_xll.ohTrigger(trigger,$W$24))</f>
        <v>1.9028428622932042E-4</v>
      </c>
      <c r="AD653" s="49">
        <f>_xll.qlTenorBasisForwardRate($W$17,AA653,_xll.ohTrigger(trigger,$W$24))</f>
        <v>1.3460367339776153E-2</v>
      </c>
      <c r="AE653" s="49">
        <f>_xll.qlTenorBasisForwardRate2($W$17,AA653,AB653,_xll.ohTrigger(trigger,$W$24))</f>
        <v>1.3460367339776153E-2</v>
      </c>
      <c r="AF653" s="49">
        <f>_xll.qlIndexFixing($W$9,_xll.qlInterestRateIndexFixingDate($W$9,AA653,trigger),TRUE,trigger)</f>
        <v>1.3639278461416897E-2</v>
      </c>
      <c r="AG653" s="49">
        <f t="shared" si="25"/>
        <v>-1.789111216407447E-4</v>
      </c>
      <c r="AH653" s="52">
        <f t="shared" si="26"/>
        <v>1.0132916968106844</v>
      </c>
    </row>
    <row r="654" spans="26:34" x14ac:dyDescent="0.2">
      <c r="Z654" s="44" t="s">
        <v>74</v>
      </c>
      <c r="AA654" s="45">
        <f>_xll.qlCalendarAdvance(calendar,AA653,Z654,,,trigger)</f>
        <v>62564</v>
      </c>
      <c r="AB654" s="45">
        <f>_xll.qlInterestRateIndexMaturity($W$9,AA654,trigger)</f>
        <v>62747</v>
      </c>
      <c r="AC654" s="49">
        <f>_xll.qlTenorBasisValue($W$17,AA654,_xll.ohTrigger(trigger,$W$24))</f>
        <v>1.9026817711222081E-4</v>
      </c>
      <c r="AD654" s="49">
        <f>_xll.qlTenorBasisForwardRate($W$17,AA654,_xll.ohTrigger(trigger,$W$24))</f>
        <v>1.3472126562382088E-2</v>
      </c>
      <c r="AE654" s="49">
        <f>_xll.qlTenorBasisForwardRate2($W$17,AA654,AB654,_xll.ohTrigger(trigger,$W$24))</f>
        <v>1.3472126562382088E-2</v>
      </c>
      <c r="AF654" s="49">
        <f>_xll.qlIndexFixing($W$9,_xll.qlInterestRateIndexFixingDate($W$9,AA654,trigger),TRUE,trigger)</f>
        <v>1.3656933187254462E-2</v>
      </c>
      <c r="AG654" s="49">
        <f t="shared" si="25"/>
        <v>-1.848066248723735E-4</v>
      </c>
      <c r="AH654" s="52">
        <f t="shared" si="26"/>
        <v>1.0137177025480451</v>
      </c>
    </row>
    <row r="655" spans="26:34" x14ac:dyDescent="0.2">
      <c r="Z655" s="44" t="s">
        <v>74</v>
      </c>
      <c r="AA655" s="45">
        <f>_xll.qlCalendarAdvance(calendar,AA654,Z655,,,trigger)</f>
        <v>62596</v>
      </c>
      <c r="AB655" s="45">
        <f>_xll.qlInterestRateIndexMaturity($W$9,AA655,trigger)</f>
        <v>62780</v>
      </c>
      <c r="AC655" s="49">
        <f>_xll.qlTenorBasisValue($W$17,AA655,_xll.ohTrigger(trigger,$W$24))</f>
        <v>1.902518016842353E-4</v>
      </c>
      <c r="AD655" s="49">
        <f>_xll.qlTenorBasisForwardRate($W$17,AA655,_xll.ohTrigger(trigger,$W$24))</f>
        <v>1.3484952271194202E-2</v>
      </c>
      <c r="AE655" s="49">
        <f>_xll.qlTenorBasisForwardRate2($W$17,AA655,AB655,_xll.ohTrigger(trigger,$W$24))</f>
        <v>1.3484952271194202E-2</v>
      </c>
      <c r="AF655" s="49">
        <f>_xll.qlIndexFixing($W$9,_xll.qlInterestRateIndexFixingDate($W$9,AA655,trigger),TRUE,trigger)</f>
        <v>1.3675929733287844E-2</v>
      </c>
      <c r="AG655" s="49">
        <f t="shared" si="25"/>
        <v>-1.9097746209364129E-4</v>
      </c>
      <c r="AH655" s="52">
        <f t="shared" si="26"/>
        <v>1.0141622645933717</v>
      </c>
    </row>
    <row r="656" spans="26:34" x14ac:dyDescent="0.2">
      <c r="Z656" s="44" t="s">
        <v>74</v>
      </c>
      <c r="AA656" s="45">
        <f>_xll.qlCalendarAdvance(calendar,AA655,Z656,,,trigger)</f>
        <v>62627</v>
      </c>
      <c r="AB656" s="45">
        <f>_xll.qlInterestRateIndexMaturity($W$9,AA656,trigger)</f>
        <v>62810</v>
      </c>
      <c r="AC656" s="49">
        <f>_xll.qlTenorBasisValue($W$17,AA656,_xll.ohTrigger(trigger,$W$24))</f>
        <v>1.9023617973279778E-4</v>
      </c>
      <c r="AD656" s="49">
        <f>_xll.qlTenorBasisForwardRate($W$17,AA656,_xll.ohTrigger(trigger,$W$24))</f>
        <v>1.3496300949950116E-2</v>
      </c>
      <c r="AE656" s="49">
        <f>_xll.qlTenorBasisForwardRate2($W$17,AA656,AB656,_xll.ohTrigger(trigger,$W$24))</f>
        <v>1.3496300949950116E-2</v>
      </c>
      <c r="AF656" s="49">
        <f>_xll.qlIndexFixing($W$9,_xll.qlInterestRateIndexFixingDate($W$9,AA656,trigger),TRUE,trigger)</f>
        <v>1.3692943914313974E-2</v>
      </c>
      <c r="AG656" s="49">
        <f t="shared" si="25"/>
        <v>-1.9664296436385821E-4</v>
      </c>
      <c r="AH656" s="52">
        <f t="shared" si="26"/>
        <v>1.014570137780203</v>
      </c>
    </row>
    <row r="657" spans="26:34" x14ac:dyDescent="0.2">
      <c r="Z657" s="44" t="s">
        <v>74</v>
      </c>
      <c r="AA657" s="45">
        <f>_xll.qlCalendarAdvance(calendar,AA656,Z657,,,trigger)</f>
        <v>62659</v>
      </c>
      <c r="AB657" s="45">
        <f>_xll.qlInterestRateIndexMaturity($W$9,AA657,trigger)</f>
        <v>62843</v>
      </c>
      <c r="AC657" s="49">
        <f>_xll.qlTenorBasisValue($W$17,AA657,_xll.ohTrigger(trigger,$W$24))</f>
        <v>1.902202996112119E-4</v>
      </c>
      <c r="AD657" s="49">
        <f>_xll.qlTenorBasisForwardRate($W$17,AA657,_xll.ohTrigger(trigger,$W$24))</f>
        <v>1.3508687454021631E-2</v>
      </c>
      <c r="AE657" s="49">
        <f>_xll.qlTenorBasisForwardRate2($W$17,AA657,AB657,_xll.ohTrigger(trigger,$W$24))</f>
        <v>1.3508687454021631E-2</v>
      </c>
      <c r="AF657" s="49">
        <f>_xll.qlIndexFixing($W$9,_xll.qlInterestRateIndexFixingDate($W$9,AA657,trigger),TRUE,trigger)</f>
        <v>1.3711255115961661E-2</v>
      </c>
      <c r="AG657" s="49">
        <f t="shared" si="25"/>
        <v>-2.0256766194002955E-4</v>
      </c>
      <c r="AH657" s="52">
        <f t="shared" si="26"/>
        <v>1.0149953622533272</v>
      </c>
    </row>
    <row r="658" spans="26:34" x14ac:dyDescent="0.2">
      <c r="Z658" s="44" t="s">
        <v>74</v>
      </c>
      <c r="AA658" s="45">
        <f>_xll.qlCalendarAdvance(calendar,AA657,Z658,,,trigger)</f>
        <v>62690</v>
      </c>
      <c r="AB658" s="45">
        <f>_xll.qlInterestRateIndexMaturity($W$9,AA658,trigger)</f>
        <v>62876</v>
      </c>
      <c r="AC658" s="49">
        <f>_xll.qlTenorBasisValue($W$17,AA658,_xll.ohTrigger(trigger,$W$24))</f>
        <v>1.9020515025862378E-4</v>
      </c>
      <c r="AD658" s="49">
        <f>_xll.qlTenorBasisForwardRate($W$17,AA658,_xll.ohTrigger(trigger,$W$24))</f>
        <v>1.3520913520492495E-2</v>
      </c>
      <c r="AE658" s="49">
        <f>_xll.qlTenorBasisForwardRate2($W$17,AA658,AB658,_xll.ohTrigger(trigger,$W$24))</f>
        <v>1.3520913520492495E-2</v>
      </c>
      <c r="AF658" s="49">
        <f>_xll.qlIndexFixing($W$9,_xll.qlInterestRateIndexFixingDate($W$9,AA658,trigger),TRUE,trigger)</f>
        <v>1.3729195422996525E-2</v>
      </c>
      <c r="AG658" s="49">
        <f t="shared" si="25"/>
        <v>-2.0828190250402924E-4</v>
      </c>
      <c r="AH658" s="52">
        <f t="shared" si="26"/>
        <v>1.0154044253140406</v>
      </c>
    </row>
    <row r="659" spans="26:34" x14ac:dyDescent="0.2">
      <c r="Z659" s="44" t="s">
        <v>74</v>
      </c>
      <c r="AA659" s="45">
        <f>_xll.qlCalendarAdvance(calendar,AA658,Z659,,,trigger)</f>
        <v>62722</v>
      </c>
      <c r="AB659" s="45">
        <f>_xll.qlInterestRateIndexMaturity($W$9,AA659,trigger)</f>
        <v>62904</v>
      </c>
      <c r="AC659" s="49">
        <f>_xll.qlTenorBasisValue($W$17,AA659,_xll.ohTrigger(trigger,$W$24))</f>
        <v>1.9018975062998599E-4</v>
      </c>
      <c r="AD659" s="49">
        <f>_xll.qlTenorBasisForwardRate($W$17,AA659,_xll.ohTrigger(trigger,$W$24))</f>
        <v>1.3530702427561353E-2</v>
      </c>
      <c r="AE659" s="49">
        <f>_xll.qlTenorBasisForwardRate2($W$17,AA659,AB659,_xll.ohTrigger(trigger,$W$24))</f>
        <v>1.3530702427561353E-2</v>
      </c>
      <c r="AF659" s="49">
        <f>_xll.qlIndexFixing($W$9,_xll.qlInterestRateIndexFixingDate($W$9,AA659,trigger),TRUE,trigger)</f>
        <v>1.374419177416766E-2</v>
      </c>
      <c r="AG659" s="49">
        <f t="shared" si="25"/>
        <v>-2.1348934660630689E-4</v>
      </c>
      <c r="AH659" s="52">
        <f t="shared" si="26"/>
        <v>1.0157781421732726</v>
      </c>
    </row>
    <row r="660" spans="26:34" x14ac:dyDescent="0.2">
      <c r="Z660" s="44" t="s">
        <v>74</v>
      </c>
      <c r="AA660" s="45">
        <f>_xll.qlCalendarAdvance(calendar,AA659,Z660,,,trigger)</f>
        <v>62752</v>
      </c>
      <c r="AB660" s="45">
        <f>_xll.qlInterestRateIndexMaturity($W$9,AA660,trigger)</f>
        <v>62935</v>
      </c>
      <c r="AC660" s="49">
        <f>_xll.qlTenorBasisValue($W$17,AA660,_xll.ohTrigger(trigger,$W$24))</f>
        <v>1.9017553017866811E-4</v>
      </c>
      <c r="AD660" s="49">
        <f>_xll.qlTenorBasisForwardRate($W$17,AA660,_xll.ohTrigger(trigger,$W$24))</f>
        <v>1.3541717873739118E-2</v>
      </c>
      <c r="AE660" s="49">
        <f>_xll.qlTenorBasisForwardRate2($W$17,AA660,AB660,_xll.ohTrigger(trigger,$W$24))</f>
        <v>1.3541717873739118E-2</v>
      </c>
      <c r="AF660" s="49">
        <f>_xll.qlIndexFixing($W$9,_xll.qlInterestRateIndexFixingDate($W$9,AA660,trigger),TRUE,trigger)</f>
        <v>1.3760417937729091E-2</v>
      </c>
      <c r="AG660" s="49">
        <f t="shared" si="25"/>
        <v>-2.1870006398997353E-4</v>
      </c>
      <c r="AH660" s="52">
        <f t="shared" si="26"/>
        <v>1.0161500975008562</v>
      </c>
    </row>
    <row r="661" spans="26:34" x14ac:dyDescent="0.2">
      <c r="Z661" s="44" t="s">
        <v>74</v>
      </c>
      <c r="AA661" s="45">
        <f>_xll.qlCalendarAdvance(calendar,AA660,Z661,,,trigger)</f>
        <v>62785</v>
      </c>
      <c r="AB661" s="45">
        <f>_xll.qlInterestRateIndexMaturity($W$9,AA661,trigger)</f>
        <v>62967</v>
      </c>
      <c r="AC661" s="49">
        <f>_xll.qlTenorBasisValue($W$17,AA661,_xll.ohTrigger(trigger,$W$24))</f>
        <v>1.9016012622654E-4</v>
      </c>
      <c r="AD661" s="49">
        <f>_xll.qlTenorBasisForwardRate($W$17,AA661,_xll.ohTrigger(trigger,$W$24))</f>
        <v>1.3552709930440755E-2</v>
      </c>
      <c r="AE661" s="49">
        <f>_xll.qlTenorBasisForwardRate2($W$17,AA661,AB661,_xll.ohTrigger(trigger,$W$24))</f>
        <v>1.3552709930440755E-2</v>
      </c>
      <c r="AF661" s="49">
        <f>_xll.qlIndexFixing($W$9,_xll.qlInterestRateIndexFixingDate($W$9,AA661,trigger),TRUE,trigger)</f>
        <v>1.3776821610935156E-2</v>
      </c>
      <c r="AG661" s="49">
        <f t="shared" si="25"/>
        <v>-2.2411168049440121E-4</v>
      </c>
      <c r="AH661" s="52">
        <f t="shared" si="26"/>
        <v>1.0165363002414023</v>
      </c>
    </row>
    <row r="662" spans="26:34" x14ac:dyDescent="0.2">
      <c r="Z662" s="44" t="s">
        <v>74</v>
      </c>
      <c r="AA662" s="45">
        <f>_xll.qlCalendarAdvance(calendar,AA661,Z662,,,trigger)</f>
        <v>62815</v>
      </c>
      <c r="AB662" s="45">
        <f>_xll.qlInterestRateIndexMaturity($W$9,AA662,trigger)</f>
        <v>62998</v>
      </c>
      <c r="AC662" s="49">
        <f>_xll.qlTenorBasisValue($W$17,AA662,_xll.ohTrigger(trigger,$W$24))</f>
        <v>1.9014633627338322E-4</v>
      </c>
      <c r="AD662" s="49">
        <f>_xll.qlTenorBasisForwardRate($W$17,AA662,_xll.ohTrigger(trigger,$W$24))</f>
        <v>1.3563296891601765E-2</v>
      </c>
      <c r="AE662" s="49">
        <f>_xll.qlTenorBasisForwardRate2($W$17,AA662,AB662,_xll.ohTrigger(trigger,$W$24))</f>
        <v>1.3563296891601765E-2</v>
      </c>
      <c r="AF662" s="49">
        <f>_xll.qlIndexFixing($W$9,_xll.qlInterestRateIndexFixingDate($W$9,AA662,trigger),TRUE,trigger)</f>
        <v>1.3792379204130659E-2</v>
      </c>
      <c r="AG662" s="49">
        <f t="shared" si="25"/>
        <v>-2.2908231252889363E-4</v>
      </c>
      <c r="AH662" s="52">
        <f t="shared" si="26"/>
        <v>1.0168898693554913</v>
      </c>
    </row>
    <row r="663" spans="26:34" x14ac:dyDescent="0.2">
      <c r="Z663" s="44" t="s">
        <v>74</v>
      </c>
      <c r="AA663" s="45">
        <f>_xll.qlCalendarAdvance(calendar,AA662,Z663,,,trigger)</f>
        <v>62848</v>
      </c>
      <c r="AB663" s="45">
        <f>_xll.qlInterestRateIndexMaturity($W$9,AA663,trigger)</f>
        <v>63030</v>
      </c>
      <c r="AC663" s="49">
        <f>_xll.qlTenorBasisValue($W$17,AA663,_xll.ohTrigger(trigger,$W$24))</f>
        <v>1.9013139872802476E-4</v>
      </c>
      <c r="AD663" s="49">
        <f>_xll.qlTenorBasisForwardRate($W$17,AA663,_xll.ohTrigger(trigger,$W$24))</f>
        <v>1.3573827305928583E-2</v>
      </c>
      <c r="AE663" s="49">
        <f>_xll.qlTenorBasisForwardRate2($W$17,AA663,AB663,_xll.ohTrigger(trigger,$W$24))</f>
        <v>1.3573827305928583E-2</v>
      </c>
      <c r="AF663" s="49">
        <f>_xll.qlIndexFixing($W$9,_xll.qlInterestRateIndexFixingDate($W$9,AA663,trigger),TRUE,trigger)</f>
        <v>1.3808062672279199E-2</v>
      </c>
      <c r="AG663" s="49">
        <f t="shared" si="25"/>
        <v>-2.3423536635061581E-4</v>
      </c>
      <c r="AH663" s="52">
        <f t="shared" si="26"/>
        <v>1.0172563979982499</v>
      </c>
    </row>
    <row r="664" spans="26:34" x14ac:dyDescent="0.2">
      <c r="Z664" s="44" t="s">
        <v>74</v>
      </c>
      <c r="AA664" s="45">
        <f>_xll.qlCalendarAdvance(calendar,AA663,Z664,,,trigger)</f>
        <v>62879</v>
      </c>
      <c r="AB664" s="45">
        <f>_xll.qlInterestRateIndexMaturity($W$9,AA664,trigger)</f>
        <v>63061</v>
      </c>
      <c r="AC664" s="49">
        <f>_xll.qlTenorBasisValue($W$17,AA664,_xll.ohTrigger(trigger,$W$24))</f>
        <v>1.9011758400358668E-4</v>
      </c>
      <c r="AD664" s="49">
        <f>_xll.qlTenorBasisForwardRate($W$17,AA664,_xll.ohTrigger(trigger,$W$24))</f>
        <v>1.3583887502571352E-2</v>
      </c>
      <c r="AE664" s="49">
        <f>_xll.qlTenorBasisForwardRate2($W$17,AA664,AB664,_xll.ohTrigger(trigger,$W$24))</f>
        <v>1.3583887502571352E-2</v>
      </c>
      <c r="AF664" s="49">
        <f>_xll.qlIndexFixing($W$9,_xll.qlInterestRateIndexFixingDate($W$9,AA664,trigger),TRUE,trigger)</f>
        <v>1.3822919010616315E-2</v>
      </c>
      <c r="AG664" s="49">
        <f t="shared" si="25"/>
        <v>-2.3903150804496266E-4</v>
      </c>
      <c r="AH664" s="52">
        <f t="shared" si="26"/>
        <v>1.0175966937299588</v>
      </c>
    </row>
    <row r="665" spans="26:34" x14ac:dyDescent="0.2">
      <c r="Z665" s="44" t="s">
        <v>74</v>
      </c>
      <c r="AA665" s="45">
        <f>_xll.qlCalendarAdvance(calendar,AA664,Z665,,,trigger)</f>
        <v>62908</v>
      </c>
      <c r="AB665" s="45">
        <f>_xll.qlInterestRateIndexMaturity($W$9,AA665,trigger)</f>
        <v>63093</v>
      </c>
      <c r="AC665" s="49">
        <f>_xll.qlTenorBasisValue($W$17,AA665,_xll.ohTrigger(trigger,$W$24))</f>
        <v>1.9010484848224003E-4</v>
      </c>
      <c r="AD665" s="49">
        <f>_xll.qlTenorBasisForwardRate($W$17,AA665,_xll.ohTrigger(trigger,$W$24))</f>
        <v>1.3594327940537542E-2</v>
      </c>
      <c r="AE665" s="49">
        <f>_xll.qlTenorBasisForwardRate2($W$17,AA665,AB665,_xll.ohTrigger(trigger,$W$24))</f>
        <v>1.3594327940537542E-2</v>
      </c>
      <c r="AF665" s="49">
        <f>_xll.qlIndexFixing($W$9,_xll.qlInterestRateIndexFixingDate($W$9,AA665,trigger),TRUE,trigger)</f>
        <v>1.3837979555906387E-2</v>
      </c>
      <c r="AG665" s="49">
        <f t="shared" si="25"/>
        <v>-2.436516153688454E-4</v>
      </c>
      <c r="AH665" s="52">
        <f t="shared" si="26"/>
        <v>1.0179230349918431</v>
      </c>
    </row>
    <row r="666" spans="26:34" x14ac:dyDescent="0.2">
      <c r="Z666" s="44" t="s">
        <v>74</v>
      </c>
      <c r="AA666" s="45">
        <f>_xll.qlCalendarAdvance(calendar,AA665,Z666,,,trigger)</f>
        <v>62939</v>
      </c>
      <c r="AB666" s="45">
        <f>_xll.qlInterestRateIndexMaturity($W$9,AA666,trigger)</f>
        <v>63122</v>
      </c>
      <c r="AC666" s="49">
        <f>_xll.qlTenorBasisValue($W$17,AA666,_xll.ohTrigger(trigger,$W$24))</f>
        <v>1.9009143261973957E-4</v>
      </c>
      <c r="AD666" s="49">
        <f>_xll.qlTenorBasisForwardRate($W$17,AA666,_xll.ohTrigger(trigger,$W$24))</f>
        <v>1.3603137664147287E-2</v>
      </c>
      <c r="AE666" s="49">
        <f>_xll.qlTenorBasisForwardRate2($W$17,AA666,AB666,_xll.ohTrigger(trigger,$W$24))</f>
        <v>1.3603137664147287E-2</v>
      </c>
      <c r="AF666" s="49">
        <f>_xll.qlIndexFixing($W$9,_xll.qlInterestRateIndexFixingDate($W$9,AA666,trigger),TRUE,trigger)</f>
        <v>1.3851180401386678E-2</v>
      </c>
      <c r="AG666" s="49">
        <f t="shared" si="25"/>
        <v>-2.4804273723939146E-4</v>
      </c>
      <c r="AH666" s="52">
        <f t="shared" si="26"/>
        <v>1.0182342297316551</v>
      </c>
    </row>
    <row r="667" spans="26:34" x14ac:dyDescent="0.2">
      <c r="Z667" s="44" t="s">
        <v>74</v>
      </c>
      <c r="AA667" s="45">
        <f>_xll.qlCalendarAdvance(calendar,AA666,Z667,,,trigger)</f>
        <v>62969</v>
      </c>
      <c r="AB667" s="45">
        <f>_xll.qlInterestRateIndexMaturity($W$9,AA667,trigger)</f>
        <v>63153</v>
      </c>
      <c r="AC667" s="49">
        <f>_xll.qlTenorBasisValue($W$17,AA667,_xll.ohTrigger(trigger,$W$24))</f>
        <v>1.9007864150329232E-4</v>
      </c>
      <c r="AD667" s="49">
        <f>_xll.qlTenorBasisForwardRate($W$17,AA667,_xll.ohTrigger(trigger,$W$24))</f>
        <v>1.3612646221973562E-2</v>
      </c>
      <c r="AE667" s="49">
        <f>_xll.qlTenorBasisForwardRate2($W$17,AA667,AB667,_xll.ohTrigger(trigger,$W$24))</f>
        <v>1.3612646221973562E-2</v>
      </c>
      <c r="AF667" s="49">
        <f>_xll.qlIndexFixing($W$9,_xll.qlInterestRateIndexFixingDate($W$9,AA667,trigger),TRUE,trigger)</f>
        <v>1.3865055401007992E-2</v>
      </c>
      <c r="AG667" s="49">
        <f t="shared" si="25"/>
        <v>-2.5240917903442996E-4</v>
      </c>
      <c r="AH667" s="52">
        <f t="shared" si="26"/>
        <v>1.0185422565839544</v>
      </c>
    </row>
    <row r="668" spans="26:34" x14ac:dyDescent="0.2">
      <c r="Z668" s="44" t="s">
        <v>74</v>
      </c>
      <c r="AA668" s="45">
        <f>_xll.qlCalendarAdvance(calendar,AA667,Z668,,,trigger)</f>
        <v>63002</v>
      </c>
      <c r="AB668" s="45">
        <f>_xll.qlInterestRateIndexMaturity($W$9,AA668,trigger)</f>
        <v>63185</v>
      </c>
      <c r="AC668" s="49">
        <f>_xll.qlTenorBasisValue($W$17,AA668,_xll.ohTrigger(trigger,$W$24))</f>
        <v>1.9006478609727721E-4</v>
      </c>
      <c r="AD668" s="49">
        <f>_xll.qlTenorBasisForwardRate($W$17,AA668,_xll.ohTrigger(trigger,$W$24))</f>
        <v>1.3622015415761439E-2</v>
      </c>
      <c r="AE668" s="49">
        <f>_xll.qlTenorBasisForwardRate2($W$17,AA668,AB668,_xll.ohTrigger(trigger,$W$24))</f>
        <v>1.3622015415761439E-2</v>
      </c>
      <c r="AF668" s="49">
        <f>_xll.qlIndexFixing($W$9,_xll.qlInterestRateIndexFixingDate($W$9,AA668,trigger),TRUE,trigger)</f>
        <v>1.3878927313830851E-2</v>
      </c>
      <c r="AG668" s="49">
        <f t="shared" si="25"/>
        <v>-2.5691189806941253E-4</v>
      </c>
      <c r="AH668" s="52">
        <f t="shared" si="26"/>
        <v>1.0188600504571557</v>
      </c>
    </row>
    <row r="669" spans="26:34" x14ac:dyDescent="0.2">
      <c r="Z669" s="44" t="s">
        <v>74</v>
      </c>
      <c r="AA669" s="45">
        <f>_xll.qlCalendarAdvance(calendar,AA668,Z669,,,trigger)</f>
        <v>63032</v>
      </c>
      <c r="AB669" s="45">
        <f>_xll.qlInterestRateIndexMaturity($W$9,AA669,trigger)</f>
        <v>63216</v>
      </c>
      <c r="AC669" s="49">
        <f>_xll.qlTenorBasisValue($W$17,AA669,_xll.ohTrigger(trigger,$W$24))</f>
        <v>1.9005238266348346E-4</v>
      </c>
      <c r="AD669" s="49">
        <f>_xll.qlTenorBasisForwardRate($W$17,AA669,_xll.ohTrigger(trigger,$W$24))</f>
        <v>1.3631072714370697E-2</v>
      </c>
      <c r="AE669" s="49">
        <f>_xll.qlTenorBasisForwardRate2($W$17,AA669,AB669,_xll.ohTrigger(trigger,$W$24))</f>
        <v>1.3631072714370697E-2</v>
      </c>
      <c r="AF669" s="49">
        <f>_xll.qlIndexFixing($W$9,_xll.qlInterestRateIndexFixingDate($W$9,AA669,trigger),TRUE,trigger)</f>
        <v>1.3892098269946951E-2</v>
      </c>
      <c r="AG669" s="49">
        <f t="shared" si="25"/>
        <v>-2.610255555762532E-4</v>
      </c>
      <c r="AH669" s="52">
        <f t="shared" si="26"/>
        <v>1.0191493040236712</v>
      </c>
    </row>
    <row r="670" spans="26:34" x14ac:dyDescent="0.2">
      <c r="Z670" s="44" t="s">
        <v>74</v>
      </c>
      <c r="AA670" s="45">
        <f>_xll.qlCalendarAdvance(calendar,AA669,Z670,,,trigger)</f>
        <v>63065</v>
      </c>
      <c r="AB670" s="45">
        <f>_xll.qlInterestRateIndexMaturity($W$9,AA670,trigger)</f>
        <v>63248</v>
      </c>
      <c r="AC670" s="49">
        <f>_xll.qlTenorBasisValue($W$17,AA670,_xll.ohTrigger(trigger,$W$24))</f>
        <v>1.9003894726800811E-4</v>
      </c>
      <c r="AD670" s="49">
        <f>_xll.qlTenorBasisForwardRate($W$17,AA670,_xll.ohTrigger(trigger,$W$24))</f>
        <v>1.3639956236955127E-2</v>
      </c>
      <c r="AE670" s="49">
        <f>_xll.qlTenorBasisForwardRate2($W$17,AA670,AB670,_xll.ohTrigger(trigger,$W$24))</f>
        <v>1.3639956236955127E-2</v>
      </c>
      <c r="AF670" s="49">
        <f>_xll.qlIndexFixing($W$9,_xll.qlInterestRateIndexFixingDate($W$9,AA670,trigger),TRUE,trigger)</f>
        <v>1.3905212552404999E-2</v>
      </c>
      <c r="AG670" s="49">
        <f t="shared" si="25"/>
        <v>-2.6525631544987126E-4</v>
      </c>
      <c r="AH670" s="52">
        <f t="shared" si="26"/>
        <v>1.0194470063423815</v>
      </c>
    </row>
    <row r="671" spans="26:34" x14ac:dyDescent="0.2">
      <c r="Z671" s="44" t="s">
        <v>74</v>
      </c>
      <c r="AA671" s="45">
        <f>_xll.qlCalendarAdvance(calendar,AA670,Z671,,,trigger)</f>
        <v>63096</v>
      </c>
      <c r="AB671" s="45">
        <f>_xll.qlInterestRateIndexMaturity($W$9,AA671,trigger)</f>
        <v>63277</v>
      </c>
      <c r="AC671" s="49">
        <f>_xll.qlTenorBasisValue($W$17,AA671,_xll.ohTrigger(trigger,$W$24))</f>
        <v>1.900265220099715E-4</v>
      </c>
      <c r="AD671" s="49">
        <f>_xll.qlTenorBasisForwardRate($W$17,AA671,_xll.ohTrigger(trigger,$W$24))</f>
        <v>1.3647657345208182E-2</v>
      </c>
      <c r="AE671" s="49">
        <f>_xll.qlTenorBasisForwardRate2($W$17,AA671,AB671,_xll.ohTrigger(trigger,$W$24))</f>
        <v>1.3647657345208182E-2</v>
      </c>
      <c r="AF671" s="49">
        <f>_xll.qlIndexFixing($W$9,_xll.qlInterestRateIndexFixingDate($W$9,AA671,trigger),TRUE,trigger)</f>
        <v>1.3916684136438678E-2</v>
      </c>
      <c r="AG671" s="49">
        <f t="shared" si="25"/>
        <v>-2.6902679123049639E-4</v>
      </c>
      <c r="AH671" s="52">
        <f t="shared" si="26"/>
        <v>1.0197123055206947</v>
      </c>
    </row>
    <row r="672" spans="26:34" x14ac:dyDescent="0.2">
      <c r="Z672" s="44" t="s">
        <v>74</v>
      </c>
      <c r="AA672" s="45">
        <f>_xll.qlCalendarAdvance(calendar,AA671,Z672,,,trigger)</f>
        <v>63128</v>
      </c>
      <c r="AB672" s="45">
        <f>_xll.qlInterestRateIndexMaturity($W$9,AA672,trigger)</f>
        <v>63307</v>
      </c>
      <c r="AC672" s="49">
        <f>_xll.qlTenorBasisValue($W$17,AA672,_xll.ohTrigger(trigger,$W$24))</f>
        <v>1.9001389191218086E-4</v>
      </c>
      <c r="AD672" s="49">
        <f>_xll.qlTenorBasisForwardRate($W$17,AA672,_xll.ohTrigger(trigger,$W$24))</f>
        <v>1.3655402941776433E-2</v>
      </c>
      <c r="AE672" s="49">
        <f>_xll.qlTenorBasisForwardRate2($W$17,AA672,AB672,_xll.ohTrigger(trigger,$W$24))</f>
        <v>1.3655402941776433E-2</v>
      </c>
      <c r="AF672" s="49">
        <f>_xll.qlIndexFixing($W$9,_xll.qlInterestRateIndexFixingDate($W$9,AA672,trigger),TRUE,trigger)</f>
        <v>1.3928198172661853E-2</v>
      </c>
      <c r="AG672" s="49">
        <f t="shared" si="25"/>
        <v>-2.7279523088541945E-4</v>
      </c>
      <c r="AH672" s="52">
        <f t="shared" si="26"/>
        <v>1.019977091269189</v>
      </c>
    </row>
    <row r="673" spans="26:34" x14ac:dyDescent="0.2">
      <c r="Z673" s="44" t="s">
        <v>74</v>
      </c>
      <c r="AA673" s="45">
        <f>_xll.qlCalendarAdvance(calendar,AA672,Z673,,,trigger)</f>
        <v>63158</v>
      </c>
      <c r="AB673" s="45">
        <f>_xll.qlInterestRateIndexMaturity($W$9,AA673,trigger)</f>
        <v>63340</v>
      </c>
      <c r="AC673" s="49">
        <f>_xll.qlTenorBasisValue($W$17,AA673,_xll.ohTrigger(trigger,$W$24))</f>
        <v>1.9000222931577298E-4</v>
      </c>
      <c r="AD673" s="49">
        <f>_xll.qlTenorBasisForwardRate($W$17,AA673,_xll.ohTrigger(trigger,$W$24))</f>
        <v>1.3664316803800992E-2</v>
      </c>
      <c r="AE673" s="49">
        <f>_xll.qlTenorBasisForwardRate2($W$17,AA673,AB673,_xll.ohTrigger(trigger,$W$24))</f>
        <v>1.3664316803800992E-2</v>
      </c>
      <c r="AF673" s="49">
        <f>_xll.qlIndexFixing($W$9,_xll.qlInterestRateIndexFixingDate($W$9,AA673,trigger),TRUE,trigger)</f>
        <v>1.3940849697653218E-2</v>
      </c>
      <c r="AG673" s="49">
        <f t="shared" si="25"/>
        <v>-2.7653289385222608E-4</v>
      </c>
      <c r="AH673" s="52">
        <f t="shared" si="26"/>
        <v>1.0202375938601851</v>
      </c>
    </row>
    <row r="674" spans="26:34" x14ac:dyDescent="0.2">
      <c r="Z674" s="44" t="s">
        <v>74</v>
      </c>
      <c r="AA674" s="45">
        <f>_xll.qlCalendarAdvance(calendar,AA673,Z674,,,trigger)</f>
        <v>63188</v>
      </c>
      <c r="AB674" s="45">
        <f>_xll.qlInterestRateIndexMaturity($W$9,AA674,trigger)</f>
        <v>63370</v>
      </c>
      <c r="AC674" s="49">
        <f>_xll.qlTenorBasisValue($W$17,AA674,_xll.ohTrigger(trigger,$W$24))</f>
        <v>1.8999073655606705E-4</v>
      </c>
      <c r="AD674" s="49">
        <f>_xll.qlTenorBasisForwardRate($W$17,AA674,_xll.ohTrigger(trigger,$W$24))</f>
        <v>1.3671852808370378E-2</v>
      </c>
      <c r="AE674" s="49">
        <f>_xll.qlTenorBasisForwardRate2($W$17,AA674,AB674,_xll.ohTrigger(trigger,$W$24))</f>
        <v>1.3671852808370378E-2</v>
      </c>
      <c r="AF674" s="49">
        <f>_xll.qlIndexFixing($W$9,_xll.qlInterestRateIndexFixingDate($W$9,AA674,trigger),TRUE,trigger)</f>
        <v>1.3951795188051654E-2</v>
      </c>
      <c r="AG674" s="49">
        <f t="shared" si="25"/>
        <v>-2.7994237968127604E-4</v>
      </c>
      <c r="AH674" s="52">
        <f t="shared" si="26"/>
        <v>1.0204758187207725</v>
      </c>
    </row>
    <row r="675" spans="26:34" x14ac:dyDescent="0.2">
      <c r="Z675" s="44" t="s">
        <v>74</v>
      </c>
      <c r="AA675" s="45">
        <f>_xll.qlCalendarAdvance(calendar,AA674,Z675,,,trigger)</f>
        <v>63219</v>
      </c>
      <c r="AB675" s="45">
        <f>_xll.qlInterestRateIndexMaturity($W$9,AA675,trigger)</f>
        <v>63401</v>
      </c>
      <c r="AC675" s="49">
        <f>_xll.qlTenorBasisValue($W$17,AA675,_xll.ohTrigger(trigger,$W$24))</f>
        <v>1.8997903652859469E-4</v>
      </c>
      <c r="AD675" s="49">
        <f>_xll.qlTenorBasisForwardRate($W$17,AA675,_xll.ohTrigger(trigger,$W$24))</f>
        <v>1.3679407308864116E-2</v>
      </c>
      <c r="AE675" s="49">
        <f>_xll.qlTenorBasisForwardRate2($W$17,AA675,AB675,_xll.ohTrigger(trigger,$W$24))</f>
        <v>1.3679407308864116E-2</v>
      </c>
      <c r="AF675" s="49">
        <f>_xll.qlIndexFixing($W$9,_xll.qlInterestRateIndexFixingDate($W$9,AA675,trigger),TRUE,trigger)</f>
        <v>1.3962742517318487E-2</v>
      </c>
      <c r="AG675" s="49">
        <f t="shared" si="25"/>
        <v>-2.8333520845437096E-4</v>
      </c>
      <c r="AH675" s="52">
        <f t="shared" si="26"/>
        <v>1.0207125354232836</v>
      </c>
    </row>
    <row r="676" spans="26:34" x14ac:dyDescent="0.2">
      <c r="Z676" s="44" t="s">
        <v>74</v>
      </c>
      <c r="AA676" s="45">
        <f>_xll.qlCalendarAdvance(calendar,AA675,Z676,,,trigger)</f>
        <v>63248</v>
      </c>
      <c r="AB676" s="45">
        <f>_xll.qlInterestRateIndexMaturity($W$9,AA676,trigger)</f>
        <v>63432</v>
      </c>
      <c r="AC676" s="49">
        <f>_xll.qlTenorBasisValue($W$17,AA676,_xll.ohTrigger(trigger,$W$24))</f>
        <v>1.8996825079465793E-4</v>
      </c>
      <c r="AD676" s="49">
        <f>_xll.qlTenorBasisForwardRate($W$17,AA676,_xll.ohTrigger(trigger,$W$24))</f>
        <v>1.3687002957769543E-2</v>
      </c>
      <c r="AE676" s="49">
        <f>_xll.qlTenorBasisForwardRate2($W$17,AA676,AB676,_xll.ohTrigger(trigger,$W$24))</f>
        <v>1.3687002957769543E-2</v>
      </c>
      <c r="AF676" s="49">
        <f>_xll.qlIndexFixing($W$9,_xll.qlInterestRateIndexFixingDate($W$9,AA676,trigger),TRUE,trigger)</f>
        <v>1.3973512283102821E-2</v>
      </c>
      <c r="AG676" s="49">
        <f t="shared" si="25"/>
        <v>-2.8650932533327844E-4</v>
      </c>
      <c r="AH676" s="52">
        <f t="shared" si="26"/>
        <v>1.0209329483026552</v>
      </c>
    </row>
    <row r="677" spans="26:34" x14ac:dyDescent="0.2">
      <c r="Z677" s="44" t="s">
        <v>74</v>
      </c>
      <c r="AA677" s="45">
        <f>_xll.qlCalendarAdvance(calendar,AA676,Z677,,,trigger)</f>
        <v>63276</v>
      </c>
      <c r="AB677" s="45">
        <f>_xll.qlInterestRateIndexMaturity($W$9,AA677,trigger)</f>
        <v>63460</v>
      </c>
      <c r="AC677" s="49">
        <f>_xll.qlTenorBasisValue($W$17,AA677,_xll.ohTrigger(trigger,$W$24))</f>
        <v>1.8995798117794107E-4</v>
      </c>
      <c r="AD677" s="49">
        <f>_xll.qlTenorBasisForwardRate($W$17,AA677,_xll.ohTrigger(trigger,$W$24))</f>
        <v>1.3693412744655154E-2</v>
      </c>
      <c r="AE677" s="49">
        <f>_xll.qlTenorBasisForwardRate2($W$17,AA677,AB677,_xll.ohTrigger(trigger,$W$24))</f>
        <v>1.3693412744655154E-2</v>
      </c>
      <c r="AF677" s="49">
        <f>_xll.qlIndexFixing($W$9,_xll.qlInterestRateIndexFixingDate($W$9,AA677,trigger),TRUE,trigger)</f>
        <v>1.3982754906737959E-2</v>
      </c>
      <c r="AG677" s="49">
        <f t="shared" si="25"/>
        <v>-2.8934216208280523E-4</v>
      </c>
      <c r="AH677" s="52">
        <f t="shared" si="26"/>
        <v>1.0211300256172986</v>
      </c>
    </row>
    <row r="678" spans="26:34" x14ac:dyDescent="0.2">
      <c r="Z678" s="44" t="s">
        <v>74</v>
      </c>
      <c r="AA678" s="45">
        <f>_xll.qlCalendarAdvance(calendar,AA677,Z678,,,trigger)</f>
        <v>63307</v>
      </c>
      <c r="AB678" s="45">
        <f>_xll.qlInterestRateIndexMaturity($W$9,AA678,trigger)</f>
        <v>63493</v>
      </c>
      <c r="AC678" s="49">
        <f>_xll.qlTenorBasisValue($W$17,AA678,_xll.ohTrigger(trigger,$W$24))</f>
        <v>1.8994677416235594E-4</v>
      </c>
      <c r="AD678" s="49">
        <f>_xll.qlTenorBasisForwardRate($W$17,AA678,_xll.ohTrigger(trigger,$W$24))</f>
        <v>1.3701009653895042E-2</v>
      </c>
      <c r="AE678" s="49">
        <f>_xll.qlTenorBasisForwardRate2($W$17,AA678,AB678,_xll.ohTrigger(trigger,$W$24))</f>
        <v>1.3701009653895042E-2</v>
      </c>
      <c r="AF678" s="49">
        <f>_xll.qlIndexFixing($W$9,_xll.qlInterestRateIndexFixingDate($W$9,AA678,trigger),TRUE,trigger)</f>
        <v>1.3993472474665728E-2</v>
      </c>
      <c r="AG678" s="49">
        <f t="shared" si="25"/>
        <v>-2.9246282077068607E-4</v>
      </c>
      <c r="AH678" s="52">
        <f t="shared" si="26"/>
        <v>1.0213460780014516</v>
      </c>
    </row>
    <row r="679" spans="26:34" x14ac:dyDescent="0.2">
      <c r="Z679" s="44" t="s">
        <v>74</v>
      </c>
      <c r="AA679" s="45">
        <f>_xll.qlCalendarAdvance(calendar,AA678,Z679,,,trigger)</f>
        <v>63338</v>
      </c>
      <c r="AB679" s="45">
        <f>_xll.qlInterestRateIndexMaturity($W$9,AA679,trigger)</f>
        <v>63522</v>
      </c>
      <c r="AC679" s="49">
        <f>_xll.qlTenorBasisValue($W$17,AA679,_xll.ohTrigger(trigger,$W$24))</f>
        <v>1.8993573587992217E-4</v>
      </c>
      <c r="AD679" s="49">
        <f>_xll.qlTenorBasisForwardRate($W$17,AA679,_xll.ohTrigger(trigger,$W$24))</f>
        <v>1.3706904017951509E-2</v>
      </c>
      <c r="AE679" s="49">
        <f>_xll.qlTenorBasisForwardRate2($W$17,AA679,AB679,_xll.ohTrigger(trigger,$W$24))</f>
        <v>1.3706904017951509E-2</v>
      </c>
      <c r="AF679" s="49">
        <f>_xll.qlIndexFixing($W$9,_xll.qlInterestRateIndexFixingDate($W$9,AA679,trigger),TRUE,trigger)</f>
        <v>1.4002125924338795E-2</v>
      </c>
      <c r="AG679" s="49">
        <f t="shared" si="25"/>
        <v>-2.9522190638728643E-4</v>
      </c>
      <c r="AH679" s="52">
        <f t="shared" si="26"/>
        <v>1.0215381902434455</v>
      </c>
    </row>
    <row r="680" spans="26:34" x14ac:dyDescent="0.2">
      <c r="Z680" s="44" t="s">
        <v>74</v>
      </c>
      <c r="AA680" s="45">
        <f>_xll.qlCalendarAdvance(calendar,AA679,Z680,,,trigger)</f>
        <v>63369</v>
      </c>
      <c r="AB680" s="45">
        <f>_xll.qlInterestRateIndexMaturity($W$9,AA680,trigger)</f>
        <v>63552</v>
      </c>
      <c r="AC680" s="49">
        <f>_xll.qlTenorBasisValue($W$17,AA680,_xll.ohTrigger(trigger,$W$24))</f>
        <v>1.8992486381697155E-4</v>
      </c>
      <c r="AD680" s="49">
        <f>_xll.qlTenorBasisForwardRate($W$17,AA680,_xll.ohTrigger(trigger,$W$24))</f>
        <v>1.3712926285762851E-2</v>
      </c>
      <c r="AE680" s="49">
        <f>_xll.qlTenorBasisForwardRate2($W$17,AA680,AB680,_xll.ohTrigger(trigger,$W$24))</f>
        <v>1.3712926285762851E-2</v>
      </c>
      <c r="AF680" s="49">
        <f>_xll.qlIndexFixing($W$9,_xll.qlInterestRateIndexFixingDate($W$9,AA680,trigger),TRUE,trigger)</f>
        <v>1.4010831013505516E-2</v>
      </c>
      <c r="AG680" s="49">
        <f t="shared" si="25"/>
        <v>-2.9790472774266462E-4</v>
      </c>
      <c r="AH680" s="52">
        <f t="shared" si="26"/>
        <v>1.0217243731596486</v>
      </c>
    </row>
    <row r="681" spans="26:34" x14ac:dyDescent="0.2">
      <c r="Z681" s="44" t="s">
        <v>74</v>
      </c>
      <c r="AA681" s="45">
        <f>_xll.qlCalendarAdvance(calendar,AA680,Z681,,,trigger)</f>
        <v>63401</v>
      </c>
      <c r="AB681" s="45">
        <f>_xll.qlInterestRateIndexMaturity($W$9,AA681,trigger)</f>
        <v>63585</v>
      </c>
      <c r="AC681" s="49">
        <f>_xll.qlTenorBasisValue($W$17,AA681,_xll.ohTrigger(trigger,$W$24))</f>
        <v>1.899138127656941E-4</v>
      </c>
      <c r="AD681" s="49">
        <f>_xll.qlTenorBasisForwardRate($W$17,AA681,_xll.ohTrigger(trigger,$W$24))</f>
        <v>1.3719611540212054E-2</v>
      </c>
      <c r="AE681" s="49">
        <f>_xll.qlTenorBasisForwardRate2($W$17,AA681,AB681,_xll.ohTrigger(trigger,$W$24))</f>
        <v>1.3719611540212054E-2</v>
      </c>
      <c r="AF681" s="49">
        <f>_xll.qlIndexFixing($W$9,_xll.qlInterestRateIndexFixingDate($W$9,AA681,trigger),TRUE,trigger)</f>
        <v>1.4020247374168637E-2</v>
      </c>
      <c r="AG681" s="49">
        <f t="shared" si="25"/>
        <v>-3.006358339565831E-4</v>
      </c>
      <c r="AH681" s="52">
        <f t="shared" si="26"/>
        <v>1.0219128532229518</v>
      </c>
    </row>
    <row r="682" spans="26:34" x14ac:dyDescent="0.2">
      <c r="Z682" s="44" t="s">
        <v>74</v>
      </c>
      <c r="AA682" s="45">
        <f>_xll.qlCalendarAdvance(calendar,AA681,Z682,,,trigger)</f>
        <v>63432</v>
      </c>
      <c r="AB682" s="45">
        <f>_xll.qlInterestRateIndexMaturity($W$9,AA682,trigger)</f>
        <v>63613</v>
      </c>
      <c r="AC682" s="49">
        <f>_xll.qlTenorBasisValue($W$17,AA682,_xll.ohTrigger(trigger,$W$24))</f>
        <v>1.8990327091108006E-4</v>
      </c>
      <c r="AD682" s="49">
        <f>_xll.qlTenorBasisForwardRate($W$17,AA682,_xll.ohTrigger(trigger,$W$24))</f>
        <v>1.3724439874036475E-2</v>
      </c>
      <c r="AE682" s="49">
        <f>_xll.qlTenorBasisForwardRate2($W$17,AA682,AB682,_xll.ohTrigger(trigger,$W$24))</f>
        <v>1.3724439874036475E-2</v>
      </c>
      <c r="AF682" s="49">
        <f>_xll.qlIndexFixing($W$9,_xll.qlInterestRateIndexFixingDate($W$9,AA682,trigger),TRUE,trigger)</f>
        <v>1.4027386123118504E-2</v>
      </c>
      <c r="AG682" s="49">
        <f t="shared" si="25"/>
        <v>-3.0294624908202943E-4</v>
      </c>
      <c r="AH682" s="52">
        <f t="shared" si="26"/>
        <v>1.022073487287094</v>
      </c>
    </row>
    <row r="683" spans="26:34" x14ac:dyDescent="0.2">
      <c r="Z683" s="44" t="s">
        <v>74</v>
      </c>
      <c r="AA683" s="45">
        <f>_xll.qlCalendarAdvance(calendar,AA682,Z683,,,trigger)</f>
        <v>63464</v>
      </c>
      <c r="AB683" s="45">
        <f>_xll.qlInterestRateIndexMaturity($W$9,AA683,trigger)</f>
        <v>63646</v>
      </c>
      <c r="AC683" s="49">
        <f>_xll.qlTenorBasisValue($W$17,AA683,_xll.ohTrigger(trigger,$W$24))</f>
        <v>1.8989255555848286E-4</v>
      </c>
      <c r="AD683" s="49">
        <f>_xll.qlTenorBasisForwardRate($W$17,AA683,_xll.ohTrigger(trigger,$W$24))</f>
        <v>1.3730604286976016E-2</v>
      </c>
      <c r="AE683" s="49">
        <f>_xll.qlTenorBasisForwardRate2($W$17,AA683,AB683,_xll.ohTrigger(trigger,$W$24))</f>
        <v>1.3730604286976016E-2</v>
      </c>
      <c r="AF683" s="49">
        <f>_xll.qlIndexFixing($W$9,_xll.qlInterestRateIndexFixingDate($W$9,AA683,trigger),TRUE,trigger)</f>
        <v>1.4035990054860642E-2</v>
      </c>
      <c r="AG683" s="49">
        <f t="shared" si="25"/>
        <v>-3.0538576788462571E-4</v>
      </c>
      <c r="AH683" s="52">
        <f t="shared" si="26"/>
        <v>1.0222412474718461</v>
      </c>
    </row>
    <row r="684" spans="26:34" x14ac:dyDescent="0.2">
      <c r="Z684" s="44" t="s">
        <v>74</v>
      </c>
      <c r="AA684" s="45">
        <f>_xll.qlCalendarAdvance(calendar,AA683,Z684,,,trigger)</f>
        <v>63495</v>
      </c>
      <c r="AB684" s="45">
        <f>_xll.qlInterestRateIndexMaturity($W$9,AA684,trigger)</f>
        <v>63676</v>
      </c>
      <c r="AC684" s="49">
        <f>_xll.qlTenorBasisValue($W$17,AA684,_xll.ohTrigger(trigger,$W$24))</f>
        <v>1.8988233398607116E-4</v>
      </c>
      <c r="AD684" s="49">
        <f>_xll.qlTenorBasisForwardRate($W$17,AA684,_xll.ohTrigger(trigger,$W$24))</f>
        <v>1.3735639852408391E-2</v>
      </c>
      <c r="AE684" s="49">
        <f>_xll.qlTenorBasisForwardRate2($W$17,AA684,AB684,_xll.ohTrigger(trigger,$W$24))</f>
        <v>1.3735639852408391E-2</v>
      </c>
      <c r="AF684" s="49">
        <f>_xll.qlIndexFixing($W$9,_xll.qlInterestRateIndexFixingDate($W$9,AA684,trigger),TRUE,trigger)</f>
        <v>1.404315617236729E-2</v>
      </c>
      <c r="AG684" s="49">
        <f t="shared" si="25"/>
        <v>-3.0751631995889865E-4</v>
      </c>
      <c r="AH684" s="52">
        <f t="shared" si="26"/>
        <v>1.0223882049371715</v>
      </c>
    </row>
    <row r="685" spans="26:34" x14ac:dyDescent="0.2">
      <c r="Z685" s="44" t="s">
        <v>74</v>
      </c>
      <c r="AA685" s="45">
        <f>_xll.qlCalendarAdvance(calendar,AA684,Z685,,,trigger)</f>
        <v>63527</v>
      </c>
      <c r="AB685" s="45">
        <f>_xll.qlInterestRateIndexMaturity($W$9,AA685,trigger)</f>
        <v>63709</v>
      </c>
      <c r="AC685" s="49">
        <f>_xll.qlTenorBasisValue($W$17,AA685,_xll.ohTrigger(trigger,$W$24))</f>
        <v>1.8987194423898682E-4</v>
      </c>
      <c r="AD685" s="49">
        <f>_xll.qlTenorBasisForwardRate($W$17,AA685,_xll.ohTrigger(trigger,$W$24))</f>
        <v>1.3741268470369071E-2</v>
      </c>
      <c r="AE685" s="49">
        <f>_xll.qlTenorBasisForwardRate2($W$17,AA685,AB685,_xll.ohTrigger(trigger,$W$24))</f>
        <v>1.3741268470369071E-2</v>
      </c>
      <c r="AF685" s="49">
        <f>_xll.qlIndexFixing($W$9,_xll.qlInterestRateIndexFixingDate($W$9,AA685,trigger),TRUE,trigger)</f>
        <v>1.4050924305567938E-2</v>
      </c>
      <c r="AG685" s="49">
        <f t="shared" si="25"/>
        <v>-3.0965583519886736E-4</v>
      </c>
      <c r="AH685" s="52">
        <f t="shared" si="26"/>
        <v>1.0225347343927231</v>
      </c>
    </row>
    <row r="686" spans="26:34" x14ac:dyDescent="0.2">
      <c r="Z686" s="44" t="s">
        <v>74</v>
      </c>
      <c r="AA686" s="45">
        <f>_xll.qlCalendarAdvance(calendar,AA685,Z686,,,trigger)</f>
        <v>63558</v>
      </c>
      <c r="AB686" s="45">
        <f>_xll.qlInterestRateIndexMaturity($W$9,AA686,trigger)</f>
        <v>63739</v>
      </c>
      <c r="AC686" s="49">
        <f>_xll.qlTenorBasisValue($W$17,AA686,_xll.ohTrigger(trigger,$W$24))</f>
        <v>1.8986203331722984E-4</v>
      </c>
      <c r="AD686" s="49">
        <f>_xll.qlTenorBasisForwardRate($W$17,AA686,_xll.ohTrigger(trigger,$W$24))</f>
        <v>1.3745797251555147E-2</v>
      </c>
      <c r="AE686" s="49">
        <f>_xll.qlTenorBasisForwardRate2($W$17,AA686,AB686,_xll.ohTrigger(trigger,$W$24))</f>
        <v>1.3745797251555147E-2</v>
      </c>
      <c r="AF686" s="49">
        <f>_xll.qlIndexFixing($W$9,_xll.qlInterestRateIndexFixingDate($W$9,AA686,trigger),TRUE,trigger)</f>
        <v>1.4057299987169522E-2</v>
      </c>
      <c r="AG686" s="49">
        <f t="shared" si="25"/>
        <v>-3.1150273561437493E-4</v>
      </c>
      <c r="AH686" s="52">
        <f t="shared" si="26"/>
        <v>1.0226616710485186</v>
      </c>
    </row>
    <row r="687" spans="26:34" x14ac:dyDescent="0.2">
      <c r="Z687" s="44" t="s">
        <v>74</v>
      </c>
      <c r="AA687" s="45">
        <f>_xll.qlCalendarAdvance(calendar,AA686,Z687,,,trigger)</f>
        <v>63590</v>
      </c>
      <c r="AB687" s="45">
        <f>_xll.qlInterestRateIndexMaturity($W$9,AA687,trigger)</f>
        <v>63772</v>
      </c>
      <c r="AC687" s="49">
        <f>_xll.qlTenorBasisValue($W$17,AA687,_xll.ohTrigger(trigger,$W$24))</f>
        <v>1.8985195938210896E-4</v>
      </c>
      <c r="AD687" s="49">
        <f>_xll.qlTenorBasisForwardRate($W$17,AA687,_xll.ohTrigger(trigger,$W$24))</f>
        <v>1.3750883055389952E-2</v>
      </c>
      <c r="AE687" s="49">
        <f>_xll.qlTenorBasisForwardRate2($W$17,AA687,AB687,_xll.ohTrigger(trigger,$W$24))</f>
        <v>1.3750883055389952E-2</v>
      </c>
      <c r="AF687" s="49">
        <f>_xll.qlIndexFixing($W$9,_xll.qlInterestRateIndexFixingDate($W$9,AA687,trigger),TRUE,trigger)</f>
        <v>1.4064221387483053E-2</v>
      </c>
      <c r="AG687" s="49">
        <f t="shared" si="25"/>
        <v>-3.1333833209310109E-4</v>
      </c>
      <c r="AH687" s="52">
        <f t="shared" si="26"/>
        <v>1.0227867789167389</v>
      </c>
    </row>
    <row r="688" spans="26:34" x14ac:dyDescent="0.2">
      <c r="Z688" s="44" t="s">
        <v>74</v>
      </c>
      <c r="AA688" s="45">
        <f>_xll.qlCalendarAdvance(calendar,AA687,Z688,,,trigger)</f>
        <v>63618</v>
      </c>
      <c r="AB688" s="45">
        <f>_xll.qlInterestRateIndexMaturity($W$9,AA688,trigger)</f>
        <v>63802</v>
      </c>
      <c r="AC688" s="49">
        <f>_xll.qlTenorBasisValue($W$17,AA688,_xll.ohTrigger(trigger,$W$24))</f>
        <v>1.8984327336005969E-4</v>
      </c>
      <c r="AD688" s="49">
        <f>_xll.qlTenorBasisForwardRate($W$17,AA688,_xll.ohTrigger(trigger,$W$24))</f>
        <v>1.3755468445444445E-2</v>
      </c>
      <c r="AE688" s="49">
        <f>_xll.qlTenorBasisForwardRate2($W$17,AA688,AB688,_xll.ohTrigger(trigger,$W$24))</f>
        <v>1.3755468445444445E-2</v>
      </c>
      <c r="AF688" s="49">
        <f>_xll.qlIndexFixing($W$9,_xll.qlInterestRateIndexFixingDate($W$9,AA688,trigger),TRUE,trigger)</f>
        <v>1.4070321979709406E-2</v>
      </c>
      <c r="AG688" s="49">
        <f t="shared" si="25"/>
        <v>-3.1485353426496075E-4</v>
      </c>
      <c r="AH688" s="52">
        <f t="shared" si="26"/>
        <v>1.0228893356495783</v>
      </c>
    </row>
    <row r="689" spans="26:34" x14ac:dyDescent="0.2">
      <c r="Z689" s="44" t="s">
        <v>74</v>
      </c>
      <c r="AA689" s="45">
        <f>_xll.qlCalendarAdvance(calendar,AA688,Z689,,,trigger)</f>
        <v>63649</v>
      </c>
      <c r="AB689" s="45">
        <f>_xll.qlInterestRateIndexMaturity($W$9,AA689,trigger)</f>
        <v>63832</v>
      </c>
      <c r="AC689" s="49">
        <f>_xll.qlTenorBasisValue($W$17,AA689,_xll.ohTrigger(trigger,$W$24))</f>
        <v>1.8983379472986938E-4</v>
      </c>
      <c r="AD689" s="49">
        <f>_xll.qlTenorBasisForwardRate($W$17,AA689,_xll.ohTrigger(trigger,$W$24))</f>
        <v>1.3759245756192119E-2</v>
      </c>
      <c r="AE689" s="49">
        <f>_xll.qlTenorBasisForwardRate2($W$17,AA689,AB689,_xll.ohTrigger(trigger,$W$24))</f>
        <v>1.3759245756192119E-2</v>
      </c>
      <c r="AF689" s="49">
        <f>_xll.qlIndexFixing($W$9,_xll.qlInterestRateIndexFixingDate($W$9,AA689,trigger),TRUE,trigger)</f>
        <v>1.4075525567207883E-2</v>
      </c>
      <c r="AG689" s="49">
        <f t="shared" si="25"/>
        <v>-3.1627981101576413E-4</v>
      </c>
      <c r="AH689" s="52">
        <f t="shared" si="26"/>
        <v>1.0229867113808493</v>
      </c>
    </row>
    <row r="690" spans="26:34" x14ac:dyDescent="0.2">
      <c r="Z690" s="44" t="s">
        <v>74</v>
      </c>
      <c r="AA690" s="45">
        <f>_xll.qlCalendarAdvance(calendar,AA689,Z690,,,trigger)</f>
        <v>63681</v>
      </c>
      <c r="AB690" s="45">
        <f>_xll.qlInterestRateIndexMaturity($W$9,AA690,trigger)</f>
        <v>63865</v>
      </c>
      <c r="AC690" s="49">
        <f>_xll.qlTenorBasisValue($W$17,AA690,_xll.ohTrigger(trigger,$W$24))</f>
        <v>1.8982416026539791E-4</v>
      </c>
      <c r="AD690" s="49">
        <f>_xll.qlTenorBasisForwardRate($W$17,AA690,_xll.ohTrigger(trigger,$W$24))</f>
        <v>1.376352649097832E-2</v>
      </c>
      <c r="AE690" s="49">
        <f>_xll.qlTenorBasisForwardRate2($W$17,AA690,AB690,_xll.ohTrigger(trigger,$W$24))</f>
        <v>1.376352649097832E-2</v>
      </c>
      <c r="AF690" s="49">
        <f>_xll.qlIndexFixing($W$9,_xll.qlInterestRateIndexFixingDate($W$9,AA690,trigger),TRUE,trigger)</f>
        <v>1.4081191107638402E-2</v>
      </c>
      <c r="AG690" s="49">
        <f t="shared" si="25"/>
        <v>-3.1766461666008113E-4</v>
      </c>
      <c r="AH690" s="52">
        <f t="shared" si="26"/>
        <v>1.0230801762083506</v>
      </c>
    </row>
    <row r="691" spans="26:34" x14ac:dyDescent="0.2">
      <c r="Z691" s="44" t="s">
        <v>74</v>
      </c>
      <c r="AA691" s="45">
        <f>_xll.qlCalendarAdvance(calendar,AA690,Z691,,,trigger)</f>
        <v>63712</v>
      </c>
      <c r="AB691" s="45">
        <f>_xll.qlInterestRateIndexMaturity($W$9,AA691,trigger)</f>
        <v>63895</v>
      </c>
      <c r="AC691" s="49">
        <f>_xll.qlTenorBasisValue($W$17,AA691,_xll.ohTrigger(trigger,$W$24))</f>
        <v>1.8981496992915884E-4</v>
      </c>
      <c r="AD691" s="49">
        <f>_xll.qlTenorBasisForwardRate($W$17,AA691,_xll.ohTrigger(trigger,$W$24))</f>
        <v>1.3766780964790407E-2</v>
      </c>
      <c r="AE691" s="49">
        <f>_xll.qlTenorBasisForwardRate2($W$17,AA691,AB691,_xll.ohTrigger(trigger,$W$24))</f>
        <v>1.3766780964790407E-2</v>
      </c>
      <c r="AF691" s="49">
        <f>_xll.qlIndexFixing($W$9,_xll.qlInterestRateIndexFixingDate($W$9,AA691,trigger),TRUE,trigger)</f>
        <v>1.4085579258375331E-2</v>
      </c>
      <c r="AG691" s="49">
        <f t="shared" si="25"/>
        <v>-3.1879829358492408E-4</v>
      </c>
      <c r="AH691" s="52">
        <f t="shared" si="26"/>
        <v>1.0231570687730323</v>
      </c>
    </row>
    <row r="692" spans="26:34" x14ac:dyDescent="0.2">
      <c r="Z692" s="44" t="s">
        <v>74</v>
      </c>
      <c r="AA692" s="45">
        <f>_xll.qlCalendarAdvance(calendar,AA691,Z692,,,trigger)</f>
        <v>63744</v>
      </c>
      <c r="AB692" s="45">
        <f>_xll.qlInterestRateIndexMaturity($W$9,AA692,trigger)</f>
        <v>63928</v>
      </c>
      <c r="AC692" s="49">
        <f>_xll.qlTenorBasisValue($W$17,AA692,_xll.ohTrigger(trigger,$W$24))</f>
        <v>1.8980562854420047E-4</v>
      </c>
      <c r="AD692" s="49">
        <f>_xll.qlTenorBasisForwardRate($W$17,AA692,_xll.ohTrigger(trigger,$W$24))</f>
        <v>1.3770501574857931E-2</v>
      </c>
      <c r="AE692" s="49">
        <f>_xll.qlTenorBasisForwardRate2($W$17,AA692,AB692,_xll.ohTrigger(trigger,$W$24))</f>
        <v>1.3770501574857931E-2</v>
      </c>
      <c r="AF692" s="49">
        <f>_xll.qlIndexFixing($W$9,_xll.qlInterestRateIndexFixingDate($W$9,AA692,trigger),TRUE,trigger)</f>
        <v>1.4090371098796508E-2</v>
      </c>
      <c r="AG692" s="49">
        <f t="shared" si="25"/>
        <v>-3.1986952393857696E-4</v>
      </c>
      <c r="AH692" s="52">
        <f t="shared" si="26"/>
        <v>1.0232286037076959</v>
      </c>
    </row>
    <row r="693" spans="26:34" x14ac:dyDescent="0.2">
      <c r="Z693" s="44" t="s">
        <v>74</v>
      </c>
      <c r="AA693" s="45">
        <f>_xll.qlCalendarAdvance(calendar,AA692,Z693,,,trigger)</f>
        <v>63775</v>
      </c>
      <c r="AB693" s="45">
        <f>_xll.qlInterestRateIndexMaturity($W$9,AA693,trigger)</f>
        <v>63961</v>
      </c>
      <c r="AC693" s="49">
        <f>_xll.qlTenorBasisValue($W$17,AA693,_xll.ohTrigger(trigger,$W$24))</f>
        <v>1.8979671782073183E-4</v>
      </c>
      <c r="AD693" s="49">
        <f>_xll.qlTenorBasisForwardRate($W$17,AA693,_xll.ohTrigger(trigger,$W$24))</f>
        <v>1.3774142593589712E-2</v>
      </c>
      <c r="AE693" s="49">
        <f>_xll.qlTenorBasisForwardRate2($W$17,AA693,AB693,_xll.ohTrigger(trigger,$W$24))</f>
        <v>1.3774142593589712E-2</v>
      </c>
      <c r="AF693" s="49">
        <f>_xll.qlIndexFixing($W$9,_xll.qlInterestRateIndexFixingDate($W$9,AA693,trigger),TRUE,trigger)</f>
        <v>1.409491745585399E-2</v>
      </c>
      <c r="AG693" s="49">
        <f t="shared" si="25"/>
        <v>-3.2077486226427844E-4</v>
      </c>
      <c r="AH693" s="52">
        <f t="shared" si="26"/>
        <v>1.0232881909044242</v>
      </c>
    </row>
    <row r="694" spans="26:34" x14ac:dyDescent="0.2">
      <c r="Z694" s="46" t="s">
        <v>74</v>
      </c>
      <c r="AA694" s="47">
        <f>_xll.qlCalendarAdvance(calendar,AA693,Z694,,,trigger)</f>
        <v>63807</v>
      </c>
      <c r="AB694" s="47">
        <f>_xll.qlInterestRateIndexMaturity($W$9,AA694,trigger)</f>
        <v>63989</v>
      </c>
      <c r="AC694" s="50">
        <f>_xll.qlTenorBasisValue($W$17,AA694,_xll.ohTrigger(trigger,$W$24))</f>
        <v>1.8978766068831538E-4</v>
      </c>
      <c r="AD694" s="50">
        <f>_xll.qlTenorBasisForwardRate($W$17,AA694,_xll.ohTrigger(trigger,$W$24))</f>
        <v>1.3775778085180558E-2</v>
      </c>
      <c r="AE694" s="50">
        <f>_xll.qlTenorBasisForwardRate2($W$17,AA694,AB694,_xll.ohTrigger(trigger,$W$24))</f>
        <v>1.3775778085180558E-2</v>
      </c>
      <c r="AF694" s="50">
        <f>_xll.qlIndexFixing($W$9,_xll.qlInterestRateIndexFixingDate($W$9,AA694,trigger),TRUE,trigger)</f>
        <v>1.4097198350393324E-2</v>
      </c>
      <c r="AG694" s="50">
        <f t="shared" si="25"/>
        <v>-3.2142026521276602E-4</v>
      </c>
      <c r="AH694" s="53">
        <f t="shared" si="26"/>
        <v>1.0233322766398609</v>
      </c>
    </row>
  </sheetData>
  <dataValidations disablePrompts="1" count="4">
    <dataValidation type="list" allowBlank="1" showInputMessage="1" showErrorMessage="1" sqref="D27:D65">
      <formula1>"Annual,Semiannual,EveryFourthMonth,Quarterly,Bimonthly,Monthly,Biweekly,Weekly,Daily,Once,NoFrequency"</formula1>
    </dataValidation>
    <dataValidation type="list" allowBlank="1" showInputMessage="1" showErrorMessage="1" sqref="W5">
      <formula1>"AllDepos,DeposBeforeFirstFuturesStartDate,DeposBeforeFirstFuturesStartDatePlusOne,DeposBeforeFirstFuturesExpiryDate"</formula1>
    </dataValidation>
    <dataValidation type="list" allowBlank="1" showInputMessage="1" showErrorMessage="1" sqref="E3:E65">
      <formula1>"Following,Modified Following,Preceding,Modified Preceding,Unadjusted,Half-Month Modified Following"</formula1>
    </dataValidation>
    <dataValidation type="list" allowBlank="1" showInputMessage="1" showErrorMessage="1" sqref="F3:F6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General Settings</vt:lpstr>
      <vt:lpstr>Eur3M</vt:lpstr>
      <vt:lpstr>Eur6M</vt:lpstr>
      <vt:lpstr>BaseCurve</vt:lpstr>
      <vt:lpstr>calendar</vt:lpstr>
      <vt:lpstr>currency</vt:lpstr>
      <vt:lpstr>EvaluationDate</vt:lpstr>
      <vt:lpstr>familyname</vt:lpstr>
      <vt:lpstr>Eur3M!MinDistance</vt:lpstr>
      <vt:lpstr>MinDistance</vt:lpstr>
      <vt:lpstr>objectoverwrite</vt:lpstr>
      <vt:lpstr>permanent</vt:lpstr>
      <vt:lpstr>Eur3M!Priority</vt:lpstr>
      <vt:lpstr>Priority</vt:lpstr>
      <vt:lpstr>SettlementDate</vt:lpstr>
      <vt:lpstr>trigger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2015-07-27T15:44:24Z</dcterms:created>
  <dcterms:modified xsi:type="dcterms:W3CDTF">2015-11-11T19:10:02Z</dcterms:modified>
</cp:coreProperties>
</file>